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S17" i="8" s="1"/>
  <c r="R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T31" i="8" s="1"/>
  <c r="Q31" i="8"/>
  <c r="R31" i="8"/>
  <c r="S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R33" i="8"/>
  <c r="S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R37" i="8"/>
  <c r="S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T39" i="8" s="1"/>
  <c r="Q39" i="8"/>
  <c r="R39" i="8"/>
  <c r="S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T47" i="8" s="1"/>
  <c r="Q47" i="8"/>
  <c r="R47" i="8"/>
  <c r="S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R49" i="8"/>
  <c r="S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S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T60" i="8" s="1"/>
  <c r="Q60" i="8"/>
  <c r="R60" i="8"/>
  <c r="S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U5" i="2"/>
  <c r="V5" i="2"/>
  <c r="W5" i="2"/>
  <c r="AC5" i="2" s="1"/>
  <c r="X5" i="2"/>
  <c r="AA5" i="2" s="1"/>
  <c r="Y5" i="2"/>
  <c r="Z5" i="2"/>
  <c r="AB5" i="2"/>
  <c r="U6" i="2"/>
  <c r="V6" i="2"/>
  <c r="AB6" i="2" s="1"/>
  <c r="W6" i="2"/>
  <c r="AC6" i="2" s="1"/>
  <c r="X6" i="2"/>
  <c r="Y6" i="2"/>
  <c r="Z6" i="2"/>
  <c r="AA6" i="2"/>
  <c r="U7" i="2"/>
  <c r="AA7" i="2" s="1"/>
  <c r="V7" i="2"/>
  <c r="AB7" i="2" s="1"/>
  <c r="W7" i="2"/>
  <c r="X7" i="2"/>
  <c r="Y7" i="2"/>
  <c r="Z7" i="2"/>
  <c r="AC7" i="2" s="1"/>
  <c r="U8" i="2"/>
  <c r="AA8" i="2" s="1"/>
  <c r="V8" i="2"/>
  <c r="W8" i="2"/>
  <c r="X8" i="2"/>
  <c r="Y8" i="2"/>
  <c r="AB8" i="2" s="1"/>
  <c r="Z8" i="2"/>
  <c r="AC8" i="2"/>
  <c r="U9" i="2"/>
  <c r="V9" i="2"/>
  <c r="W9" i="2"/>
  <c r="AC9" i="2" s="1"/>
  <c r="X9" i="2"/>
  <c r="AA9" i="2" s="1"/>
  <c r="Y9" i="2"/>
  <c r="Z9" i="2"/>
  <c r="AB9" i="2"/>
  <c r="U10" i="2"/>
  <c r="V10" i="2"/>
  <c r="AB10" i="2" s="1"/>
  <c r="W10" i="2"/>
  <c r="AC10" i="2" s="1"/>
  <c r="X10" i="2"/>
  <c r="Y10" i="2"/>
  <c r="Z10" i="2"/>
  <c r="AA10" i="2"/>
  <c r="U11" i="2"/>
  <c r="AA11" i="2" s="1"/>
  <c r="V11" i="2"/>
  <c r="AB11" i="2" s="1"/>
  <c r="W11" i="2"/>
  <c r="X11" i="2"/>
  <c r="Y11" i="2"/>
  <c r="Z11" i="2"/>
  <c r="AC11" i="2" s="1"/>
  <c r="U12" i="2"/>
  <c r="AA12" i="2" s="1"/>
  <c r="V12" i="2"/>
  <c r="W12" i="2"/>
  <c r="X12" i="2"/>
  <c r="Y12" i="2"/>
  <c r="AB12" i="2" s="1"/>
  <c r="Z12" i="2"/>
  <c r="AC12" i="2"/>
  <c r="U13" i="2"/>
  <c r="V13" i="2"/>
  <c r="W13" i="2"/>
  <c r="AC13" i="2" s="1"/>
  <c r="X13" i="2"/>
  <c r="AA13" i="2" s="1"/>
  <c r="Y13" i="2"/>
  <c r="Z13" i="2"/>
  <c r="AB13" i="2"/>
  <c r="U14" i="2"/>
  <c r="V14" i="2"/>
  <c r="AB14" i="2" s="1"/>
  <c r="W14" i="2"/>
  <c r="AC14" i="2" s="1"/>
  <c r="X14" i="2"/>
  <c r="Y14" i="2"/>
  <c r="Z14" i="2"/>
  <c r="AA14" i="2"/>
  <c r="U15" i="2"/>
  <c r="AA15" i="2" s="1"/>
  <c r="V15" i="2"/>
  <c r="AB15" i="2" s="1"/>
  <c r="W15" i="2"/>
  <c r="X15" i="2"/>
  <c r="Y15" i="2"/>
  <c r="Z15" i="2"/>
  <c r="AC15" i="2" s="1"/>
  <c r="U16" i="2"/>
  <c r="AA16" i="2" s="1"/>
  <c r="V16" i="2"/>
  <c r="W16" i="2"/>
  <c r="X16" i="2"/>
  <c r="Y16" i="2"/>
  <c r="AB16" i="2" s="1"/>
  <c r="Z16" i="2"/>
  <c r="AC16" i="2"/>
  <c r="U17" i="2"/>
  <c r="V17" i="2"/>
  <c r="W17" i="2"/>
  <c r="AC17" i="2" s="1"/>
  <c r="X17" i="2"/>
  <c r="AA17" i="2" s="1"/>
  <c r="Y17" i="2"/>
  <c r="Z17" i="2"/>
  <c r="AB17" i="2"/>
  <c r="U18" i="2"/>
  <c r="V18" i="2"/>
  <c r="AB18" i="2" s="1"/>
  <c r="W18" i="2"/>
  <c r="AC18" i="2" s="1"/>
  <c r="X18" i="2"/>
  <c r="Y18" i="2"/>
  <c r="Z18" i="2"/>
  <c r="AA18" i="2"/>
  <c r="U19" i="2"/>
  <c r="AA19" i="2" s="1"/>
  <c r="V19" i="2"/>
  <c r="AB19" i="2" s="1"/>
  <c r="W19" i="2"/>
  <c r="X19" i="2"/>
  <c r="Y19" i="2"/>
  <c r="Z19" i="2"/>
  <c r="AC19" i="2" s="1"/>
  <c r="U20" i="2"/>
  <c r="AA20" i="2" s="1"/>
  <c r="V20" i="2"/>
  <c r="W20" i="2"/>
  <c r="X20" i="2"/>
  <c r="Y20" i="2"/>
  <c r="AB20" i="2" s="1"/>
  <c r="Z20" i="2"/>
  <c r="AC20" i="2"/>
  <c r="U21" i="2"/>
  <c r="V21" i="2"/>
  <c r="W21" i="2"/>
  <c r="AC21" i="2" s="1"/>
  <c r="X21" i="2"/>
  <c r="AA21" i="2" s="1"/>
  <c r="Y21" i="2"/>
  <c r="Z21" i="2"/>
  <c r="AB21" i="2"/>
  <c r="U22" i="2"/>
  <c r="V22" i="2"/>
  <c r="AB22" i="2" s="1"/>
  <c r="W22" i="2"/>
  <c r="AC22" i="2" s="1"/>
  <c r="X22" i="2"/>
  <c r="Y22" i="2"/>
  <c r="Z22" i="2"/>
  <c r="AA22" i="2"/>
  <c r="U23" i="2"/>
  <c r="AA23" i="2" s="1"/>
  <c r="V23" i="2"/>
  <c r="AB23" i="2" s="1"/>
  <c r="W23" i="2"/>
  <c r="X23" i="2"/>
  <c r="Y23" i="2"/>
  <c r="Z23" i="2"/>
  <c r="AC23" i="2" s="1"/>
  <c r="U24" i="2"/>
  <c r="AA24" i="2" s="1"/>
  <c r="V24" i="2"/>
  <c r="W24" i="2"/>
  <c r="X24" i="2"/>
  <c r="Y24" i="2"/>
  <c r="AB24" i="2" s="1"/>
  <c r="Z24" i="2"/>
  <c r="AC24" i="2"/>
  <c r="U25" i="2"/>
  <c r="V25" i="2"/>
  <c r="W25" i="2"/>
  <c r="AC25" i="2" s="1"/>
  <c r="X25" i="2"/>
  <c r="AA25" i="2" s="1"/>
  <c r="Y25" i="2"/>
  <c r="Z25" i="2"/>
  <c r="AB25" i="2"/>
  <c r="U26" i="2"/>
  <c r="V26" i="2"/>
  <c r="AB26" i="2" s="1"/>
  <c r="W26" i="2"/>
  <c r="AC26" i="2" s="1"/>
  <c r="X26" i="2"/>
  <c r="Y26" i="2"/>
  <c r="Z26" i="2"/>
  <c r="AA26" i="2"/>
  <c r="U27" i="2"/>
  <c r="AA27" i="2" s="1"/>
  <c r="V27" i="2"/>
  <c r="AB27" i="2" s="1"/>
  <c r="W27" i="2"/>
  <c r="X27" i="2"/>
  <c r="Y27" i="2"/>
  <c r="Z27" i="2"/>
  <c r="AC27" i="2" s="1"/>
  <c r="U28" i="2"/>
  <c r="AA28" i="2" s="1"/>
  <c r="V28" i="2"/>
  <c r="W28" i="2"/>
  <c r="X28" i="2"/>
  <c r="Y28" i="2"/>
  <c r="AB28" i="2" s="1"/>
  <c r="Z28" i="2"/>
  <c r="AC28" i="2"/>
  <c r="U29" i="2"/>
  <c r="V29" i="2"/>
  <c r="W29" i="2"/>
  <c r="AC29" i="2" s="1"/>
  <c r="X29" i="2"/>
  <c r="AA29" i="2" s="1"/>
  <c r="Y29" i="2"/>
  <c r="Z29" i="2"/>
  <c r="AB29" i="2"/>
  <c r="U30" i="2"/>
  <c r="V30" i="2"/>
  <c r="AB30" i="2" s="1"/>
  <c r="W30" i="2"/>
  <c r="AC30" i="2" s="1"/>
  <c r="X30" i="2"/>
  <c r="Y30" i="2"/>
  <c r="Z30" i="2"/>
  <c r="AA30" i="2"/>
  <c r="U31" i="2"/>
  <c r="AA31" i="2" s="1"/>
  <c r="V31" i="2"/>
  <c r="AB31" i="2" s="1"/>
  <c r="W31" i="2"/>
  <c r="X31" i="2"/>
  <c r="Y31" i="2"/>
  <c r="Z31" i="2"/>
  <c r="AC31" i="2" s="1"/>
  <c r="U32" i="2"/>
  <c r="AA32" i="2" s="1"/>
  <c r="V32" i="2"/>
  <c r="W32" i="2"/>
  <c r="X32" i="2"/>
  <c r="Y32" i="2"/>
  <c r="AB32" i="2" s="1"/>
  <c r="Z32" i="2"/>
  <c r="AC32" i="2"/>
  <c r="U33" i="2"/>
  <c r="V33" i="2"/>
  <c r="W33" i="2"/>
  <c r="AC33" i="2" s="1"/>
  <c r="X33" i="2"/>
  <c r="AA33" i="2" s="1"/>
  <c r="Y33" i="2"/>
  <c r="Z33" i="2"/>
  <c r="AB33" i="2"/>
  <c r="U34" i="2"/>
  <c r="V34" i="2"/>
  <c r="AB34" i="2" s="1"/>
  <c r="W34" i="2"/>
  <c r="AC34" i="2" s="1"/>
  <c r="X34" i="2"/>
  <c r="Y34" i="2"/>
  <c r="Z34" i="2"/>
  <c r="AA34" i="2"/>
  <c r="U35" i="2"/>
  <c r="AA35" i="2" s="1"/>
  <c r="V35" i="2"/>
  <c r="AB35" i="2" s="1"/>
  <c r="W35" i="2"/>
  <c r="X35" i="2"/>
  <c r="Y35" i="2"/>
  <c r="Z35" i="2"/>
  <c r="AC35" i="2" s="1"/>
  <c r="U36" i="2"/>
  <c r="AA36" i="2" s="1"/>
  <c r="V36" i="2"/>
  <c r="W36" i="2"/>
  <c r="X36" i="2"/>
  <c r="Y36" i="2"/>
  <c r="AB36" i="2" s="1"/>
  <c r="Z36" i="2"/>
  <c r="AC36" i="2"/>
  <c r="U37" i="2"/>
  <c r="V37" i="2"/>
  <c r="W37" i="2"/>
  <c r="AC37" i="2" s="1"/>
  <c r="X37" i="2"/>
  <c r="AA37" i="2" s="1"/>
  <c r="Y37" i="2"/>
  <c r="Z37" i="2"/>
  <c r="AB37" i="2"/>
  <c r="U38" i="2"/>
  <c r="V38" i="2"/>
  <c r="AB38" i="2" s="1"/>
  <c r="W38" i="2"/>
  <c r="AC38" i="2" s="1"/>
  <c r="X38" i="2"/>
  <c r="Y38" i="2"/>
  <c r="Z38" i="2"/>
  <c r="AA38" i="2"/>
  <c r="U39" i="2"/>
  <c r="AA39" i="2" s="1"/>
  <c r="V39" i="2"/>
  <c r="AB39" i="2" s="1"/>
  <c r="W39" i="2"/>
  <c r="X39" i="2"/>
  <c r="Y39" i="2"/>
  <c r="Z39" i="2"/>
  <c r="AC39" i="2" s="1"/>
  <c r="U40" i="2"/>
  <c r="AA40" i="2" s="1"/>
  <c r="V40" i="2"/>
  <c r="W40" i="2"/>
  <c r="X40" i="2"/>
  <c r="Y40" i="2"/>
  <c r="AB40" i="2" s="1"/>
  <c r="Z40" i="2"/>
  <c r="AC40" i="2"/>
  <c r="U41" i="2"/>
  <c r="V41" i="2"/>
  <c r="W41" i="2"/>
  <c r="AC41" i="2" s="1"/>
  <c r="X41" i="2"/>
  <c r="AA41" i="2" s="1"/>
  <c r="Y41" i="2"/>
  <c r="Z41" i="2"/>
  <c r="AB41" i="2"/>
  <c r="U42" i="2"/>
  <c r="V42" i="2"/>
  <c r="AB42" i="2" s="1"/>
  <c r="W42" i="2"/>
  <c r="AC42" i="2" s="1"/>
  <c r="X42" i="2"/>
  <c r="Y42" i="2"/>
  <c r="Z42" i="2"/>
  <c r="AA42" i="2"/>
  <c r="U43" i="2"/>
  <c r="AA43" i="2" s="1"/>
  <c r="V43" i="2"/>
  <c r="AB43" i="2" s="1"/>
  <c r="W43" i="2"/>
  <c r="X43" i="2"/>
  <c r="Y43" i="2"/>
  <c r="Z43" i="2"/>
  <c r="AC43" i="2" s="1"/>
  <c r="U44" i="2"/>
  <c r="AA44" i="2" s="1"/>
  <c r="V44" i="2"/>
  <c r="W44" i="2"/>
  <c r="X44" i="2"/>
  <c r="Y44" i="2"/>
  <c r="AB44" i="2" s="1"/>
  <c r="Z44" i="2"/>
  <c r="AC44" i="2"/>
  <c r="U45" i="2"/>
  <c r="V45" i="2"/>
  <c r="W45" i="2"/>
  <c r="AC45" i="2" s="1"/>
  <c r="X45" i="2"/>
  <c r="AA45" i="2" s="1"/>
  <c r="Y45" i="2"/>
  <c r="Z45" i="2"/>
  <c r="AB45" i="2"/>
  <c r="U46" i="2"/>
  <c r="V46" i="2"/>
  <c r="AB46" i="2" s="1"/>
  <c r="W46" i="2"/>
  <c r="AC46" i="2" s="1"/>
  <c r="X46" i="2"/>
  <c r="Y46" i="2"/>
  <c r="Z46" i="2"/>
  <c r="AA46" i="2"/>
  <c r="U47" i="2"/>
  <c r="AA47" i="2" s="1"/>
  <c r="V47" i="2"/>
  <c r="AB47" i="2" s="1"/>
  <c r="W47" i="2"/>
  <c r="X47" i="2"/>
  <c r="Y47" i="2"/>
  <c r="Z47" i="2"/>
  <c r="AC47" i="2" s="1"/>
  <c r="U48" i="2"/>
  <c r="AA48" i="2" s="1"/>
  <c r="V48" i="2"/>
  <c r="W48" i="2"/>
  <c r="X48" i="2"/>
  <c r="Y48" i="2"/>
  <c r="AB48" i="2" s="1"/>
  <c r="Z48" i="2"/>
  <c r="AC48" i="2"/>
  <c r="U49" i="2"/>
  <c r="V49" i="2"/>
  <c r="W49" i="2"/>
  <c r="AC49" i="2" s="1"/>
  <c r="X49" i="2"/>
  <c r="AA49" i="2" s="1"/>
  <c r="Y49" i="2"/>
  <c r="Z49" i="2"/>
  <c r="AB49" i="2"/>
  <c r="U50" i="2"/>
  <c r="V50" i="2"/>
  <c r="AB50" i="2" s="1"/>
  <c r="W50" i="2"/>
  <c r="AC50" i="2" s="1"/>
  <c r="X50" i="2"/>
  <c r="Y50" i="2"/>
  <c r="Z50" i="2"/>
  <c r="AA50" i="2"/>
  <c r="U51" i="2"/>
  <c r="AA51" i="2" s="1"/>
  <c r="V51" i="2"/>
  <c r="AB51" i="2" s="1"/>
  <c r="W51" i="2"/>
  <c r="X51" i="2"/>
  <c r="Y51" i="2"/>
  <c r="Z51" i="2"/>
  <c r="AC51" i="2" s="1"/>
  <c r="U52" i="2"/>
  <c r="AA52" i="2" s="1"/>
  <c r="V52" i="2"/>
  <c r="W52" i="2"/>
  <c r="X52" i="2"/>
  <c r="Y52" i="2"/>
  <c r="AB52" i="2" s="1"/>
  <c r="Z52" i="2"/>
  <c r="AC52" i="2"/>
  <c r="U53" i="2"/>
  <c r="V53" i="2"/>
  <c r="W53" i="2"/>
  <c r="AC53" i="2" s="1"/>
  <c r="X53" i="2"/>
  <c r="AA53" i="2" s="1"/>
  <c r="Y53" i="2"/>
  <c r="Z53" i="2"/>
  <c r="AB53" i="2"/>
  <c r="U54" i="2"/>
  <c r="V54" i="2"/>
  <c r="AB54" i="2" s="1"/>
  <c r="W54" i="2"/>
  <c r="AC54" i="2" s="1"/>
  <c r="X54" i="2"/>
  <c r="Y54" i="2"/>
  <c r="Z54" i="2"/>
  <c r="AA54" i="2"/>
  <c r="U55" i="2"/>
  <c r="AA55" i="2" s="1"/>
  <c r="V55" i="2"/>
  <c r="AB55" i="2" s="1"/>
  <c r="W55" i="2"/>
  <c r="X55" i="2"/>
  <c r="Y55" i="2"/>
  <c r="Z55" i="2"/>
  <c r="AC55" i="2" s="1"/>
  <c r="U56" i="2"/>
  <c r="AA56" i="2" s="1"/>
  <c r="V56" i="2"/>
  <c r="W56" i="2"/>
  <c r="X56" i="2"/>
  <c r="Y56" i="2"/>
  <c r="AB56" i="2" s="1"/>
  <c r="Z56" i="2"/>
  <c r="AC56" i="2"/>
  <c r="U57" i="2"/>
  <c r="V57" i="2"/>
  <c r="W57" i="2"/>
  <c r="AC57" i="2" s="1"/>
  <c r="X57" i="2"/>
  <c r="AA57" i="2" s="1"/>
  <c r="Y57" i="2"/>
  <c r="Z57" i="2"/>
  <c r="AB57" i="2"/>
  <c r="U58" i="2"/>
  <c r="V58" i="2"/>
  <c r="AB58" i="2" s="1"/>
  <c r="W58" i="2"/>
  <c r="AC58" i="2" s="1"/>
  <c r="X58" i="2"/>
  <c r="Y58" i="2"/>
  <c r="Z58" i="2"/>
  <c r="AA58" i="2"/>
  <c r="U59" i="2"/>
  <c r="AA59" i="2" s="1"/>
  <c r="V59" i="2"/>
  <c r="AB59" i="2" s="1"/>
  <c r="W59" i="2"/>
  <c r="X59" i="2"/>
  <c r="Y59" i="2"/>
  <c r="Z59" i="2"/>
  <c r="AC59" i="2" s="1"/>
  <c r="U60" i="2"/>
  <c r="AA60" i="2" s="1"/>
  <c r="V60" i="2"/>
  <c r="W60" i="2"/>
  <c r="X60" i="2"/>
  <c r="Y60" i="2"/>
  <c r="AB60" i="2" s="1"/>
  <c r="Z60" i="2"/>
  <c r="AC60" i="2"/>
  <c r="U61" i="2"/>
  <c r="V61" i="2"/>
  <c r="W61" i="2"/>
  <c r="AC61" i="2" s="1"/>
  <c r="X61" i="2"/>
  <c r="AA61" i="2" s="1"/>
  <c r="Y61" i="2"/>
  <c r="Z61" i="2"/>
  <c r="AB61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K906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K835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869" i="11" l="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I769" i="11" s="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I759" i="11" s="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J716" i="11" s="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H861" i="11" s="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E955" i="11" s="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I658" i="11" s="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2" i="5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76" i="5" l="1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71" i="4" l="1"/>
  <c r="U115" i="4"/>
  <c r="V60" i="4"/>
  <c r="V986" i="4"/>
  <c r="V547" i="4"/>
  <c r="J979" i="11"/>
  <c r="V417" i="4"/>
  <c r="J929" i="11"/>
  <c r="I929" i="11"/>
  <c r="V656" i="4"/>
  <c r="W656" i="4" s="1"/>
  <c r="X656" i="4" s="1"/>
  <c r="V403" i="4"/>
  <c r="V643" i="4"/>
  <c r="V699" i="4"/>
  <c r="W517" i="4"/>
  <c r="I968" i="11"/>
  <c r="V120" i="4"/>
  <c r="V47" i="4"/>
  <c r="V12" i="4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I970" i="11"/>
  <c r="I874" i="11"/>
  <c r="J923" i="11"/>
  <c r="J971" i="11"/>
  <c r="Y727" i="4"/>
  <c r="AK727" i="4" s="1"/>
  <c r="T904" i="4"/>
  <c r="I853" i="11"/>
  <c r="T890" i="4"/>
  <c r="J945" i="11"/>
  <c r="V873" i="4"/>
  <c r="V804" i="4"/>
  <c r="W804" i="4" s="1"/>
  <c r="V790" i="4"/>
  <c r="V996" i="4"/>
  <c r="I887" i="11"/>
  <c r="V20" i="4"/>
  <c r="T888" i="4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W66" i="4" s="1"/>
  <c r="X66" i="4" s="1"/>
  <c r="Y66" i="4" s="1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59" i="4"/>
  <c r="X959" i="4" s="1"/>
  <c r="W857" i="4"/>
  <c r="X857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643" i="4"/>
  <c r="X643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X594" i="4" s="1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AH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D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W134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555" i="4"/>
  <c r="U555" i="4"/>
  <c r="U45" i="4"/>
  <c r="V45" i="4"/>
  <c r="V177" i="4"/>
  <c r="U177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Y880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A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F423" i="4"/>
  <c r="AK423" i="4"/>
  <c r="Z423" i="4"/>
  <c r="W481" i="4"/>
  <c r="AA393" i="4"/>
  <c r="AG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W120" i="4" l="1"/>
  <c r="X120" i="4" s="1"/>
  <c r="Y120" i="4" s="1"/>
  <c r="W622" i="4"/>
  <c r="V946" i="4"/>
  <c r="W20" i="4"/>
  <c r="X20" i="4" s="1"/>
  <c r="Y20" i="4" s="1"/>
  <c r="AI441" i="4"/>
  <c r="AL423" i="4"/>
  <c r="AR423" i="4" s="1"/>
  <c r="X950" i="4"/>
  <c r="W893" i="4"/>
  <c r="Y944" i="4"/>
  <c r="AI358" i="4"/>
  <c r="W534" i="4"/>
  <c r="V882" i="4"/>
  <c r="W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893" i="4"/>
  <c r="Y893" i="4"/>
  <c r="X812" i="4"/>
  <c r="AG812" i="4" s="1"/>
  <c r="Y812" i="4"/>
  <c r="X984" i="4"/>
  <c r="Y984" i="4"/>
  <c r="Y888" i="4"/>
  <c r="Y951" i="4"/>
  <c r="X951" i="4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H124" i="4"/>
  <c r="AJ1000" i="4"/>
  <c r="V890" i="4"/>
  <c r="W890" i="4" s="1"/>
  <c r="AG732" i="4"/>
  <c r="AK732" i="4"/>
  <c r="AE423" i="4"/>
  <c r="AG423" i="4"/>
  <c r="AC423" i="4"/>
  <c r="AE465" i="4"/>
  <c r="AI489" i="4"/>
  <c r="AH489" i="4"/>
  <c r="AD489" i="4"/>
  <c r="V942" i="4"/>
  <c r="AD709" i="4"/>
  <c r="AE732" i="4"/>
  <c r="AC732" i="4"/>
  <c r="AK124" i="4"/>
  <c r="AI732" i="4"/>
  <c r="Z732" i="4"/>
  <c r="V843" i="4"/>
  <c r="Y983" i="4"/>
  <c r="AK983" i="4" s="1"/>
  <c r="V972" i="4"/>
  <c r="W972" i="4" s="1"/>
  <c r="AD928" i="4"/>
  <c r="AI989" i="4"/>
  <c r="W30" i="4"/>
  <c r="AI378" i="4"/>
  <c r="V478" i="4"/>
  <c r="AI423" i="4"/>
  <c r="AB423" i="4"/>
  <c r="W359" i="4"/>
  <c r="X359" i="4" s="1"/>
  <c r="Y359" i="4" s="1"/>
  <c r="AJ255" i="4"/>
  <c r="AF489" i="4"/>
  <c r="AC489" i="4"/>
  <c r="AB489" i="4"/>
  <c r="Y833" i="4"/>
  <c r="Y913" i="4"/>
  <c r="AF983" i="4"/>
  <c r="W117" i="4"/>
  <c r="AB732" i="4"/>
  <c r="AK709" i="4"/>
  <c r="AF732" i="4"/>
  <c r="Y648" i="4"/>
  <c r="V960" i="4"/>
  <c r="W960" i="4" s="1"/>
  <c r="AC207" i="4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O732" i="4"/>
  <c r="AU732" i="4" s="1"/>
  <c r="Y897" i="4"/>
  <c r="Y711" i="4"/>
  <c r="AI124" i="4"/>
  <c r="AF124" i="4"/>
  <c r="AH709" i="4"/>
  <c r="V885" i="4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Y954" i="4"/>
  <c r="X954" i="4"/>
  <c r="Y931" i="4"/>
  <c r="X931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X963" i="4"/>
  <c r="Y776" i="4"/>
  <c r="AH776" i="4" s="1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Y660" i="4"/>
  <c r="AD660" i="4" s="1"/>
  <c r="X981" i="4"/>
  <c r="Y981" i="4"/>
  <c r="X759" i="4"/>
  <c r="Y759" i="4"/>
  <c r="X941" i="4"/>
  <c r="Y941" i="4"/>
  <c r="Y392" i="4"/>
  <c r="AD392" i="4" s="1"/>
  <c r="X556" i="4"/>
  <c r="Y556" i="4"/>
  <c r="AE400" i="4"/>
  <c r="AA400" i="4"/>
  <c r="AK400" i="4"/>
  <c r="W389" i="4"/>
  <c r="X389" i="4" s="1"/>
  <c r="AM732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A691" i="4"/>
  <c r="Z585" i="4"/>
  <c r="AD585" i="4"/>
  <c r="AF669" i="4"/>
  <c r="AF691" i="4"/>
  <c r="AH96" i="4"/>
  <c r="AC96" i="4"/>
  <c r="AO96" i="4" s="1"/>
  <c r="AU96" i="4" s="1"/>
  <c r="AB96" i="4"/>
  <c r="AH711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AI978" i="4" s="1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I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M667" i="4" s="1"/>
  <c r="AS667" i="4" s="1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AI990" i="4" s="1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G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K495" i="4"/>
  <c r="AE495" i="4"/>
  <c r="AC495" i="4"/>
  <c r="AI677" i="4"/>
  <c r="AJ677" i="4"/>
  <c r="AC677" i="4"/>
  <c r="AD677" i="4"/>
  <c r="AA677" i="4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L207" i="4" l="1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G888" i="4"/>
  <c r="AJ888" i="4"/>
  <c r="AS888" i="4"/>
  <c r="AV888" i="4"/>
  <c r="AB888" i="4"/>
  <c r="AN888" i="4" s="1"/>
  <c r="AO726" i="4"/>
  <c r="AU726" i="4" s="1"/>
  <c r="AJ895" i="4"/>
  <c r="AM677" i="4"/>
  <c r="AS677" i="4" s="1"/>
  <c r="AM495" i="4"/>
  <c r="AS495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L757" i="4" s="1"/>
  <c r="AR757" i="4" s="1"/>
  <c r="D757" i="4" s="1"/>
  <c r="H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L888" i="4"/>
  <c r="AQ950" i="4"/>
  <c r="AN812" i="4"/>
  <c r="AI740" i="4"/>
  <c r="AJ100" i="4"/>
  <c r="AQ873" i="4"/>
  <c r="Y791" i="4"/>
  <c r="AK791" i="4" s="1"/>
  <c r="AG850" i="4"/>
  <c r="AK850" i="4"/>
  <c r="AQ850" i="4" s="1"/>
  <c r="AW850" i="4" s="1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AO682" i="4" s="1"/>
  <c r="AU682" i="4" s="1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M682" i="4" s="1"/>
  <c r="AS682" i="4" s="1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O115" i="4"/>
  <c r="AU115" i="4" s="1"/>
  <c r="AG180" i="4"/>
  <c r="Z174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Q180" i="4" s="1"/>
  <c r="AW180" i="4" s="1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AM318" i="4" s="1"/>
  <c r="AS318" i="4" s="1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F115" i="4"/>
  <c r="J115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152" i="4" l="1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AP783" i="4" s="1"/>
  <c r="AV783" i="4" s="1"/>
  <c r="G687" i="4"/>
  <c r="AF783" i="4"/>
  <c r="AL783" i="4" s="1"/>
  <c r="AR783" i="4" s="1"/>
  <c r="AJ783" i="4"/>
  <c r="AG174" i="4"/>
  <c r="AE174" i="4"/>
  <c r="AO654" i="4"/>
  <c r="AU654" i="4" s="1"/>
  <c r="AN823" i="4"/>
  <c r="AT823" i="4" s="1"/>
  <c r="AM392" i="4"/>
  <c r="AS392" i="4" s="1"/>
  <c r="AL108" i="4"/>
  <c r="AR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AL943" i="4" s="1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E5" i="4"/>
  <c r="I5" i="4" s="1"/>
  <c r="AP100" i="4"/>
  <c r="AV100" i="4" s="1"/>
  <c r="AM174" i="4"/>
  <c r="AS174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G142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43" i="4" l="1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G496" i="4"/>
  <c r="F496" i="4"/>
  <c r="J496" i="4" s="1"/>
  <c r="E496" i="4"/>
  <c r="I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L548" i="4" s="1"/>
  <c r="AR548" i="4" s="1"/>
  <c r="E548" i="4" s="1"/>
  <c r="I548" i="4" s="1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D84" i="4"/>
  <c r="H84" i="4" s="1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F723" i="4"/>
  <c r="J723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F146" i="4"/>
  <c r="J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149" i="4" l="1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153" i="4" l="1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724" i="3"/>
  <c r="D673" i="10"/>
  <c r="D805" i="3"/>
  <c r="D606" i="10"/>
  <c r="D473" i="10"/>
  <c r="D608" i="3"/>
  <c r="D355" i="10"/>
  <c r="D605" i="10"/>
  <c r="D720" i="3"/>
  <c r="D440" i="10"/>
  <c r="D945" i="3"/>
  <c r="D848" i="10"/>
  <c r="D942" i="10"/>
  <c r="D503" i="10"/>
  <c r="D797" i="10"/>
  <c r="D678" i="10"/>
  <c r="D825" i="3"/>
  <c r="D745" i="10"/>
  <c r="D969" i="3"/>
  <c r="D752" i="3"/>
  <c r="D497" i="3"/>
  <c r="D652" i="3"/>
  <c r="D765" i="3"/>
  <c r="D858" i="3"/>
  <c r="D434" i="10"/>
  <c r="D947" i="3"/>
  <c r="D485" i="3"/>
  <c r="D773" i="10"/>
  <c r="D488" i="10"/>
  <c r="D715" i="10"/>
  <c r="D931" i="10"/>
  <c r="D613" i="10"/>
  <c r="D553" i="10"/>
  <c r="D748" i="3"/>
  <c r="D865" i="3"/>
  <c r="D551" i="3"/>
  <c r="D968" i="10"/>
  <c r="D822" i="10"/>
  <c r="D646" i="10"/>
  <c r="D303" i="10"/>
  <c r="D861" i="10"/>
  <c r="D860" i="3"/>
  <c r="D563" i="3"/>
  <c r="D976" i="10"/>
  <c r="D747" i="3"/>
  <c r="D616" i="10"/>
  <c r="D695" i="10"/>
  <c r="D791" i="3"/>
  <c r="D991" i="3"/>
  <c r="D907" i="3"/>
  <c r="D480" i="3"/>
  <c r="D817" i="3"/>
  <c r="D688" i="10"/>
  <c r="D863" i="3"/>
  <c r="D422" i="10"/>
  <c r="D603" i="3"/>
  <c r="D764" i="3"/>
  <c r="D476" i="3"/>
  <c r="D766" i="3"/>
  <c r="D647" i="10"/>
  <c r="D565" i="10"/>
  <c r="D798" i="3"/>
  <c r="D557" i="10"/>
  <c r="D635" i="3"/>
  <c r="D782" i="3"/>
  <c r="D651" i="10"/>
  <c r="D874" i="3"/>
  <c r="D474" i="3"/>
  <c r="D531" i="3"/>
  <c r="D632" i="3"/>
  <c r="D775" i="3"/>
  <c r="D783" i="3"/>
  <c r="D808" i="10"/>
  <c r="D937" i="3"/>
  <c r="D517" i="3"/>
  <c r="D470" i="10"/>
  <c r="D961" i="3"/>
  <c r="D679" i="3"/>
  <c r="D510" i="3"/>
  <c r="D615" i="10"/>
  <c r="D1001" i="10"/>
  <c r="D942" i="3"/>
  <c r="D688" i="3"/>
  <c r="D850" i="3"/>
  <c r="D959" i="3"/>
  <c r="D952" i="3"/>
  <c r="D698" i="3"/>
  <c r="D634" i="3"/>
  <c r="D960" i="3"/>
  <c r="D589" i="10"/>
  <c r="D619" i="10"/>
  <c r="D838" i="3"/>
  <c r="D881" i="3"/>
  <c r="D924" i="3"/>
  <c r="D379" i="10"/>
  <c r="D441" i="10"/>
  <c r="D562" i="10"/>
  <c r="D994" i="10"/>
  <c r="D868" i="10"/>
  <c r="D626" i="3"/>
  <c r="D484" i="3"/>
  <c r="D583" i="3"/>
  <c r="D851" i="10"/>
  <c r="D989" i="3"/>
  <c r="D723" i="3"/>
  <c r="D835" i="3"/>
  <c r="D846" i="10"/>
  <c r="D498" i="3"/>
  <c r="D270" i="10"/>
  <c r="D663" i="10"/>
  <c r="D335" i="10"/>
  <c r="D940" i="3"/>
  <c r="D530" i="10"/>
  <c r="D628" i="10"/>
  <c r="D633" i="10"/>
  <c r="D971" i="10"/>
  <c r="D604" i="3"/>
  <c r="D369" i="10"/>
  <c r="D573" i="3"/>
  <c r="D864" i="3"/>
  <c r="D283" i="10"/>
  <c r="D504" i="10"/>
  <c r="D428" i="10"/>
  <c r="D379" i="3"/>
  <c r="D483" i="3"/>
  <c r="D875" i="3"/>
  <c r="D719" i="3"/>
  <c r="D464" i="10"/>
  <c r="D642" i="3"/>
  <c r="D685" i="3"/>
  <c r="D558" i="3"/>
  <c r="D854" i="3"/>
  <c r="D740" i="3"/>
  <c r="D769" i="10"/>
  <c r="D781" i="3"/>
  <c r="D339" i="10"/>
  <c r="D502" i="10"/>
  <c r="D893" i="3"/>
  <c r="D720" i="10"/>
  <c r="D491" i="10"/>
  <c r="D399" i="10"/>
  <c r="D307" i="10"/>
  <c r="D941" i="3"/>
  <c r="D882" i="10"/>
  <c r="D609" i="3"/>
  <c r="D678" i="3"/>
  <c r="D623" i="10"/>
  <c r="D481" i="10"/>
  <c r="D676" i="3"/>
  <c r="D665" i="10"/>
  <c r="D996" i="3"/>
  <c r="D482" i="3"/>
  <c r="D988" i="3"/>
  <c r="D409" i="10"/>
  <c r="D839" i="3"/>
  <c r="D790" i="10"/>
  <c r="D577" i="3"/>
  <c r="D576" i="3"/>
  <c r="D828" i="3"/>
  <c r="D833" i="10"/>
  <c r="D667" i="3"/>
  <c r="D1001" i="3"/>
  <c r="D405" i="10"/>
  <c r="D855" i="10"/>
  <c r="D498" i="10"/>
  <c r="D266" i="10"/>
  <c r="D705" i="3"/>
  <c r="D595" i="3"/>
  <c r="D490" i="3"/>
  <c r="D572" i="3"/>
  <c r="D560" i="10"/>
  <c r="D426" i="10"/>
  <c r="D960" i="10"/>
  <c r="D599" i="10"/>
  <c r="D320" i="10"/>
  <c r="D526" i="3"/>
  <c r="D521" i="10"/>
  <c r="D829" i="3"/>
  <c r="D618" i="10"/>
  <c r="D574" i="3"/>
  <c r="D808" i="3"/>
  <c r="D713" i="10"/>
  <c r="D666" i="3"/>
  <c r="D746" i="3"/>
  <c r="D816" i="3"/>
  <c r="D475" i="3"/>
  <c r="D540" i="3"/>
  <c r="D939" i="3"/>
  <c r="D542" i="3"/>
  <c r="D582" i="3"/>
  <c r="D736" i="3"/>
  <c r="D721" i="3"/>
  <c r="D884" i="3"/>
  <c r="D526" i="10"/>
  <c r="D855" i="3"/>
  <c r="D668" i="10"/>
  <c r="D467" i="3"/>
  <c r="D508" i="10"/>
  <c r="D802" i="3"/>
  <c r="D742" i="3"/>
  <c r="D607" i="3"/>
  <c r="D973" i="10"/>
  <c r="D585" i="3"/>
  <c r="D614" i="3"/>
  <c r="D933" i="10"/>
  <c r="D457" i="10"/>
  <c r="D497" i="10"/>
  <c r="D689" i="3"/>
  <c r="D676" i="10"/>
  <c r="D903" i="3"/>
  <c r="D792" i="3"/>
  <c r="D975" i="10"/>
  <c r="D541" i="10"/>
  <c r="D911" i="3"/>
  <c r="D600" i="10"/>
  <c r="D943" i="10"/>
  <c r="D881" i="10"/>
  <c r="D513" i="10"/>
  <c r="D879" i="3"/>
  <c r="D807" i="10"/>
  <c r="D353" i="10"/>
  <c r="D864" i="10"/>
  <c r="D680" i="10"/>
  <c r="D877" i="3"/>
  <c r="D657" i="10"/>
  <c r="D483" i="10"/>
  <c r="D546" i="10"/>
  <c r="D702" i="3"/>
  <c r="D655" i="10"/>
  <c r="D745" i="3"/>
  <c r="D532" i="10"/>
  <c r="D800" i="3"/>
  <c r="D1000" i="3"/>
  <c r="D340" i="10"/>
  <c r="D631" i="3"/>
  <c r="D748" i="10"/>
  <c r="D853" i="3"/>
  <c r="D479" i="3"/>
  <c r="D866" i="10"/>
  <c r="D548" i="10"/>
  <c r="D841" i="3"/>
  <c r="D292" i="10"/>
  <c r="D420" i="10"/>
  <c r="D925" i="3"/>
  <c r="D460" i="10"/>
  <c r="D640" i="10"/>
  <c r="D953" i="3"/>
  <c r="D915" i="3"/>
  <c r="D761" i="3"/>
  <c r="D948" i="3"/>
  <c r="D694" i="3"/>
  <c r="D844" i="3"/>
  <c r="D648" i="3"/>
  <c r="D912" i="3"/>
  <c r="D876" i="3"/>
  <c r="D612" i="3"/>
  <c r="D914" i="3"/>
  <c r="D279" i="10"/>
  <c r="D983" i="10"/>
  <c r="D753" i="3"/>
  <c r="D324" i="10"/>
  <c r="D664" i="3"/>
  <c r="D669" i="3"/>
  <c r="D920" i="10"/>
  <c r="D987" i="10"/>
  <c r="D404" i="10"/>
  <c r="D662" i="10"/>
  <c r="D730" i="3"/>
  <c r="D826" i="3"/>
  <c r="D970" i="10"/>
  <c r="D681" i="10"/>
  <c r="D522" i="3"/>
  <c r="D514" i="3"/>
  <c r="D882" i="3"/>
  <c r="D471" i="3"/>
  <c r="D792" i="10"/>
  <c r="D417" i="10"/>
  <c r="D459" i="10"/>
  <c r="D550" i="3"/>
  <c r="D393" i="10"/>
  <c r="D843" i="3"/>
  <c r="D931" i="3"/>
  <c r="D348" i="10"/>
  <c r="D518" i="10"/>
  <c r="D346" i="10"/>
  <c r="D709" i="3"/>
  <c r="D422" i="3"/>
  <c r="D536" i="3"/>
  <c r="D478" i="3"/>
  <c r="D599" i="3"/>
  <c r="D779" i="3"/>
  <c r="D997" i="3"/>
  <c r="D598" i="3"/>
  <c r="D672" i="3"/>
  <c r="D515" i="3"/>
  <c r="D371" i="10"/>
  <c r="D700" i="3"/>
  <c r="D716" i="10"/>
  <c r="D801" i="3"/>
  <c r="D719" i="10"/>
  <c r="D390" i="10"/>
  <c r="D985" i="3"/>
  <c r="D329" i="10"/>
  <c r="D590" i="10"/>
  <c r="D427" i="10"/>
  <c r="D934" i="3"/>
  <c r="D494" i="10"/>
  <c r="D566" i="3"/>
  <c r="D866" i="3"/>
  <c r="D691" i="10"/>
  <c r="D865" i="10"/>
  <c r="D363" i="10"/>
  <c r="D735" i="10"/>
  <c r="D975" i="3"/>
  <c r="D954" i="10"/>
  <c r="D962" i="10"/>
  <c r="D921" i="10"/>
  <c r="D639" i="10"/>
  <c r="D606" i="3"/>
  <c r="D759" i="3"/>
  <c r="D518" i="3"/>
  <c r="D955" i="3"/>
  <c r="D551" i="10"/>
  <c r="D549" i="3"/>
  <c r="D508" i="3"/>
  <c r="D450" i="10"/>
  <c r="D468" i="3"/>
  <c r="D758" i="10"/>
  <c r="D594" i="3"/>
  <c r="D639" i="3"/>
  <c r="D571" i="10"/>
  <c r="D658" i="3"/>
  <c r="D567" i="3"/>
  <c r="D509" i="3"/>
  <c r="D659" i="10"/>
  <c r="D528" i="10"/>
  <c r="D464" i="3"/>
  <c r="D424" i="3"/>
  <c r="D573" i="10"/>
  <c r="D737" i="10"/>
  <c r="D675" i="10"/>
  <c r="D533" i="3"/>
  <c r="D524" i="10"/>
  <c r="D584" i="10"/>
  <c r="D345" i="10"/>
  <c r="D772" i="3"/>
  <c r="D561" i="3"/>
  <c r="D623" i="3"/>
  <c r="D686" i="3"/>
  <c r="D633" i="3"/>
  <c r="D590" i="3"/>
  <c r="D899" i="10"/>
  <c r="D913" i="3"/>
  <c r="D768" i="3"/>
  <c r="D489" i="10"/>
  <c r="D312" i="10"/>
  <c r="D824" i="3"/>
  <c r="D990" i="3"/>
  <c r="D246" i="10"/>
  <c r="D814" i="3"/>
  <c r="D752" i="10"/>
  <c r="D779" i="10"/>
  <c r="D891" i="10"/>
  <c r="D877" i="10"/>
  <c r="D886" i="10"/>
  <c r="D553" i="3"/>
  <c r="D296" i="3"/>
  <c r="D949" i="10"/>
  <c r="D995" i="10"/>
  <c r="D650" i="10"/>
  <c r="D823" i="10"/>
  <c r="D282" i="10"/>
  <c r="D760" i="10"/>
  <c r="D800" i="10"/>
  <c r="D888" i="3"/>
  <c r="D618" i="3"/>
  <c r="D658" i="10"/>
  <c r="D905" i="3"/>
  <c r="D604" i="10"/>
  <c r="D820" i="10"/>
  <c r="D973" i="3"/>
  <c r="D624" i="10"/>
  <c r="D751" i="3"/>
  <c r="D787" i="3"/>
  <c r="D287" i="10"/>
  <c r="D943" i="3"/>
  <c r="D387" i="10"/>
  <c r="D448" i="10"/>
  <c r="D998" i="10"/>
  <c r="D534" i="10"/>
  <c r="D848" i="3"/>
  <c r="D376" i="10"/>
  <c r="D331" i="10"/>
  <c r="D511" i="3"/>
  <c r="D669" i="10"/>
  <c r="D458" i="10"/>
  <c r="D637" i="3"/>
  <c r="D937" i="10"/>
  <c r="D813" i="10"/>
  <c r="D442" i="10"/>
  <c r="D453" i="10"/>
  <c r="D793" i="3"/>
  <c r="D554" i="3"/>
  <c r="D477" i="10"/>
  <c r="D414" i="10"/>
  <c r="D966" i="10"/>
  <c r="D714" i="10"/>
  <c r="D602" i="10"/>
  <c r="D827" i="10"/>
  <c r="D495" i="3"/>
  <c r="D835" i="10"/>
  <c r="D556" i="10"/>
  <c r="D812" i="3"/>
  <c r="D843" i="10"/>
  <c r="D765" i="10"/>
  <c r="D654" i="3"/>
  <c r="D593" i="10"/>
  <c r="D834" i="3"/>
  <c r="D683" i="10"/>
  <c r="D951" i="3"/>
  <c r="D993" i="3"/>
  <c r="D728" i="3"/>
  <c r="D984" i="3"/>
  <c r="D717" i="3"/>
  <c r="D899" i="3"/>
  <c r="D333" i="10"/>
  <c r="D321" i="10"/>
  <c r="D649" i="3"/>
  <c r="D930" i="10"/>
  <c r="D505" i="10"/>
  <c r="D469" i="10"/>
  <c r="D718" i="3"/>
  <c r="D801" i="10"/>
  <c r="D591" i="3"/>
  <c r="D741" i="10"/>
  <c r="D834" i="10"/>
  <c r="D437" i="10"/>
  <c r="D356" i="10"/>
  <c r="D579" i="3"/>
  <c r="D746" i="10"/>
  <c r="D533" i="10"/>
  <c r="D974" i="3"/>
  <c r="D560" i="3"/>
  <c r="D677" i="10"/>
  <c r="D780" i="10"/>
  <c r="D584" i="3"/>
  <c r="D729" i="3"/>
  <c r="D532" i="3"/>
  <c r="D612" i="10"/>
  <c r="D724" i="10"/>
  <c r="D323" i="10"/>
  <c r="D878" i="3"/>
  <c r="D968" i="3"/>
  <c r="D687" i="3"/>
  <c r="D524" i="3"/>
  <c r="D785" i="3"/>
  <c r="D767" i="10"/>
  <c r="D777" i="3"/>
  <c r="D373" i="10"/>
  <c r="D951" i="10"/>
  <c r="D898" i="3"/>
  <c r="D786" i="10"/>
  <c r="D893" i="10"/>
  <c r="D473" i="3"/>
  <c r="D807" i="3"/>
  <c r="D690" i="3"/>
  <c r="D974" i="10"/>
  <c r="D487" i="10"/>
  <c r="D585" i="10"/>
  <c r="D814" i="10"/>
  <c r="D564" i="10"/>
  <c r="D810" i="3"/>
  <c r="D887" i="3"/>
  <c r="D487" i="3"/>
  <c r="D564" i="3"/>
  <c r="D470" i="3"/>
  <c r="D980" i="10"/>
  <c r="D841" i="10"/>
  <c r="D624" i="3"/>
  <c r="D997" i="10"/>
  <c r="D362" i="10"/>
  <c r="D758" i="3"/>
  <c r="D569" i="3"/>
  <c r="D683" i="3"/>
  <c r="D938" i="10"/>
  <c r="D500" i="3"/>
  <c r="D507" i="3"/>
  <c r="D530" i="3"/>
  <c r="D338" i="10"/>
  <c r="D845" i="3"/>
  <c r="D874" i="10"/>
  <c r="D894" i="10"/>
  <c r="D570" i="10"/>
  <c r="D640" i="3"/>
  <c r="D778" i="3"/>
  <c r="D936" i="3"/>
  <c r="D910" i="3"/>
  <c r="D729" i="10"/>
  <c r="D313" i="10"/>
  <c r="D432" i="10"/>
  <c r="D256" i="10"/>
  <c r="D396" i="3"/>
  <c r="D565" i="3"/>
  <c r="D687" i="10"/>
  <c r="D242" i="3"/>
  <c r="D475" i="10"/>
  <c r="D916" i="3"/>
  <c r="D919" i="3"/>
  <c r="D803" i="3"/>
  <c r="D914" i="10"/>
  <c r="D978" i="3"/>
  <c r="D697" i="3"/>
  <c r="D486" i="3"/>
  <c r="D555" i="10"/>
  <c r="D737" i="3"/>
  <c r="D570" i="3"/>
  <c r="D839" i="10"/>
  <c r="D918" i="10"/>
  <c r="D250" i="3"/>
  <c r="D706" i="3"/>
  <c r="D763" i="3"/>
  <c r="D938" i="3"/>
  <c r="D840" i="3"/>
  <c r="D856" i="3"/>
  <c r="D568" i="3"/>
  <c r="D892" i="3"/>
  <c r="D371" i="3"/>
  <c r="D852" i="3"/>
  <c r="D334" i="10"/>
  <c r="D311" i="10"/>
  <c r="D525" i="3"/>
  <c r="D811" i="3"/>
  <c r="D950" i="3"/>
  <c r="D895" i="10"/>
  <c r="D362" i="3"/>
  <c r="D682" i="3"/>
  <c r="D632" i="10"/>
  <c r="D486" i="10"/>
  <c r="D753" i="10"/>
  <c r="D592" i="3"/>
  <c r="D722" i="3"/>
  <c r="D703" i="10"/>
  <c r="D761" i="10"/>
  <c r="D499" i="10"/>
  <c r="D711" i="3"/>
  <c r="D630" i="3"/>
  <c r="D776" i="10"/>
  <c r="D934" i="10"/>
  <c r="D509" i="10"/>
  <c r="D614" i="10"/>
  <c r="D465" i="3"/>
  <c r="D771" i="10"/>
  <c r="D777" i="10"/>
  <c r="D547" i="3"/>
  <c r="D308" i="10"/>
  <c r="D587" i="10"/>
  <c r="D717" i="10"/>
  <c r="D781" i="10"/>
  <c r="D615" i="3"/>
  <c r="D306" i="10"/>
  <c r="D725" i="10"/>
  <c r="D904" i="3"/>
  <c r="D986" i="10"/>
  <c r="D915" i="10"/>
  <c r="D771" i="3"/>
  <c r="D328" i="3"/>
  <c r="D523" i="3"/>
  <c r="D382" i="10"/>
  <c r="D488" i="3"/>
  <c r="D501" i="3"/>
  <c r="D665" i="3"/>
  <c r="D714" i="3"/>
  <c r="D490" i="10"/>
  <c r="D310" i="10"/>
  <c r="D701" i="10"/>
  <c r="D990" i="10"/>
  <c r="D576" i="10"/>
  <c r="D446" i="10"/>
  <c r="D983" i="3"/>
  <c r="D991" i="10"/>
  <c r="D791" i="10"/>
  <c r="D592" i="10"/>
  <c r="D625" i="10"/>
  <c r="D435" i="3"/>
  <c r="D512" i="3"/>
  <c r="D542" i="10"/>
  <c r="D552" i="10"/>
  <c r="D799" i="3"/>
  <c r="D452" i="10"/>
  <c r="D789" i="10"/>
  <c r="D939" i="10"/>
  <c r="D402" i="10"/>
  <c r="D830" i="3"/>
  <c r="D832" i="3"/>
  <c r="D450" i="3"/>
  <c r="D850" i="10"/>
  <c r="D447" i="10"/>
  <c r="D462" i="3"/>
  <c r="D360" i="10"/>
  <c r="D394" i="3"/>
  <c r="D275" i="10"/>
  <c r="D265" i="3"/>
  <c r="D255" i="3"/>
  <c r="D360" i="3"/>
  <c r="D885" i="3"/>
  <c r="D311" i="3"/>
  <c r="D821" i="3"/>
  <c r="D308" i="3"/>
  <c r="D234" i="10"/>
  <c r="D568" i="10"/>
  <c r="D556" i="3"/>
  <c r="D358" i="10"/>
  <c r="D562" i="3"/>
  <c r="D536" i="10"/>
  <c r="D252" i="10"/>
  <c r="D368" i="3"/>
  <c r="D750" i="3"/>
  <c r="D813" i="3"/>
  <c r="D657" i="3"/>
  <c r="D354" i="10"/>
  <c r="D730" i="10"/>
  <c r="D922" i="3"/>
  <c r="D944" i="3"/>
  <c r="D603" i="10"/>
  <c r="D967" i="3"/>
  <c r="D398" i="10"/>
  <c r="D233" i="10"/>
  <c r="D481" i="3"/>
  <c r="D888" i="10"/>
  <c r="D384" i="3"/>
  <c r="D300" i="10"/>
  <c r="D370" i="10"/>
  <c r="D842" i="3"/>
  <c r="D586" i="3"/>
  <c r="D625" i="3"/>
  <c r="D693" i="3"/>
  <c r="D645" i="3"/>
  <c r="D661" i="3"/>
  <c r="D889" i="3"/>
  <c r="D572" i="10"/>
  <c r="D886" i="3"/>
  <c r="D510" i="10"/>
  <c r="D921" i="3"/>
  <c r="D903" i="10"/>
  <c r="D986" i="3"/>
  <c r="D709" i="10"/>
  <c r="D854" i="10"/>
  <c r="D784" i="3"/>
  <c r="D749" i="10"/>
  <c r="D388" i="10"/>
  <c r="D887" i="10"/>
  <c r="D741" i="3"/>
  <c r="D727" i="3"/>
  <c r="D540" i="10"/>
  <c r="D946" i="3"/>
  <c r="D545" i="10"/>
  <c r="D607" i="10"/>
  <c r="D410" i="10"/>
  <c r="D690" i="10"/>
  <c r="D636" i="10"/>
  <c r="D433" i="3"/>
  <c r="D944" i="10"/>
  <c r="D401" i="10"/>
  <c r="D902" i="10"/>
  <c r="D378" i="10"/>
  <c r="D976" i="3"/>
  <c r="D869" i="10"/>
  <c r="D731" i="3"/>
  <c r="D274" i="10"/>
  <c r="D992" i="3"/>
  <c r="D304" i="10"/>
  <c r="D696" i="3"/>
  <c r="D276" i="10"/>
  <c r="D629" i="3"/>
  <c r="D910" i="10"/>
  <c r="D636" i="3"/>
  <c r="D847" i="3"/>
  <c r="D993" i="10"/>
  <c r="D410" i="3"/>
  <c r="D966" i="3"/>
  <c r="D804" i="3"/>
  <c r="D794" i="10"/>
  <c r="D707" i="10"/>
  <c r="D528" i="3"/>
  <c r="D403" i="10"/>
  <c r="D516" i="3"/>
  <c r="D557" i="3"/>
  <c r="D872" i="10"/>
  <c r="D789" i="3"/>
  <c r="D783" i="10"/>
  <c r="D672" i="10"/>
  <c r="D420" i="3"/>
  <c r="D842" i="10"/>
  <c r="D852" i="10"/>
  <c r="D784" i="10"/>
  <c r="D981" i="10"/>
  <c r="D539" i="10"/>
  <c r="D712" i="3"/>
  <c r="D413" i="10"/>
  <c r="D857" i="3"/>
  <c r="D972" i="3"/>
  <c r="D806" i="10"/>
  <c r="D725" i="3"/>
  <c r="D620" i="10"/>
  <c r="D507" i="10"/>
  <c r="D537" i="3"/>
  <c r="D249" i="3"/>
  <c r="D263" i="10"/>
  <c r="D466" i="10"/>
  <c r="D387" i="3"/>
  <c r="D662" i="3"/>
  <c r="D558" i="10"/>
  <c r="D493" i="3"/>
  <c r="D770" i="10"/>
  <c r="D309" i="10"/>
  <c r="D933" i="3"/>
  <c r="D861" i="3"/>
  <c r="D547" i="10"/>
  <c r="D736" i="10"/>
  <c r="D555" i="3"/>
  <c r="D439" i="3"/>
  <c r="D772" i="10"/>
  <c r="D947" i="10"/>
  <c r="D270" i="3"/>
  <c r="D579" i="10"/>
  <c r="D330" i="3"/>
  <c r="D580" i="10"/>
  <c r="D401" i="3"/>
  <c r="D653" i="3"/>
  <c r="D321" i="3"/>
  <c r="D538" i="10"/>
  <c r="D318" i="3"/>
  <c r="D796" i="10"/>
  <c r="D388" i="3"/>
  <c r="D694" i="10"/>
  <c r="D831" i="10"/>
  <c r="D698" i="10"/>
  <c r="D520" i="3"/>
  <c r="D474" i="10"/>
  <c r="D330" i="10"/>
  <c r="D608" i="10"/>
  <c r="D234" i="3"/>
  <c r="D708" i="10"/>
  <c r="D531" i="10"/>
  <c r="D406" i="10"/>
  <c r="D812" i="10"/>
  <c r="D838" i="10"/>
  <c r="D527" i="3"/>
  <c r="D515" i="10"/>
  <c r="D419" i="10"/>
  <c r="D950" i="10"/>
  <c r="D674" i="10"/>
  <c r="D513" i="3"/>
  <c r="D982" i="10"/>
  <c r="D365" i="3"/>
  <c r="D361" i="3"/>
  <c r="D770" i="3"/>
  <c r="D414" i="3"/>
  <c r="D581" i="3"/>
  <c r="D463" i="10"/>
  <c r="D472" i="10"/>
  <c r="D319" i="10"/>
  <c r="D297" i="10"/>
  <c r="D739" i="10"/>
  <c r="D425" i="10"/>
  <c r="D871" i="3"/>
  <c r="D755" i="3"/>
  <c r="D601" i="10"/>
  <c r="D541" i="3"/>
  <c r="D971" i="3"/>
  <c r="D519" i="3"/>
  <c r="D817" i="10"/>
  <c r="D277" i="10"/>
  <c r="D429" i="3"/>
  <c r="D506" i="3"/>
  <c r="D648" i="10"/>
  <c r="D754" i="10"/>
  <c r="D267" i="10"/>
  <c r="D336" i="10"/>
  <c r="D847" i="10"/>
  <c r="D821" i="10"/>
  <c r="D981" i="3"/>
  <c r="D780" i="3"/>
  <c r="D906" i="10"/>
  <c r="D735" i="3"/>
  <c r="D544" i="10"/>
  <c r="D301" i="3"/>
  <c r="D889" i="10"/>
  <c r="D535" i="3"/>
  <c r="D734" i="10"/>
  <c r="D494" i="3"/>
  <c r="D900" i="10"/>
  <c r="D802" i="10"/>
  <c r="D757" i="3"/>
  <c r="D917" i="3"/>
  <c r="D945" i="10"/>
  <c r="D999" i="10"/>
  <c r="D862" i="10"/>
  <c r="D567" i="10"/>
  <c r="D641" i="3"/>
  <c r="D956" i="3"/>
  <c r="D880" i="10"/>
  <c r="D374" i="10"/>
  <c r="D499" i="3"/>
  <c r="D269" i="3"/>
  <c r="D860" i="10"/>
  <c r="D909" i="3"/>
  <c r="D251" i="3"/>
  <c r="D999" i="3"/>
  <c r="D424" i="10"/>
  <c r="D328" i="10"/>
  <c r="D245" i="10"/>
  <c r="D958" i="10"/>
  <c r="D740" i="10"/>
  <c r="D327" i="10"/>
  <c r="D935" i="3"/>
  <c r="D467" i="10"/>
  <c r="D407" i="10"/>
  <c r="D617" i="3"/>
  <c r="D296" i="10"/>
  <c r="D421" i="3"/>
  <c r="D769" i="3"/>
  <c r="D868" i="3"/>
  <c r="D862" i="3"/>
  <c r="D571" i="3"/>
  <c r="D699" i="3"/>
  <c r="D918" i="3"/>
  <c r="D890" i="3"/>
  <c r="D647" i="3"/>
  <c r="D479" i="10"/>
  <c r="D773" i="3"/>
  <c r="D605" i="3"/>
  <c r="D869" i="3"/>
  <c r="D611" i="3"/>
  <c r="D744" i="3"/>
  <c r="D458" i="3"/>
  <c r="D823" i="3"/>
  <c r="D786" i="3"/>
  <c r="D703" i="3"/>
  <c r="D738" i="3"/>
  <c r="D732" i="3"/>
  <c r="D867" i="10"/>
  <c r="D996" i="10"/>
  <c r="D923" i="3"/>
  <c r="D418" i="10"/>
  <c r="D896" i="3"/>
  <c r="D726" i="10"/>
  <c r="D586" i="10"/>
  <c r="D326" i="10"/>
  <c r="D304" i="3"/>
  <c r="D627" i="3"/>
  <c r="D287" i="3"/>
  <c r="D372" i="10"/>
  <c r="D463" i="3"/>
  <c r="D609" i="10"/>
  <c r="D692" i="3"/>
  <c r="D482" i="10"/>
  <c r="D302" i="10"/>
  <c r="D916" i="10"/>
  <c r="D827" i="3"/>
  <c r="D684" i="10"/>
  <c r="D917" i="10"/>
  <c r="D778" i="10"/>
  <c r="D268" i="3"/>
  <c r="D243" i="3"/>
  <c r="D238" i="10"/>
  <c r="D257" i="10"/>
  <c r="D548" i="3"/>
  <c r="D347" i="10"/>
  <c r="D389" i="10"/>
  <c r="D671" i="3"/>
  <c r="D927" i="10"/>
  <c r="D653" i="10"/>
  <c r="D319" i="3"/>
  <c r="D768" i="10"/>
  <c r="D845" i="10"/>
  <c r="D829" i="10"/>
  <c r="D873" i="10"/>
  <c r="D935" i="10"/>
  <c r="D686" i="10"/>
  <c r="D484" i="10"/>
  <c r="D324" i="3"/>
  <c r="D955" i="10"/>
  <c r="D316" i="3"/>
  <c r="D529" i="10"/>
  <c r="D411" i="10"/>
  <c r="D747" i="10"/>
  <c r="D634" i="10"/>
  <c r="D561" i="10"/>
  <c r="D685" i="10"/>
  <c r="D598" i="10"/>
  <c r="D660" i="3"/>
  <c r="D610" i="10"/>
  <c r="D707" i="3"/>
  <c r="D998" i="3"/>
  <c r="D762" i="10"/>
  <c r="D449" i="10"/>
  <c r="D278" i="10"/>
  <c r="D857" i="10"/>
  <c r="D391" i="3"/>
  <c r="D837" i="10"/>
  <c r="D749" i="3"/>
  <c r="D775" i="10"/>
  <c r="D755" i="10"/>
  <c r="D342" i="10"/>
  <c r="D271" i="10"/>
  <c r="D876" i="10"/>
  <c r="D496" i="10"/>
  <c r="D853" i="10"/>
  <c r="D595" i="10"/>
  <c r="D627" i="10"/>
  <c r="D836" i="3"/>
  <c r="D295" i="10"/>
  <c r="D391" i="10"/>
  <c r="D885" i="10"/>
  <c r="D610" i="3"/>
  <c r="D822" i="3"/>
  <c r="D844" i="10"/>
  <c r="D819" i="3"/>
  <c r="D520" i="10"/>
  <c r="D269" i="10"/>
  <c r="D699" i="10"/>
  <c r="D495" i="10"/>
  <c r="D859" i="3"/>
  <c r="D359" i="10"/>
  <c r="D438" i="10"/>
  <c r="D750" i="10"/>
  <c r="D851" i="3"/>
  <c r="D581" i="10"/>
  <c r="D793" i="10"/>
  <c r="D411" i="3"/>
  <c r="D575" i="3"/>
  <c r="D412" i="10"/>
  <c r="D805" i="10"/>
  <c r="D739" i="3"/>
  <c r="D529" i="3"/>
  <c r="D744" i="10"/>
  <c r="D504" i="3"/>
  <c r="D336" i="3"/>
  <c r="D534" i="3"/>
  <c r="D588" i="3"/>
  <c r="D477" i="3"/>
  <c r="D392" i="10"/>
  <c r="D674" i="3"/>
  <c r="D472" i="3"/>
  <c r="D830" i="10"/>
  <c r="D378" i="3"/>
  <c r="D731" i="10"/>
  <c r="D795" i="3"/>
  <c r="D732" i="10"/>
  <c r="D929" i="3"/>
  <c r="D601" i="3"/>
  <c r="D941" i="10"/>
  <c r="D957" i="3"/>
  <c r="D298" i="10"/>
  <c r="D569" i="10"/>
  <c r="D492" i="3"/>
  <c r="D863" i="10"/>
  <c r="D469" i="3"/>
  <c r="D544" i="3"/>
  <c r="D268" i="10"/>
  <c r="D846" i="3"/>
  <c r="D994" i="3"/>
  <c r="D597" i="10"/>
  <c r="D873" i="3"/>
  <c r="D445" i="10"/>
  <c r="D580" i="3"/>
  <c r="D512" i="10"/>
  <c r="D406" i="3"/>
  <c r="D503" i="3"/>
  <c r="D767" i="3"/>
  <c r="D738" i="10"/>
  <c r="D902" i="3"/>
  <c r="D923" i="10"/>
  <c r="D454" i="10"/>
  <c r="D370" i="3"/>
  <c r="D742" i="10"/>
  <c r="D928" i="10"/>
  <c r="D925" i="10"/>
  <c r="D543" i="10"/>
  <c r="D655" i="3"/>
  <c r="D733" i="10"/>
  <c r="D244" i="3"/>
  <c r="D932" i="10"/>
  <c r="D446" i="3"/>
  <c r="D969" i="10"/>
  <c r="D383" i="3"/>
  <c r="D879" i="10"/>
  <c r="D756" i="10"/>
  <c r="D241" i="3"/>
  <c r="D285" i="10"/>
  <c r="D762" i="3"/>
  <c r="D312" i="3"/>
  <c r="D493" i="10"/>
  <c r="D397" i="10"/>
  <c r="D677" i="3"/>
  <c r="D373" i="3"/>
  <c r="D837" i="3"/>
  <c r="D619" i="3"/>
  <c r="D912" i="10"/>
  <c r="D628" i="3"/>
  <c r="D566" i="10"/>
  <c r="D666" i="10"/>
  <c r="D977" i="3"/>
  <c r="D631" i="10"/>
  <c r="D589" i="3"/>
  <c r="D645" i="10"/>
  <c r="D236" i="10"/>
  <c r="D668" i="3"/>
  <c r="D946" i="10"/>
  <c r="D444" i="10"/>
  <c r="D681" i="3"/>
  <c r="D980" i="3"/>
  <c r="D670" i="10"/>
  <c r="D892" i="10"/>
  <c r="D583" i="10"/>
  <c r="D297" i="3"/>
  <c r="D654" i="10"/>
  <c r="D399" i="3"/>
  <c r="D368" i="10"/>
  <c r="D415" i="3"/>
  <c r="D443" i="10"/>
  <c r="D351" i="3"/>
  <c r="D883" i="10"/>
  <c r="D271" i="3"/>
  <c r="D878" i="10"/>
  <c r="D988" i="10"/>
  <c r="D272" i="3"/>
  <c r="D323" i="3"/>
  <c r="D552" i="3"/>
  <c r="D505" i="3"/>
  <c r="D680" i="3"/>
  <c r="D439" i="10"/>
  <c r="D527" i="10"/>
  <c r="D952" i="10"/>
  <c r="D984" i="10"/>
  <c r="D716" i="3"/>
  <c r="D543" i="3"/>
  <c r="D461" i="3"/>
  <c r="D897" i="10"/>
  <c r="D501" i="10"/>
  <c r="D743" i="3"/>
  <c r="D721" i="10"/>
  <c r="D621" i="10"/>
  <c r="D456" i="10"/>
  <c r="D264" i="10"/>
  <c r="D266" i="3"/>
  <c r="D415" i="10"/>
  <c r="D428" i="3"/>
  <c r="D908" i="10"/>
  <c r="D317" i="3"/>
  <c r="D649" i="10"/>
  <c r="D377" i="3"/>
  <c r="D286" i="10"/>
  <c r="D248" i="3"/>
  <c r="D809" i="10"/>
  <c r="D340" i="3"/>
  <c r="D394" i="10"/>
  <c r="D788" i="3"/>
  <c r="D909" i="10"/>
  <c r="D413" i="3"/>
  <c r="D924" i="10"/>
  <c r="D332" i="10"/>
  <c r="D322" i="3"/>
  <c r="D867" i="3"/>
  <c r="D305" i="10"/>
  <c r="D961" i="10"/>
  <c r="D309" i="3"/>
  <c r="D989" i="10"/>
  <c r="D246" i="3"/>
  <c r="D671" i="10"/>
  <c r="D303" i="3"/>
  <c r="D978" i="10"/>
  <c r="D637" i="10"/>
  <c r="D500" i="10"/>
  <c r="D663" i="3"/>
  <c r="D890" i="10"/>
  <c r="D318" i="10"/>
  <c r="D222" i="3"/>
  <c r="D404" i="3"/>
  <c r="D656" i="3"/>
  <c r="D621" i="3"/>
  <c r="D245" i="3"/>
  <c r="D215" i="3"/>
  <c r="D372" i="3"/>
  <c r="D602" i="3"/>
  <c r="D260" i="3"/>
  <c r="D358" i="3"/>
  <c r="D341" i="3"/>
  <c r="D442" i="3"/>
  <c r="D230" i="10"/>
  <c r="D228" i="3"/>
  <c r="D642" i="10"/>
  <c r="D727" i="10"/>
  <c r="D679" i="10"/>
  <c r="D471" i="10"/>
  <c r="D954" i="3"/>
  <c r="D459" i="3"/>
  <c r="D352" i="3"/>
  <c r="D241" i="10"/>
  <c r="D884" i="10"/>
  <c r="D574" i="10"/>
  <c r="D833" i="3"/>
  <c r="D575" i="10"/>
  <c r="D443" i="3"/>
  <c r="D517" i="10"/>
  <c r="D455" i="3"/>
  <c r="D333" i="3"/>
  <c r="D207" i="10"/>
  <c r="D798" i="10"/>
  <c r="D258" i="10"/>
  <c r="D219" i="3"/>
  <c r="D335" i="3"/>
  <c r="D905" i="10"/>
  <c r="D203" i="3"/>
  <c r="D244" i="10"/>
  <c r="D262" i="3"/>
  <c r="D204" i="10"/>
  <c r="D898" i="10"/>
  <c r="D409" i="3"/>
  <c r="D519" i="10"/>
  <c r="D354" i="3"/>
  <c r="D380" i="3"/>
  <c r="D427" i="3"/>
  <c r="D290" i="10"/>
  <c r="D305" i="3"/>
  <c r="D491" i="3"/>
  <c r="D407" i="3"/>
  <c r="D365" i="10"/>
  <c r="D985" i="10"/>
  <c r="D594" i="10"/>
  <c r="D322" i="10"/>
  <c r="D722" i="10"/>
  <c r="D344" i="10"/>
  <c r="D400" i="10"/>
  <c r="D289" i="3"/>
  <c r="D350" i="10"/>
  <c r="D818" i="3"/>
  <c r="D751" i="10"/>
  <c r="D956" i="10"/>
  <c r="D1000" i="10"/>
  <c r="D953" i="10"/>
  <c r="D492" i="10"/>
  <c r="D341" i="10"/>
  <c r="D650" i="3"/>
  <c r="D430" i="3"/>
  <c r="D820" i="3"/>
  <c r="D281" i="3"/>
  <c r="D251" i="10"/>
  <c r="D389" i="3"/>
  <c r="D502" i="3"/>
  <c r="D436" i="3"/>
  <c r="D922" i="10"/>
  <c r="D233" i="3"/>
  <c r="D559" i="10"/>
  <c r="D403" i="3"/>
  <c r="D476" i="10"/>
  <c r="D237" i="3"/>
  <c r="D919" i="10"/>
  <c r="D796" i="3"/>
  <c r="D774" i="10"/>
  <c r="D815" i="3"/>
  <c r="D600" i="3"/>
  <c r="D511" i="10"/>
  <c r="D824" i="10"/>
  <c r="D315" i="10"/>
  <c r="D243" i="10"/>
  <c r="D299" i="3"/>
  <c r="D661" i="10"/>
  <c r="D641" i="10"/>
  <c r="D638" i="10"/>
  <c r="D644" i="3"/>
  <c r="D691" i="3"/>
  <c r="D255" i="10"/>
  <c r="D670" i="3"/>
  <c r="D726" i="3"/>
  <c r="D260" i="10"/>
  <c r="D675" i="3"/>
  <c r="D616" i="3"/>
  <c r="D790" i="3"/>
  <c r="D301" i="10"/>
  <c r="D343" i="3"/>
  <c r="D357" i="10"/>
  <c r="D307" i="3"/>
  <c r="D652" i="10"/>
  <c r="D588" i="10"/>
  <c r="D398" i="3"/>
  <c r="D216" i="10"/>
  <c r="D712" i="10"/>
  <c r="D235" i="3"/>
  <c r="D206" i="10"/>
  <c r="D435" i="10"/>
  <c r="D361" i="10"/>
  <c r="D205" i="3"/>
  <c r="D743" i="10"/>
  <c r="D254" i="3"/>
  <c r="D891" i="3"/>
  <c r="D346" i="3"/>
  <c r="D416" i="3"/>
  <c r="D433" i="10"/>
  <c r="D622" i="3"/>
  <c r="D972" i="10"/>
  <c r="D710" i="3"/>
  <c r="D927" i="3"/>
  <c r="D294" i="3"/>
  <c r="D344" i="3"/>
  <c r="D870" i="10"/>
  <c r="D859" i="10"/>
  <c r="D300" i="3"/>
  <c r="D272" i="10"/>
  <c r="D364" i="3"/>
  <c r="D875" i="10"/>
  <c r="D445" i="3"/>
  <c r="D226" i="10"/>
  <c r="D313" i="3"/>
  <c r="D506" i="10"/>
  <c r="D226" i="3"/>
  <c r="D448" i="3"/>
  <c r="D326" i="3"/>
  <c r="D218" i="10"/>
  <c r="D211" i="3"/>
  <c r="D826" i="10"/>
  <c r="D274" i="3"/>
  <c r="D209" i="10"/>
  <c r="D293" i="3"/>
  <c r="D230" i="3"/>
  <c r="D959" i="10"/>
  <c r="D283" i="3"/>
  <c r="D550" i="10"/>
  <c r="D425" i="3"/>
  <c r="D704" i="3"/>
  <c r="D392" i="3"/>
  <c r="D949" i="3"/>
  <c r="D295" i="3"/>
  <c r="D819" i="10"/>
  <c r="D559" i="3"/>
  <c r="D284" i="3"/>
  <c r="D596" i="3"/>
  <c r="D369" i="3"/>
  <c r="D901" i="3"/>
  <c r="D277" i="3"/>
  <c r="D222" i="10"/>
  <c r="D485" i="10"/>
  <c r="D815" i="10"/>
  <c r="D858" i="10"/>
  <c r="D757" i="10"/>
  <c r="D460" i="3"/>
  <c r="D799" i="10"/>
  <c r="D883" i="3"/>
  <c r="D514" i="10"/>
  <c r="D932" i="3"/>
  <c r="D940" i="10"/>
  <c r="D384" i="10"/>
  <c r="D958" i="3"/>
  <c r="D366" i="10"/>
  <c r="D278" i="3"/>
  <c r="D429" i="10"/>
  <c r="D261" i="3"/>
  <c r="D247" i="10"/>
  <c r="D236" i="3"/>
  <c r="D430" i="10"/>
  <c r="D264" i="3"/>
  <c r="D840" i="10"/>
  <c r="D242" i="10"/>
  <c r="D880" i="3"/>
  <c r="D713" i="3"/>
  <c r="D907" i="10"/>
  <c r="D265" i="10"/>
  <c r="D349" i="3"/>
  <c r="D381" i="10"/>
  <c r="D386" i="3"/>
  <c r="D795" i="10"/>
  <c r="D419" i="3"/>
  <c r="D710" i="10"/>
  <c r="D901" i="10"/>
  <c r="D525" i="10"/>
  <c r="D538" i="3"/>
  <c r="D906" i="3"/>
  <c r="D836" i="10"/>
  <c r="D788" i="10"/>
  <c r="D908" i="3"/>
  <c r="D306" i="3"/>
  <c r="D457" i="3"/>
  <c r="D644" i="10"/>
  <c r="D539" i="3"/>
  <c r="D284" i="10"/>
  <c r="D423" i="10"/>
  <c r="D253" i="3"/>
  <c r="D227" i="3"/>
  <c r="D643" i="10"/>
  <c r="D689" i="10"/>
  <c r="D381" i="3"/>
  <c r="D816" i="10"/>
  <c r="D273" i="10"/>
  <c r="D214" i="10"/>
  <c r="D285" i="3"/>
  <c r="D310" i="3"/>
  <c r="D217" i="10"/>
  <c r="D208" i="10"/>
  <c r="D213" i="3"/>
  <c r="D221" i="3"/>
  <c r="D375" i="3"/>
  <c r="D217" i="3"/>
  <c r="D856" i="10"/>
  <c r="D522" i="10"/>
  <c r="D697" i="10"/>
  <c r="D240" i="3"/>
  <c r="D228" i="10"/>
  <c r="D382" i="3"/>
  <c r="D787" i="10"/>
  <c r="D613" i="3"/>
  <c r="D262" i="10"/>
  <c r="D298" i="3"/>
  <c r="D718" i="10"/>
  <c r="D377" i="10"/>
  <c r="D894" i="3"/>
  <c r="D331" i="3"/>
  <c r="D818" i="10"/>
  <c r="D582" i="10"/>
  <c r="D367" i="3"/>
  <c r="D979" i="3"/>
  <c r="D400" i="3"/>
  <c r="D416" i="10"/>
  <c r="D299" i="10"/>
  <c r="D970" i="3"/>
  <c r="D418" i="3"/>
  <c r="D211" i="10"/>
  <c r="D643" i="3"/>
  <c r="D849" i="10"/>
  <c r="D545" i="3"/>
  <c r="D432" i="3"/>
  <c r="D203" i="10"/>
  <c r="D441" i="3"/>
  <c r="D673" i="3"/>
  <c r="D702" i="10"/>
  <c r="D434" i="3"/>
  <c r="D911" i="10"/>
  <c r="D759" i="10"/>
  <c r="D930" i="3"/>
  <c r="D763" i="10"/>
  <c r="D764" i="10"/>
  <c r="D280" i="10"/>
  <c r="D293" i="10"/>
  <c r="D261" i="10"/>
  <c r="D363" i="3"/>
  <c r="D806" i="3"/>
  <c r="D447" i="3"/>
  <c r="D733" i="3"/>
  <c r="D353" i="3"/>
  <c r="D294" i="10"/>
  <c r="D664" i="10"/>
  <c r="D630" i="10"/>
  <c r="D948" i="10"/>
  <c r="D367" i="10"/>
  <c r="D897" i="3"/>
  <c r="D383" i="10"/>
  <c r="D849" i="3"/>
  <c r="D701" i="3"/>
  <c r="D480" i="10"/>
  <c r="D928" i="3"/>
  <c r="D936" i="10"/>
  <c r="D349" i="10"/>
  <c r="D339" i="3"/>
  <c r="D356" i="3"/>
  <c r="D832" i="10"/>
  <c r="D238" i="3"/>
  <c r="D549" i="10"/>
  <c r="D235" i="10"/>
  <c r="D281" i="10"/>
  <c r="D711" i="10"/>
  <c r="D535" i="10"/>
  <c r="D810" i="10"/>
  <c r="D962" i="3"/>
  <c r="D254" i="10"/>
  <c r="D754" i="3"/>
  <c r="D288" i="10"/>
  <c r="D291" i="3"/>
  <c r="D385" i="10"/>
  <c r="D280" i="3"/>
  <c r="D692" i="10"/>
  <c r="D288" i="3"/>
  <c r="D706" i="10"/>
  <c r="D350" i="3"/>
  <c r="D455" i="10"/>
  <c r="D302" i="3"/>
  <c r="D352" i="10"/>
  <c r="D386" i="10"/>
  <c r="D638" i="3"/>
  <c r="D279" i="3"/>
  <c r="D282" i="3"/>
  <c r="D965" i="10"/>
  <c r="D964" i="10"/>
  <c r="D240" i="10"/>
  <c r="D478" i="10"/>
  <c r="D695" i="3"/>
  <c r="D290" i="3"/>
  <c r="D782" i="10"/>
  <c r="D408" i="10"/>
  <c r="D715" i="3"/>
  <c r="D337" i="3"/>
  <c r="D359" i="3"/>
  <c r="D408" i="3"/>
  <c r="D223" i="3"/>
  <c r="D231" i="10"/>
  <c r="D693" i="10"/>
  <c r="D229" i="10"/>
  <c r="D204" i="3"/>
  <c r="D979" i="10"/>
  <c r="D523" i="10"/>
  <c r="D516" i="10"/>
  <c r="D438" i="3"/>
  <c r="D366" i="3"/>
  <c r="D396" i="10"/>
  <c r="D926" i="3"/>
  <c r="D320" i="3"/>
  <c r="D212" i="3"/>
  <c r="D465" i="10"/>
  <c r="D421" i="10"/>
  <c r="D563" i="10"/>
  <c r="D259" i="10"/>
  <c r="D258" i="3"/>
  <c r="D440" i="3"/>
  <c r="D896" i="10"/>
  <c r="D314" i="10"/>
  <c r="D263" i="3"/>
  <c r="D461" i="10"/>
  <c r="D314" i="3"/>
  <c r="D977" i="10"/>
  <c r="D904" i="10"/>
  <c r="D626" i="10"/>
  <c r="D620" i="3"/>
  <c r="D871" i="10"/>
  <c r="D210" i="10"/>
  <c r="D221" i="10"/>
  <c r="D456" i="3"/>
  <c r="D393" i="3"/>
  <c r="D546" i="3"/>
  <c r="D250" i="10"/>
  <c r="D253" i="10"/>
  <c r="D452" i="3"/>
  <c r="D591" i="10"/>
  <c r="D220" i="10"/>
  <c r="D521" i="3"/>
  <c r="D216" i="3"/>
  <c r="D992" i="10"/>
  <c r="D423" i="3"/>
  <c r="D964" i="3"/>
  <c r="D327" i="3"/>
  <c r="D348" i="3"/>
  <c r="D797" i="3"/>
  <c r="D913" i="10"/>
  <c r="D289" i="10"/>
  <c r="D963" i="10"/>
  <c r="D700" i="10"/>
  <c r="D656" i="10"/>
  <c r="D776" i="3"/>
  <c r="D426" i="3"/>
  <c r="D705" i="10"/>
  <c r="D229" i="3"/>
  <c r="D347" i="3"/>
  <c r="D210" i="3"/>
  <c r="D332" i="3"/>
  <c r="D224" i="10"/>
  <c r="D809" i="3"/>
  <c r="D248" i="10"/>
  <c r="D596" i="10"/>
  <c r="D453" i="3"/>
  <c r="D212" i="10"/>
  <c r="D794" i="3"/>
  <c r="D920" i="3"/>
  <c r="D351" i="10"/>
  <c r="D466" i="3"/>
  <c r="D437" i="3"/>
  <c r="D611" i="10"/>
  <c r="D215" i="10"/>
  <c r="D247" i="3"/>
  <c r="D214" i="3"/>
  <c r="D343" i="10"/>
  <c r="D489" i="3"/>
  <c r="D431" i="3"/>
  <c r="D291" i="10"/>
  <c r="D259" i="3"/>
  <c r="D496" i="3"/>
  <c r="D209" i="3"/>
  <c r="D224" i="3"/>
  <c r="D651" i="3"/>
  <c r="D723" i="10"/>
  <c r="D760" i="3"/>
  <c r="D286" i="3"/>
  <c r="D774" i="3"/>
  <c r="D987" i="3"/>
  <c r="D537" i="10"/>
  <c r="D617" i="10"/>
  <c r="D357" i="3"/>
  <c r="D825" i="10"/>
  <c r="D252" i="3"/>
  <c r="D967" i="10"/>
  <c r="D208" i="3"/>
  <c r="D929" i="10"/>
  <c r="D811" i="10"/>
  <c r="D334" i="3"/>
  <c r="D597" i="3"/>
  <c r="D256" i="3"/>
  <c r="D431" i="10"/>
  <c r="D239" i="10"/>
  <c r="D895" i="3"/>
  <c r="D646" i="3"/>
  <c r="D380" i="10"/>
  <c r="D660" i="10"/>
  <c r="D374" i="3"/>
  <c r="D292" i="3"/>
  <c r="D342" i="3"/>
  <c r="D872" i="3"/>
  <c r="D237" i="10"/>
  <c r="D462" i="10"/>
  <c r="D412" i="3"/>
  <c r="D364" i="10"/>
  <c r="D275" i="3"/>
  <c r="D982" i="3"/>
  <c r="D395" i="3"/>
  <c r="D355" i="3"/>
  <c r="D385" i="3"/>
  <c r="D213" i="10"/>
  <c r="D325" i="10"/>
  <c r="D402" i="3"/>
  <c r="D338" i="3"/>
  <c r="D577" i="10"/>
  <c r="D205" i="10"/>
  <c r="D225" i="3"/>
  <c r="D223" i="10"/>
  <c r="D207" i="3"/>
  <c r="D734" i="3"/>
  <c r="D316" i="10"/>
  <c r="D376" i="3"/>
  <c r="D622" i="10"/>
  <c r="D249" i="10"/>
  <c r="D728" i="10"/>
  <c r="D667" i="10"/>
  <c r="D900" i="3"/>
  <c r="D219" i="10"/>
  <c r="D684" i="3"/>
  <c r="D995" i="3"/>
  <c r="D704" i="10"/>
  <c r="D696" i="10"/>
  <c r="D766" i="10"/>
  <c r="D397" i="3"/>
  <c r="D232" i="3"/>
  <c r="D218" i="3"/>
  <c r="D315" i="3"/>
  <c r="D317" i="10"/>
  <c r="D659" i="3"/>
  <c r="D578" i="10"/>
  <c r="D708" i="3"/>
  <c r="D831" i="3"/>
  <c r="D682" i="10"/>
  <c r="D451" i="10"/>
  <c r="D468" i="10"/>
  <c r="D405" i="3"/>
  <c r="D635" i="10"/>
  <c r="D273" i="3"/>
  <c r="D578" i="3"/>
  <c r="D629" i="10"/>
  <c r="D232" i="10"/>
  <c r="D257" i="3"/>
  <c r="D593" i="3"/>
  <c r="D206" i="3"/>
  <c r="D329" i="3"/>
  <c r="D239" i="3"/>
  <c r="D395" i="10"/>
  <c r="D227" i="10"/>
  <c r="D451" i="3"/>
  <c r="D803" i="10"/>
  <c r="D965" i="3"/>
  <c r="D337" i="10"/>
  <c r="D276" i="3"/>
  <c r="D804" i="10"/>
  <c r="D375" i="10"/>
  <c r="D220" i="3"/>
  <c r="D785" i="10"/>
  <c r="D926" i="10"/>
  <c r="D267" i="3"/>
  <c r="D957" i="10"/>
  <c r="D587" i="3"/>
  <c r="D449" i="3"/>
  <c r="D417" i="3"/>
  <c r="D345" i="3"/>
  <c r="D444" i="3"/>
  <c r="D225" i="10"/>
  <c r="D436" i="10"/>
  <c r="D828" i="10"/>
  <c r="D390" i="3"/>
  <c r="D554" i="10"/>
  <c r="D454" i="3"/>
  <c r="D870" i="3"/>
  <c r="D963" i="3"/>
  <c r="D756" i="3"/>
  <c r="D325" i="3"/>
  <c r="D231" i="3"/>
  <c r="D3" i="10"/>
  <c r="D2" i="10"/>
  <c r="D2" i="3"/>
  <c r="D3" i="3"/>
  <c r="D200" i="10"/>
  <c r="D202" i="10"/>
  <c r="D114" i="10"/>
  <c r="D149" i="10"/>
  <c r="D182" i="10"/>
  <c r="D108" i="10"/>
  <c r="D139" i="10"/>
  <c r="D121" i="10"/>
  <c r="D53" i="10"/>
  <c r="D186" i="10"/>
  <c r="D64" i="10"/>
  <c r="D42" i="10"/>
  <c r="D47" i="10"/>
  <c r="D34" i="10"/>
  <c r="D123" i="10"/>
  <c r="D126" i="10"/>
  <c r="D116" i="10"/>
  <c r="D109" i="10"/>
  <c r="D180" i="10"/>
  <c r="D72" i="10"/>
  <c r="D94" i="10"/>
  <c r="D163" i="10"/>
  <c r="D137" i="10"/>
  <c r="D15" i="10"/>
  <c r="D37" i="10"/>
  <c r="D19" i="10"/>
  <c r="D141" i="10"/>
  <c r="D165" i="10"/>
  <c r="D150" i="10"/>
  <c r="D147" i="10"/>
  <c r="D99" i="10"/>
  <c r="D158" i="10"/>
  <c r="D95" i="10"/>
  <c r="D86" i="10"/>
  <c r="D92" i="10"/>
  <c r="D20" i="10"/>
  <c r="D35" i="10"/>
  <c r="D38" i="10"/>
  <c r="D112" i="10"/>
  <c r="D188" i="10"/>
  <c r="D155" i="10"/>
  <c r="D61" i="10"/>
  <c r="D83" i="10"/>
  <c r="D194" i="10"/>
  <c r="D103" i="10"/>
  <c r="D131" i="10"/>
  <c r="D191" i="10"/>
  <c r="D32" i="10"/>
  <c r="D23" i="10"/>
  <c r="D29" i="10"/>
  <c r="D198" i="10"/>
  <c r="D201" i="10"/>
  <c r="D183" i="10"/>
  <c r="D144" i="10"/>
  <c r="D66" i="10"/>
  <c r="D111" i="10"/>
  <c r="D125" i="10"/>
  <c r="D172" i="10"/>
  <c r="D96" i="10"/>
  <c r="D85" i="10"/>
  <c r="D178" i="10"/>
  <c r="D21" i="10"/>
  <c r="D28" i="10"/>
  <c r="D30" i="10"/>
  <c r="D87" i="10"/>
  <c r="D84" i="10"/>
  <c r="D181" i="10"/>
  <c r="D113" i="10"/>
  <c r="D97" i="10"/>
  <c r="D192" i="10"/>
  <c r="D60" i="10"/>
  <c r="D128" i="10"/>
  <c r="D154" i="10"/>
  <c r="D44" i="10"/>
  <c r="D43" i="10"/>
  <c r="D33" i="10"/>
  <c r="D58" i="10"/>
  <c r="D104" i="10"/>
  <c r="D143" i="10"/>
  <c r="D160" i="10"/>
  <c r="D77" i="10"/>
  <c r="D130" i="10"/>
  <c r="D175" i="10"/>
  <c r="D101" i="10"/>
  <c r="D189" i="10"/>
  <c r="D12" i="10"/>
  <c r="D13" i="10"/>
  <c r="D4" i="10"/>
  <c r="D195" i="10"/>
  <c r="D118" i="10"/>
  <c r="D127" i="10"/>
  <c r="D179" i="10"/>
  <c r="D105" i="10"/>
  <c r="D70" i="10"/>
  <c r="D122" i="10"/>
  <c r="D187" i="10"/>
  <c r="D110" i="10"/>
  <c r="D46" i="10"/>
  <c r="D22" i="10"/>
  <c r="D8" i="10"/>
  <c r="D196" i="10"/>
  <c r="D197" i="10"/>
  <c r="D93" i="10"/>
  <c r="D171" i="10"/>
  <c r="D168" i="10"/>
  <c r="D151" i="10"/>
  <c r="D136" i="10"/>
  <c r="D107" i="10"/>
  <c r="D169" i="10"/>
  <c r="D63" i="10"/>
  <c r="D138" i="10"/>
  <c r="D25" i="10"/>
  <c r="D36" i="10"/>
  <c r="D133" i="10"/>
  <c r="D159" i="10"/>
  <c r="D52" i="10"/>
  <c r="D82" i="10"/>
  <c r="D140" i="10"/>
  <c r="D173" i="10"/>
  <c r="D134" i="10"/>
  <c r="D102" i="10"/>
  <c r="D167" i="10"/>
  <c r="D100" i="10"/>
  <c r="D24" i="10"/>
  <c r="D41" i="10"/>
  <c r="D9" i="10"/>
  <c r="D124" i="10"/>
  <c r="D193" i="10"/>
  <c r="D81" i="10"/>
  <c r="D129" i="10"/>
  <c r="D176" i="10"/>
  <c r="D146" i="10"/>
  <c r="D69" i="10"/>
  <c r="D89" i="10"/>
  <c r="D76" i="10"/>
  <c r="D45" i="10"/>
  <c r="D10" i="10"/>
  <c r="D11" i="10"/>
  <c r="D68" i="10"/>
  <c r="D185" i="10"/>
  <c r="D74" i="10"/>
  <c r="D62" i="10"/>
  <c r="D145" i="10"/>
  <c r="D190" i="10"/>
  <c r="D106" i="10"/>
  <c r="D57" i="10"/>
  <c r="D161" i="10"/>
  <c r="D48" i="10"/>
  <c r="D40" i="10"/>
  <c r="D5" i="10"/>
  <c r="D199" i="10"/>
  <c r="D170" i="10"/>
  <c r="D51" i="10"/>
  <c r="D98" i="10"/>
  <c r="D142" i="10"/>
  <c r="D164" i="10"/>
  <c r="D148" i="10"/>
  <c r="D73" i="10"/>
  <c r="D91" i="10"/>
  <c r="D79" i="10"/>
  <c r="D7" i="10"/>
  <c r="D18" i="10"/>
  <c r="D17" i="10"/>
  <c r="D153" i="10"/>
  <c r="D115" i="10"/>
  <c r="D156" i="10"/>
  <c r="D50" i="10"/>
  <c r="D132" i="10"/>
  <c r="D55" i="10"/>
  <c r="D166" i="10"/>
  <c r="D88" i="10"/>
  <c r="D75" i="10"/>
  <c r="D14" i="10"/>
  <c r="D27" i="10"/>
  <c r="D6" i="10"/>
  <c r="D184" i="10"/>
  <c r="D71" i="10"/>
  <c r="D56" i="10"/>
  <c r="D135" i="10"/>
  <c r="D67" i="10"/>
  <c r="D54" i="10"/>
  <c r="D90" i="10"/>
  <c r="D49" i="10"/>
  <c r="D174" i="10"/>
  <c r="D78" i="10"/>
  <c r="D31" i="10"/>
  <c r="D26" i="10"/>
  <c r="D157" i="10"/>
  <c r="D117" i="10"/>
  <c r="D152" i="10"/>
  <c r="D65" i="10"/>
  <c r="D162" i="10"/>
  <c r="D80" i="10"/>
  <c r="D59" i="10"/>
  <c r="D177" i="10"/>
  <c r="D119" i="10"/>
  <c r="D120" i="10"/>
  <c r="D39" i="10"/>
  <c r="D16" i="10"/>
  <c r="D197" i="3"/>
  <c r="D172" i="3"/>
  <c r="D51" i="3"/>
  <c r="D76" i="3"/>
  <c r="D93" i="3"/>
  <c r="D186" i="3"/>
  <c r="D136" i="3"/>
  <c r="D192" i="3"/>
  <c r="D155" i="3"/>
  <c r="D83" i="3"/>
  <c r="D40" i="3"/>
  <c r="D29" i="3"/>
  <c r="D111" i="3"/>
  <c r="D162" i="3"/>
  <c r="D166" i="3"/>
  <c r="D65" i="3"/>
  <c r="D89" i="3"/>
  <c r="D94" i="3"/>
  <c r="D187" i="3"/>
  <c r="D115" i="3"/>
  <c r="D139" i="3"/>
  <c r="D6" i="3"/>
  <c r="D15" i="3"/>
  <c r="D18" i="3"/>
  <c r="D37" i="3"/>
  <c r="D112" i="3"/>
  <c r="D161" i="3"/>
  <c r="D108" i="3"/>
  <c r="D82" i="3"/>
  <c r="D179" i="3"/>
  <c r="D72" i="3"/>
  <c r="D70" i="3"/>
  <c r="D128" i="3"/>
  <c r="D140" i="3"/>
  <c r="D31" i="3"/>
  <c r="D27" i="3"/>
  <c r="D68" i="3"/>
  <c r="D64" i="3"/>
  <c r="D87" i="3"/>
  <c r="D185" i="3"/>
  <c r="D126" i="3"/>
  <c r="D173" i="3"/>
  <c r="D165" i="3"/>
  <c r="D143" i="3"/>
  <c r="D113" i="3"/>
  <c r="D62" i="3"/>
  <c r="D28" i="3"/>
  <c r="D45" i="3"/>
  <c r="D10" i="3"/>
  <c r="D14" i="3"/>
  <c r="D198" i="3"/>
  <c r="D202" i="3"/>
  <c r="D201" i="3"/>
  <c r="D167" i="3"/>
  <c r="D57" i="3"/>
  <c r="D63" i="3"/>
  <c r="D181" i="3"/>
  <c r="D127" i="3"/>
  <c r="D119" i="3"/>
  <c r="D170" i="3"/>
  <c r="D73" i="3"/>
  <c r="D109" i="3"/>
  <c r="D19" i="3"/>
  <c r="D32" i="3"/>
  <c r="D152" i="3"/>
  <c r="D174" i="3"/>
  <c r="D77" i="3"/>
  <c r="D132" i="3"/>
  <c r="D74" i="3"/>
  <c r="D151" i="3"/>
  <c r="D150" i="3"/>
  <c r="D145" i="3"/>
  <c r="D183" i="3"/>
  <c r="D25" i="3"/>
  <c r="D44" i="3"/>
  <c r="D46" i="3"/>
  <c r="D38" i="3"/>
  <c r="D90" i="3"/>
  <c r="D54" i="3"/>
  <c r="D168" i="3"/>
  <c r="D184" i="3"/>
  <c r="D102" i="3"/>
  <c r="D138" i="3"/>
  <c r="D135" i="3"/>
  <c r="D125" i="3"/>
  <c r="D97" i="3"/>
  <c r="D39" i="3"/>
  <c r="D43" i="3"/>
  <c r="D104" i="3"/>
  <c r="D106" i="3"/>
  <c r="D158" i="3"/>
  <c r="D61" i="3"/>
  <c r="D159" i="3"/>
  <c r="D182" i="3"/>
  <c r="D148" i="3"/>
  <c r="D49" i="3"/>
  <c r="D95" i="3"/>
  <c r="D4" i="3"/>
  <c r="D48" i="3"/>
  <c r="D199" i="3"/>
  <c r="D177" i="3"/>
  <c r="D123" i="3"/>
  <c r="D103" i="3"/>
  <c r="D91" i="3"/>
  <c r="D92" i="3"/>
  <c r="D80" i="3"/>
  <c r="D156" i="3"/>
  <c r="D69" i="3"/>
  <c r="D169" i="3"/>
  <c r="D21" i="3"/>
  <c r="D42" i="3"/>
  <c r="D22" i="3"/>
  <c r="D164" i="3"/>
  <c r="D137" i="3"/>
  <c r="D142" i="3"/>
  <c r="D66" i="3"/>
  <c r="D146" i="3"/>
  <c r="D110" i="3"/>
  <c r="D114" i="3"/>
  <c r="D157" i="3"/>
  <c r="D53" i="3"/>
  <c r="D30" i="3"/>
  <c r="D24" i="3"/>
  <c r="D12" i="3"/>
  <c r="D86" i="3"/>
  <c r="D124" i="3"/>
  <c r="D58" i="3"/>
  <c r="D178" i="3"/>
  <c r="D71" i="3"/>
  <c r="D133" i="3"/>
  <c r="D154" i="3"/>
  <c r="D147" i="3"/>
  <c r="D52" i="3"/>
  <c r="D96" i="3"/>
  <c r="D35" i="3"/>
  <c r="D26" i="3"/>
  <c r="D50" i="3"/>
  <c r="D122" i="3"/>
  <c r="D79" i="3"/>
  <c r="D180" i="3"/>
  <c r="D160" i="3"/>
  <c r="D88" i="3"/>
  <c r="D116" i="3"/>
  <c r="D175" i="3"/>
  <c r="D101" i="3"/>
  <c r="D20" i="3"/>
  <c r="D16" i="3"/>
  <c r="D7" i="3"/>
  <c r="D196" i="3"/>
  <c r="D200" i="3"/>
  <c r="D84" i="3"/>
  <c r="D120" i="3"/>
  <c r="D100" i="3"/>
  <c r="D78" i="3"/>
  <c r="D134" i="3"/>
  <c r="D163" i="3"/>
  <c r="D153" i="3"/>
  <c r="D194" i="3"/>
  <c r="D190" i="3"/>
  <c r="D5" i="3"/>
  <c r="D36" i="3"/>
  <c r="D189" i="3"/>
  <c r="D55" i="3"/>
  <c r="D56" i="3"/>
  <c r="D193" i="3"/>
  <c r="D99" i="3"/>
  <c r="D144" i="3"/>
  <c r="D60" i="3"/>
  <c r="D105" i="3"/>
  <c r="D149" i="3"/>
  <c r="D121" i="3"/>
  <c r="D34" i="3"/>
  <c r="D17" i="3"/>
  <c r="D47" i="3"/>
  <c r="D67" i="3"/>
  <c r="D59" i="3"/>
  <c r="D171" i="3"/>
  <c r="D129" i="3"/>
  <c r="D85" i="3"/>
  <c r="D191" i="3"/>
  <c r="D81" i="3"/>
  <c r="D98" i="3"/>
  <c r="D130" i="3"/>
  <c r="D41" i="3"/>
  <c r="D9" i="3"/>
  <c r="D23" i="3"/>
  <c r="D131" i="3"/>
  <c r="D107" i="3"/>
  <c r="D141" i="3"/>
  <c r="D188" i="3"/>
  <c r="D118" i="3"/>
  <c r="D176" i="3"/>
  <c r="D195" i="3"/>
  <c r="D117" i="3"/>
  <c r="D75" i="3"/>
  <c r="D33" i="3"/>
  <c r="D8" i="3"/>
  <c r="D13" i="3"/>
  <c r="D11" i="3"/>
  <c r="F97" i="3" l="1"/>
  <c r="J97" i="3"/>
  <c r="I97" i="3"/>
  <c r="K97" i="3"/>
  <c r="H97" i="3"/>
  <c r="J23" i="3"/>
  <c r="F23" i="3"/>
  <c r="H23" i="3"/>
  <c r="I23" i="3"/>
  <c r="K23" i="3"/>
  <c r="I38" i="3"/>
  <c r="K38" i="3"/>
  <c r="J38" i="3"/>
  <c r="F38" i="3"/>
  <c r="H38" i="3"/>
  <c r="H68" i="3"/>
  <c r="F68" i="3"/>
  <c r="J68" i="3"/>
  <c r="I68" i="3"/>
  <c r="K68" i="3"/>
  <c r="F145" i="3"/>
  <c r="I145" i="3"/>
  <c r="J145" i="3"/>
  <c r="K145" i="3"/>
  <c r="H145" i="3"/>
  <c r="I231" i="3"/>
  <c r="J231" i="3"/>
  <c r="F231" i="3"/>
  <c r="K231" i="3"/>
  <c r="H231" i="3"/>
  <c r="I325" i="3"/>
  <c r="F325" i="3"/>
  <c r="K325" i="3"/>
  <c r="H325" i="3"/>
  <c r="J325" i="3"/>
  <c r="F756" i="3"/>
  <c r="K756" i="3"/>
  <c r="H756" i="3"/>
  <c r="I756" i="3"/>
  <c r="J756" i="3"/>
  <c r="K65" i="3"/>
  <c r="H65" i="3"/>
  <c r="J65" i="3"/>
  <c r="F65" i="3"/>
  <c r="I65" i="3"/>
  <c r="H26" i="3"/>
  <c r="J26" i="3"/>
  <c r="F26" i="3"/>
  <c r="K26" i="3"/>
  <c r="I26" i="3"/>
  <c r="I75" i="3"/>
  <c r="H75" i="3"/>
  <c r="F75" i="3"/>
  <c r="K75" i="3"/>
  <c r="J75" i="3"/>
  <c r="J36" i="3"/>
  <c r="K36" i="3"/>
  <c r="F36" i="3"/>
  <c r="H36" i="3"/>
  <c r="I36" i="3"/>
  <c r="H35" i="3"/>
  <c r="F35" i="3"/>
  <c r="K35" i="3"/>
  <c r="J35" i="3"/>
  <c r="I35" i="3"/>
  <c r="J18" i="3"/>
  <c r="I18" i="3"/>
  <c r="K18" i="3"/>
  <c r="F18" i="3"/>
  <c r="H18" i="3"/>
  <c r="F131" i="3"/>
  <c r="I131" i="3"/>
  <c r="J131" i="3"/>
  <c r="K131" i="3"/>
  <c r="H131" i="3"/>
  <c r="H133" i="3"/>
  <c r="I133" i="3"/>
  <c r="K133" i="3"/>
  <c r="F133" i="3"/>
  <c r="J133" i="3"/>
  <c r="I963" i="3"/>
  <c r="K963" i="3"/>
  <c r="J963" i="3"/>
  <c r="H963" i="3"/>
  <c r="F963" i="3"/>
  <c r="J142" i="3"/>
  <c r="K142" i="3"/>
  <c r="F142" i="3"/>
  <c r="H142" i="3"/>
  <c r="I142" i="3"/>
  <c r="J870" i="3"/>
  <c r="K870" i="3"/>
  <c r="F870" i="3"/>
  <c r="I870" i="3"/>
  <c r="H870" i="3"/>
  <c r="J84" i="3"/>
  <c r="F84" i="3"/>
  <c r="H84" i="3"/>
  <c r="K84" i="3"/>
  <c r="I84" i="3"/>
  <c r="F122" i="3"/>
  <c r="K122" i="3"/>
  <c r="I122" i="3"/>
  <c r="H122" i="3"/>
  <c r="J122" i="3"/>
  <c r="K87" i="3"/>
  <c r="J87" i="3"/>
  <c r="H87" i="3"/>
  <c r="I87" i="3"/>
  <c r="F87" i="3"/>
  <c r="H77" i="3"/>
  <c r="I77" i="3"/>
  <c r="J77" i="3"/>
  <c r="K77" i="3"/>
  <c r="F77" i="3"/>
  <c r="H106" i="3"/>
  <c r="F106" i="3"/>
  <c r="I106" i="3"/>
  <c r="K106" i="3"/>
  <c r="J106" i="3"/>
  <c r="J121" i="3"/>
  <c r="H121" i="3"/>
  <c r="I121" i="3"/>
  <c r="K121" i="3"/>
  <c r="F121" i="3"/>
  <c r="H67" i="3"/>
  <c r="I67" i="3"/>
  <c r="K67" i="3"/>
  <c r="J67" i="3"/>
  <c r="F67" i="3"/>
  <c r="I98" i="3"/>
  <c r="K98" i="3"/>
  <c r="J98" i="3"/>
  <c r="F98" i="3"/>
  <c r="H98" i="3"/>
  <c r="K47" i="3"/>
  <c r="J47" i="3"/>
  <c r="F47" i="3"/>
  <c r="H47" i="3"/>
  <c r="I47" i="3"/>
  <c r="F82" i="3"/>
  <c r="J82" i="3"/>
  <c r="H82" i="3"/>
  <c r="I82" i="3"/>
  <c r="K82" i="3"/>
  <c r="I88" i="3"/>
  <c r="J88" i="3"/>
  <c r="H88" i="3"/>
  <c r="K88" i="3"/>
  <c r="F88" i="3"/>
  <c r="F113" i="3"/>
  <c r="J113" i="3"/>
  <c r="K113" i="3"/>
  <c r="H113" i="3"/>
  <c r="I113" i="3"/>
  <c r="F111" i="3"/>
  <c r="K111" i="3"/>
  <c r="J111" i="3"/>
  <c r="I111" i="3"/>
  <c r="H111" i="3"/>
  <c r="F76" i="3"/>
  <c r="I76" i="3"/>
  <c r="J76" i="3"/>
  <c r="H76" i="3"/>
  <c r="K76" i="3"/>
  <c r="K129" i="3"/>
  <c r="J129" i="3"/>
  <c r="I129" i="3"/>
  <c r="F129" i="3"/>
  <c r="H129" i="3"/>
  <c r="K101" i="3"/>
  <c r="J101" i="3"/>
  <c r="I101" i="3"/>
  <c r="F101" i="3"/>
  <c r="H101" i="3"/>
  <c r="F62" i="3"/>
  <c r="J62" i="3"/>
  <c r="I62" i="3"/>
  <c r="K62" i="3"/>
  <c r="H62" i="3"/>
  <c r="H74" i="3"/>
  <c r="I74" i="3"/>
  <c r="J74" i="3"/>
  <c r="K74" i="3"/>
  <c r="F74" i="3"/>
  <c r="K124" i="3"/>
  <c r="J124" i="3"/>
  <c r="F124" i="3"/>
  <c r="H124" i="3"/>
  <c r="I124" i="3"/>
  <c r="I117" i="3"/>
  <c r="H117" i="3"/>
  <c r="J117" i="3"/>
  <c r="F117" i="3"/>
  <c r="K117" i="3"/>
  <c r="H89" i="3"/>
  <c r="F89" i="3"/>
  <c r="J89" i="3"/>
  <c r="K89" i="3"/>
  <c r="I89" i="3"/>
  <c r="K54" i="3"/>
  <c r="I54" i="3"/>
  <c r="F54" i="3"/>
  <c r="J54" i="3"/>
  <c r="H54" i="3"/>
  <c r="H454" i="3"/>
  <c r="K454" i="3"/>
  <c r="J454" i="3"/>
  <c r="I454" i="3"/>
  <c r="F454" i="3"/>
  <c r="I182" i="3"/>
  <c r="K182" i="3"/>
  <c r="H182" i="3"/>
  <c r="F182" i="3"/>
  <c r="J182" i="3"/>
  <c r="H390" i="3"/>
  <c r="J390" i="3"/>
  <c r="I390" i="3"/>
  <c r="K390" i="3"/>
  <c r="F390" i="3"/>
  <c r="J829" i="8"/>
  <c r="K829" i="8"/>
  <c r="J444" i="3"/>
  <c r="I444" i="3"/>
  <c r="H444" i="3"/>
  <c r="K444" i="3"/>
  <c r="F444" i="3"/>
  <c r="I90" i="3"/>
  <c r="J90" i="3"/>
  <c r="F90" i="3"/>
  <c r="K90" i="3"/>
  <c r="H90" i="3"/>
  <c r="J50" i="3"/>
  <c r="H50" i="3"/>
  <c r="K50" i="3"/>
  <c r="I50" i="3"/>
  <c r="F50" i="3"/>
  <c r="J83" i="3"/>
  <c r="K83" i="3"/>
  <c r="F83" i="3"/>
  <c r="H83" i="3"/>
  <c r="I83" i="3"/>
  <c r="F109" i="3"/>
  <c r="H109" i="3"/>
  <c r="K109" i="3"/>
  <c r="J109" i="3"/>
  <c r="I109" i="3"/>
  <c r="I44" i="3"/>
  <c r="K44" i="3"/>
  <c r="F44" i="3"/>
  <c r="J44" i="3"/>
  <c r="H44" i="3"/>
  <c r="J40" i="3"/>
  <c r="F40" i="3"/>
  <c r="H40" i="3"/>
  <c r="K40" i="3"/>
  <c r="I40" i="3"/>
  <c r="K137" i="3"/>
  <c r="J137" i="3"/>
  <c r="H137" i="3"/>
  <c r="F137" i="3"/>
  <c r="I137" i="3"/>
  <c r="I103" i="3"/>
  <c r="F103" i="3"/>
  <c r="K103" i="3"/>
  <c r="J103" i="3"/>
  <c r="H103" i="3"/>
  <c r="I2" i="3"/>
  <c r="F2" i="3"/>
  <c r="H2" i="3"/>
  <c r="K2" i="3"/>
  <c r="J2" i="3"/>
  <c r="I345" i="3"/>
  <c r="H345" i="3"/>
  <c r="J345" i="3"/>
  <c r="K345" i="3"/>
  <c r="F345" i="3"/>
  <c r="I173" i="3"/>
  <c r="K173" i="3"/>
  <c r="H173" i="3"/>
  <c r="F173" i="3"/>
  <c r="J173" i="3"/>
  <c r="K169" i="3"/>
  <c r="J169" i="3"/>
  <c r="F169" i="3"/>
  <c r="H169" i="3"/>
  <c r="I169" i="3"/>
  <c r="J27" i="3"/>
  <c r="H27" i="3"/>
  <c r="F27" i="3"/>
  <c r="K27" i="3"/>
  <c r="I27" i="3"/>
  <c r="H73" i="3"/>
  <c r="F73" i="3"/>
  <c r="K73" i="3"/>
  <c r="I73" i="3"/>
  <c r="J73" i="3"/>
  <c r="F100" i="3"/>
  <c r="H100" i="3"/>
  <c r="K100" i="3"/>
  <c r="J100" i="3"/>
  <c r="I100" i="3"/>
  <c r="J92" i="3"/>
  <c r="K92" i="3"/>
  <c r="F92" i="3"/>
  <c r="I92" i="3"/>
  <c r="H92" i="3"/>
  <c r="I118" i="3"/>
  <c r="K118" i="3"/>
  <c r="J118" i="3"/>
  <c r="H118" i="3"/>
  <c r="F118" i="3"/>
  <c r="I61" i="3"/>
  <c r="K61" i="3"/>
  <c r="J61" i="3"/>
  <c r="F61" i="3"/>
  <c r="H61" i="3"/>
  <c r="I115" i="3"/>
  <c r="H115" i="3"/>
  <c r="J115" i="3"/>
  <c r="F115" i="3"/>
  <c r="K115" i="3"/>
  <c r="J17" i="3"/>
  <c r="I17" i="3"/>
  <c r="H17" i="3"/>
  <c r="K17" i="3"/>
  <c r="F17" i="3"/>
  <c r="I30" i="3"/>
  <c r="K30" i="3"/>
  <c r="H30" i="3"/>
  <c r="F30" i="3"/>
  <c r="J30" i="3"/>
  <c r="J48" i="3"/>
  <c r="K48" i="3"/>
  <c r="I48" i="3"/>
  <c r="F48" i="3"/>
  <c r="H48" i="3"/>
  <c r="F52" i="3"/>
  <c r="H52" i="3"/>
  <c r="J52" i="3"/>
  <c r="I52" i="3"/>
  <c r="K52" i="3"/>
  <c r="K4" i="3"/>
  <c r="H4" i="3"/>
  <c r="J4" i="3"/>
  <c r="F4" i="3"/>
  <c r="I4" i="3"/>
  <c r="J9" i="3"/>
  <c r="I9" i="3"/>
  <c r="F9" i="3"/>
  <c r="K9" i="3"/>
  <c r="H9" i="3"/>
  <c r="I135" i="3"/>
  <c r="K135" i="3"/>
  <c r="H135" i="3"/>
  <c r="J135" i="3"/>
  <c r="F135" i="3"/>
  <c r="K13" i="3"/>
  <c r="F13" i="3"/>
  <c r="H13" i="3"/>
  <c r="J13" i="3"/>
  <c r="I13" i="3"/>
  <c r="F134" i="3"/>
  <c r="H134" i="3"/>
  <c r="I134" i="3"/>
  <c r="J134" i="3"/>
  <c r="K134" i="3"/>
  <c r="K81" i="3"/>
  <c r="H81" i="3"/>
  <c r="F81" i="3"/>
  <c r="J81" i="3"/>
  <c r="I81" i="3"/>
  <c r="J114" i="3"/>
  <c r="K114" i="3"/>
  <c r="F114" i="3"/>
  <c r="I114" i="3"/>
  <c r="H114" i="3"/>
  <c r="K112" i="3"/>
  <c r="F112" i="3"/>
  <c r="I112" i="3"/>
  <c r="J112" i="3"/>
  <c r="H112" i="3"/>
  <c r="H10" i="3"/>
  <c r="J10" i="3"/>
  <c r="F10" i="3"/>
  <c r="I10" i="3"/>
  <c r="K10" i="3"/>
  <c r="K119" i="3"/>
  <c r="H119" i="3"/>
  <c r="I119" i="3"/>
  <c r="J119" i="3"/>
  <c r="F119" i="3"/>
  <c r="J41" i="3"/>
  <c r="K41" i="3"/>
  <c r="H41" i="3"/>
  <c r="F41" i="3"/>
  <c r="I41" i="3"/>
  <c r="F417" i="3"/>
  <c r="I417" i="3"/>
  <c r="H417" i="3"/>
  <c r="K417" i="3"/>
  <c r="J417" i="3"/>
  <c r="J449" i="3"/>
  <c r="F449" i="3"/>
  <c r="K449" i="3"/>
  <c r="H449" i="3"/>
  <c r="I449" i="3"/>
  <c r="K170" i="3"/>
  <c r="H170" i="3"/>
  <c r="J170" i="3"/>
  <c r="F170" i="3"/>
  <c r="I170" i="3"/>
  <c r="F587" i="3"/>
  <c r="J587" i="3"/>
  <c r="K587" i="3"/>
  <c r="I587" i="3"/>
  <c r="H587" i="3"/>
  <c r="K958" i="8"/>
  <c r="J958" i="8"/>
  <c r="F267" i="3"/>
  <c r="I267" i="3"/>
  <c r="K267" i="3"/>
  <c r="J267" i="3"/>
  <c r="H267" i="3"/>
  <c r="K927" i="8"/>
  <c r="J927" i="8"/>
  <c r="J786" i="8"/>
  <c r="K786" i="8"/>
  <c r="K4" i="8"/>
  <c r="J4" i="8"/>
  <c r="H220" i="3"/>
  <c r="J220" i="3"/>
  <c r="I220" i="3"/>
  <c r="K220" i="3"/>
  <c r="F220" i="3"/>
  <c r="J183" i="3"/>
  <c r="I183" i="3"/>
  <c r="H183" i="3"/>
  <c r="F183" i="3"/>
  <c r="K183" i="3"/>
  <c r="J805" i="8"/>
  <c r="K805" i="8"/>
  <c r="H276" i="3"/>
  <c r="J276" i="3"/>
  <c r="K276" i="3"/>
  <c r="F276" i="3"/>
  <c r="I276" i="3"/>
  <c r="J965" i="3"/>
  <c r="I965" i="3"/>
  <c r="F965" i="3"/>
  <c r="K965" i="3"/>
  <c r="H965" i="3"/>
  <c r="F172" i="3"/>
  <c r="K172" i="3"/>
  <c r="J172" i="3"/>
  <c r="H172" i="3"/>
  <c r="I172" i="3"/>
  <c r="I194" i="3"/>
  <c r="K194" i="3"/>
  <c r="H194" i="3"/>
  <c r="J194" i="3"/>
  <c r="F194" i="3"/>
  <c r="J804" i="8"/>
  <c r="K804" i="8"/>
  <c r="H451" i="3"/>
  <c r="J451" i="3"/>
  <c r="K451" i="3"/>
  <c r="I451" i="3"/>
  <c r="F451" i="3"/>
  <c r="I179" i="3"/>
  <c r="J179" i="3"/>
  <c r="H179" i="3"/>
  <c r="F179" i="3"/>
  <c r="K179" i="3"/>
  <c r="J165" i="3"/>
  <c r="F165" i="3"/>
  <c r="H165" i="3"/>
  <c r="K165" i="3"/>
  <c r="I165" i="3"/>
  <c r="H141" i="3"/>
  <c r="J141" i="3"/>
  <c r="F141" i="3"/>
  <c r="I141" i="3"/>
  <c r="K141" i="3"/>
  <c r="I239" i="3"/>
  <c r="J239" i="3"/>
  <c r="H239" i="3"/>
  <c r="K239" i="3"/>
  <c r="F239" i="3"/>
  <c r="J329" i="3"/>
  <c r="F329" i="3"/>
  <c r="I329" i="3"/>
  <c r="H329" i="3"/>
  <c r="K329" i="3"/>
  <c r="J206" i="3"/>
  <c r="I206" i="3"/>
  <c r="H206" i="3"/>
  <c r="F206" i="3"/>
  <c r="K206" i="3"/>
  <c r="F593" i="3"/>
  <c r="J593" i="3"/>
  <c r="I593" i="3"/>
  <c r="K593" i="3"/>
  <c r="H593" i="3"/>
  <c r="I257" i="3"/>
  <c r="F257" i="3"/>
  <c r="J257" i="3"/>
  <c r="H257" i="3"/>
  <c r="K257" i="3"/>
  <c r="J578" i="3"/>
  <c r="H578" i="3"/>
  <c r="K578" i="3"/>
  <c r="I578" i="3"/>
  <c r="F578" i="3"/>
  <c r="H273" i="3"/>
  <c r="F273" i="3"/>
  <c r="I273" i="3"/>
  <c r="J273" i="3"/>
  <c r="K273" i="3"/>
  <c r="H405" i="3"/>
  <c r="J405" i="3"/>
  <c r="I405" i="3"/>
  <c r="K405" i="3"/>
  <c r="F405" i="3"/>
  <c r="K831" i="3"/>
  <c r="F831" i="3"/>
  <c r="H831" i="3"/>
  <c r="J831" i="3"/>
  <c r="I831" i="3"/>
  <c r="I708" i="3"/>
  <c r="H708" i="3"/>
  <c r="F708" i="3"/>
  <c r="K708" i="3"/>
  <c r="J708" i="3"/>
  <c r="F659" i="3"/>
  <c r="I659" i="3"/>
  <c r="H659" i="3"/>
  <c r="K659" i="3"/>
  <c r="J659" i="3"/>
  <c r="H201" i="3"/>
  <c r="K201" i="3"/>
  <c r="F201" i="3"/>
  <c r="I201" i="3"/>
  <c r="J201" i="3"/>
  <c r="K315" i="3"/>
  <c r="F315" i="3"/>
  <c r="J315" i="3"/>
  <c r="H315" i="3"/>
  <c r="I315" i="3"/>
  <c r="I218" i="3"/>
  <c r="K218" i="3"/>
  <c r="F218" i="3"/>
  <c r="H218" i="3"/>
  <c r="J218" i="3"/>
  <c r="F232" i="3"/>
  <c r="K232" i="3"/>
  <c r="I232" i="3"/>
  <c r="H232" i="3"/>
  <c r="J232" i="3"/>
  <c r="J397" i="3"/>
  <c r="I397" i="3"/>
  <c r="F397" i="3"/>
  <c r="H397" i="3"/>
  <c r="K397" i="3"/>
  <c r="J767" i="8"/>
  <c r="K767" i="8"/>
  <c r="K697" i="8"/>
  <c r="J697" i="8"/>
  <c r="K705" i="8"/>
  <c r="J705" i="8"/>
  <c r="K995" i="3"/>
  <c r="F995" i="3"/>
  <c r="J995" i="3"/>
  <c r="H995" i="3"/>
  <c r="I995" i="3"/>
  <c r="H684" i="3"/>
  <c r="J684" i="3"/>
  <c r="I684" i="3"/>
  <c r="F684" i="3"/>
  <c r="K684" i="3"/>
  <c r="J900" i="3"/>
  <c r="K900" i="3"/>
  <c r="I900" i="3"/>
  <c r="F900" i="3"/>
  <c r="H900" i="3"/>
  <c r="J116" i="3"/>
  <c r="F116" i="3"/>
  <c r="I116" i="3"/>
  <c r="H116" i="3"/>
  <c r="K116" i="3"/>
  <c r="H12" i="3"/>
  <c r="I12" i="3"/>
  <c r="K12" i="3"/>
  <c r="J12" i="3"/>
  <c r="F12" i="3"/>
  <c r="J43" i="3"/>
  <c r="F43" i="3"/>
  <c r="I43" i="3"/>
  <c r="K43" i="3"/>
  <c r="H43" i="3"/>
  <c r="F28" i="3"/>
  <c r="K28" i="3"/>
  <c r="H28" i="3"/>
  <c r="J28" i="3"/>
  <c r="I28" i="3"/>
  <c r="K31" i="3"/>
  <c r="J31" i="3"/>
  <c r="H31" i="3"/>
  <c r="F31" i="3"/>
  <c r="I31" i="3"/>
  <c r="H20" i="3"/>
  <c r="I20" i="3"/>
  <c r="J20" i="3"/>
  <c r="K20" i="3"/>
  <c r="F20" i="3"/>
  <c r="F125" i="3"/>
  <c r="I125" i="3"/>
  <c r="J125" i="3"/>
  <c r="H125" i="3"/>
  <c r="K125" i="3"/>
  <c r="K55" i="3"/>
  <c r="F55" i="3"/>
  <c r="I55" i="3"/>
  <c r="H55" i="3"/>
  <c r="J55" i="3"/>
  <c r="J123" i="3"/>
  <c r="H123" i="3"/>
  <c r="F123" i="3"/>
  <c r="K123" i="3"/>
  <c r="I123" i="3"/>
  <c r="F132" i="3"/>
  <c r="K132" i="3"/>
  <c r="I132" i="3"/>
  <c r="J132" i="3"/>
  <c r="H132" i="3"/>
  <c r="I11" i="3"/>
  <c r="J11" i="3"/>
  <c r="H11" i="3"/>
  <c r="K11" i="3"/>
  <c r="F11" i="3"/>
  <c r="F86" i="3"/>
  <c r="I86" i="3"/>
  <c r="J86" i="3"/>
  <c r="H86" i="3"/>
  <c r="K86" i="3"/>
  <c r="F120" i="3"/>
  <c r="H120" i="3"/>
  <c r="I120" i="3"/>
  <c r="K120" i="3"/>
  <c r="J120" i="3"/>
  <c r="F57" i="3"/>
  <c r="J57" i="3"/>
  <c r="H57" i="3"/>
  <c r="I57" i="3"/>
  <c r="K57" i="3"/>
  <c r="H99" i="3"/>
  <c r="K99" i="3"/>
  <c r="J99" i="3"/>
  <c r="I99" i="3"/>
  <c r="F99" i="3"/>
  <c r="F136" i="3"/>
  <c r="H136" i="3"/>
  <c r="K136" i="3"/>
  <c r="J136" i="3"/>
  <c r="I136" i="3"/>
  <c r="F95" i="3"/>
  <c r="H95" i="3"/>
  <c r="I95" i="3"/>
  <c r="J95" i="3"/>
  <c r="K95" i="3"/>
  <c r="I107" i="3"/>
  <c r="K107" i="3"/>
  <c r="H107" i="3"/>
  <c r="J107" i="3"/>
  <c r="F107" i="3"/>
  <c r="F51" i="3"/>
  <c r="J51" i="3"/>
  <c r="I51" i="3"/>
  <c r="K51" i="3"/>
  <c r="H51" i="3"/>
  <c r="J72" i="3"/>
  <c r="I72" i="3"/>
  <c r="K72" i="3"/>
  <c r="F72" i="3"/>
  <c r="H72" i="3"/>
  <c r="K16" i="3"/>
  <c r="F16" i="3"/>
  <c r="I16" i="3"/>
  <c r="J16" i="3"/>
  <c r="H16" i="3"/>
  <c r="K104" i="3"/>
  <c r="J104" i="3"/>
  <c r="I104" i="3"/>
  <c r="F104" i="3"/>
  <c r="H104" i="3"/>
  <c r="F64" i="3"/>
  <c r="H64" i="3"/>
  <c r="J64" i="3"/>
  <c r="I64" i="3"/>
  <c r="K64" i="3"/>
  <c r="K58" i="3"/>
  <c r="F58" i="3"/>
  <c r="I58" i="3"/>
  <c r="J58" i="3"/>
  <c r="H58" i="3"/>
  <c r="H5" i="3"/>
  <c r="F5" i="3"/>
  <c r="J5" i="3"/>
  <c r="K5" i="3"/>
  <c r="I5" i="3"/>
  <c r="J45" i="3"/>
  <c r="F45" i="3"/>
  <c r="H45" i="3"/>
  <c r="I45" i="3"/>
  <c r="K45" i="3"/>
  <c r="J21" i="3"/>
  <c r="K21" i="3"/>
  <c r="H21" i="3"/>
  <c r="F21" i="3"/>
  <c r="I21" i="3"/>
  <c r="F102" i="3"/>
  <c r="I102" i="3"/>
  <c r="H102" i="3"/>
  <c r="K102" i="3"/>
  <c r="J102" i="3"/>
  <c r="H19" i="3"/>
  <c r="I19" i="3"/>
  <c r="J19" i="3"/>
  <c r="F19" i="3"/>
  <c r="K19" i="3"/>
  <c r="I49" i="3"/>
  <c r="K49" i="3"/>
  <c r="H49" i="3"/>
  <c r="J49" i="3"/>
  <c r="F49" i="3"/>
  <c r="K24" i="3"/>
  <c r="H24" i="3"/>
  <c r="F24" i="3"/>
  <c r="J24" i="3"/>
  <c r="I24" i="3"/>
  <c r="J66" i="3"/>
  <c r="F66" i="3"/>
  <c r="H66" i="3"/>
  <c r="I66" i="3"/>
  <c r="K66" i="3"/>
  <c r="K71" i="3"/>
  <c r="H71" i="3"/>
  <c r="I71" i="3"/>
  <c r="J71" i="3"/>
  <c r="F71" i="3"/>
  <c r="H127" i="3"/>
  <c r="J127" i="3"/>
  <c r="K127" i="3"/>
  <c r="F127" i="3"/>
  <c r="I127" i="3"/>
  <c r="K69" i="3"/>
  <c r="H69" i="3"/>
  <c r="I69" i="3"/>
  <c r="J69" i="3"/>
  <c r="F69" i="3"/>
  <c r="J108" i="3"/>
  <c r="F108" i="3"/>
  <c r="I108" i="3"/>
  <c r="K108" i="3"/>
  <c r="H108" i="3"/>
  <c r="I56" i="3"/>
  <c r="F56" i="3"/>
  <c r="H56" i="3"/>
  <c r="K56" i="3"/>
  <c r="J56" i="3"/>
  <c r="I3" i="3"/>
  <c r="F3" i="3"/>
  <c r="H3" i="3"/>
  <c r="J3" i="3"/>
  <c r="K3" i="3"/>
  <c r="I139" i="3"/>
  <c r="J139" i="3"/>
  <c r="H139" i="3"/>
  <c r="F139" i="3"/>
  <c r="K139" i="3"/>
  <c r="K729" i="8"/>
  <c r="J729" i="8"/>
  <c r="I376" i="3"/>
  <c r="K376" i="3"/>
  <c r="J376" i="3"/>
  <c r="H376" i="3"/>
  <c r="F376" i="3"/>
  <c r="I734" i="3"/>
  <c r="F734" i="3"/>
  <c r="H734" i="3"/>
  <c r="J734" i="3"/>
  <c r="K734" i="3"/>
  <c r="F207" i="3"/>
  <c r="K207" i="3"/>
  <c r="I207" i="3"/>
  <c r="J207" i="3"/>
  <c r="H207" i="3"/>
  <c r="H177" i="3"/>
  <c r="J177" i="3"/>
  <c r="F177" i="3"/>
  <c r="K177" i="3"/>
  <c r="I177" i="3"/>
  <c r="H225" i="3"/>
  <c r="K225" i="3"/>
  <c r="F225" i="3"/>
  <c r="J225" i="3"/>
  <c r="I225" i="3"/>
  <c r="J198" i="3"/>
  <c r="I198" i="3"/>
  <c r="H198" i="3"/>
  <c r="F198" i="3"/>
  <c r="K198" i="3"/>
  <c r="H338" i="3"/>
  <c r="K338" i="3"/>
  <c r="J338" i="3"/>
  <c r="I338" i="3"/>
  <c r="F338" i="3"/>
  <c r="I154" i="3"/>
  <c r="H154" i="3"/>
  <c r="F154" i="3"/>
  <c r="K154" i="3"/>
  <c r="J154" i="3"/>
  <c r="H402" i="3"/>
  <c r="J402" i="3"/>
  <c r="K402" i="3"/>
  <c r="F402" i="3"/>
  <c r="I402" i="3"/>
  <c r="J199" i="3"/>
  <c r="F199" i="3"/>
  <c r="K199" i="3"/>
  <c r="I199" i="3"/>
  <c r="H199" i="3"/>
  <c r="H385" i="3"/>
  <c r="K385" i="3"/>
  <c r="F385" i="3"/>
  <c r="I385" i="3"/>
  <c r="J385" i="3"/>
  <c r="I355" i="3"/>
  <c r="J355" i="3"/>
  <c r="F355" i="3"/>
  <c r="H355" i="3"/>
  <c r="K355" i="3"/>
  <c r="H395" i="3"/>
  <c r="J395" i="3"/>
  <c r="K395" i="3"/>
  <c r="I395" i="3"/>
  <c r="F395" i="3"/>
  <c r="J982" i="3"/>
  <c r="K982" i="3"/>
  <c r="F982" i="3"/>
  <c r="H982" i="3"/>
  <c r="I982" i="3"/>
  <c r="H275" i="3"/>
  <c r="F275" i="3"/>
  <c r="K275" i="3"/>
  <c r="J275" i="3"/>
  <c r="I275" i="3"/>
  <c r="I412" i="3"/>
  <c r="F412" i="3"/>
  <c r="J412" i="3"/>
  <c r="K412" i="3"/>
  <c r="H412" i="3"/>
  <c r="I872" i="3"/>
  <c r="F872" i="3"/>
  <c r="J872" i="3"/>
  <c r="H872" i="3"/>
  <c r="K872" i="3"/>
  <c r="H342" i="3"/>
  <c r="F342" i="3"/>
  <c r="K342" i="3"/>
  <c r="J342" i="3"/>
  <c r="I342" i="3"/>
  <c r="J292" i="3"/>
  <c r="K292" i="3"/>
  <c r="H292" i="3"/>
  <c r="F292" i="3"/>
  <c r="I292" i="3"/>
  <c r="J374" i="3"/>
  <c r="K374" i="3"/>
  <c r="H374" i="3"/>
  <c r="F374" i="3"/>
  <c r="I374" i="3"/>
  <c r="F646" i="3"/>
  <c r="H646" i="3"/>
  <c r="J646" i="3"/>
  <c r="K646" i="3"/>
  <c r="I646" i="3"/>
  <c r="H164" i="3"/>
  <c r="K164" i="3"/>
  <c r="J164" i="3"/>
  <c r="I164" i="3"/>
  <c r="F164" i="3"/>
  <c r="I895" i="3"/>
  <c r="H895" i="3"/>
  <c r="J895" i="3"/>
  <c r="K895" i="3"/>
  <c r="F895" i="3"/>
  <c r="H186" i="3"/>
  <c r="I186" i="3"/>
  <c r="K186" i="3"/>
  <c r="F186" i="3"/>
  <c r="J186" i="3"/>
  <c r="H256" i="3"/>
  <c r="I256" i="3"/>
  <c r="F256" i="3"/>
  <c r="K256" i="3"/>
  <c r="J256" i="3"/>
  <c r="I597" i="3"/>
  <c r="K597" i="3"/>
  <c r="F597" i="3"/>
  <c r="H597" i="3"/>
  <c r="J597" i="3"/>
  <c r="I334" i="3"/>
  <c r="J334" i="3"/>
  <c r="K334" i="3"/>
  <c r="H334" i="3"/>
  <c r="F334" i="3"/>
  <c r="J812" i="8"/>
  <c r="K812" i="8"/>
  <c r="J930" i="8"/>
  <c r="K930" i="8"/>
  <c r="I208" i="3"/>
  <c r="K208" i="3"/>
  <c r="H208" i="3"/>
  <c r="J208" i="3"/>
  <c r="F208" i="3"/>
  <c r="H162" i="3"/>
  <c r="F162" i="3"/>
  <c r="K162" i="3"/>
  <c r="J162" i="3"/>
  <c r="I162" i="3"/>
  <c r="K968" i="8"/>
  <c r="J968" i="8"/>
  <c r="F252" i="3"/>
  <c r="H252" i="3"/>
  <c r="K252" i="3"/>
  <c r="I252" i="3"/>
  <c r="J252" i="3"/>
  <c r="J826" i="8"/>
  <c r="K826" i="8"/>
  <c r="K357" i="3"/>
  <c r="I357" i="3"/>
  <c r="J357" i="3"/>
  <c r="F357" i="3"/>
  <c r="H357" i="3"/>
  <c r="F987" i="3"/>
  <c r="J987" i="3"/>
  <c r="H987" i="3"/>
  <c r="I987" i="3"/>
  <c r="K987" i="3"/>
  <c r="H774" i="3"/>
  <c r="F774" i="3"/>
  <c r="J774" i="3"/>
  <c r="I774" i="3"/>
  <c r="K774" i="3"/>
  <c r="J286" i="3"/>
  <c r="F286" i="3"/>
  <c r="K286" i="3"/>
  <c r="H286" i="3"/>
  <c r="I286" i="3"/>
  <c r="J760" i="3"/>
  <c r="K760" i="3"/>
  <c r="H760" i="3"/>
  <c r="I760" i="3"/>
  <c r="F760" i="3"/>
  <c r="J724" i="8"/>
  <c r="K724" i="8"/>
  <c r="I651" i="3"/>
  <c r="H651" i="3"/>
  <c r="J651" i="3"/>
  <c r="K651" i="3"/>
  <c r="F651" i="3"/>
  <c r="K224" i="3"/>
  <c r="F224" i="3"/>
  <c r="H224" i="3"/>
  <c r="J224" i="3"/>
  <c r="I224" i="3"/>
  <c r="K209" i="3"/>
  <c r="I209" i="3"/>
  <c r="F209" i="3"/>
  <c r="J209" i="3"/>
  <c r="H209" i="3"/>
  <c r="I496" i="3"/>
  <c r="K496" i="3"/>
  <c r="H496" i="3"/>
  <c r="F496" i="3"/>
  <c r="J496" i="3"/>
  <c r="H259" i="3"/>
  <c r="K259" i="3"/>
  <c r="I259" i="3"/>
  <c r="J259" i="3"/>
  <c r="F259" i="3"/>
  <c r="K431" i="3"/>
  <c r="I431" i="3"/>
  <c r="F431" i="3"/>
  <c r="J431" i="3"/>
  <c r="H431" i="3"/>
  <c r="F489" i="3"/>
  <c r="I489" i="3"/>
  <c r="J489" i="3"/>
  <c r="K489" i="3"/>
  <c r="H489" i="3"/>
  <c r="I214" i="3"/>
  <c r="J214" i="3"/>
  <c r="F214" i="3"/>
  <c r="K214" i="3"/>
  <c r="H214" i="3"/>
  <c r="H247" i="3"/>
  <c r="J247" i="3"/>
  <c r="K247" i="3"/>
  <c r="I247" i="3"/>
  <c r="F247" i="3"/>
  <c r="H79" i="3"/>
  <c r="K79" i="3"/>
  <c r="J79" i="3"/>
  <c r="F79" i="3"/>
  <c r="I79" i="3"/>
  <c r="K105" i="3"/>
  <c r="I105" i="3"/>
  <c r="J105" i="3"/>
  <c r="H105" i="3"/>
  <c r="F105" i="3"/>
  <c r="J7" i="3"/>
  <c r="I7" i="3"/>
  <c r="H7" i="3"/>
  <c r="F7" i="3"/>
  <c r="K7" i="3"/>
  <c r="J70" i="3"/>
  <c r="I70" i="3"/>
  <c r="H70" i="3"/>
  <c r="K70" i="3"/>
  <c r="F70" i="3"/>
  <c r="F32" i="3"/>
  <c r="I32" i="3"/>
  <c r="H32" i="3"/>
  <c r="J32" i="3"/>
  <c r="K32" i="3"/>
  <c r="I59" i="3"/>
  <c r="K59" i="3"/>
  <c r="H59" i="3"/>
  <c r="F59" i="3"/>
  <c r="J59" i="3"/>
  <c r="H25" i="3"/>
  <c r="J25" i="3"/>
  <c r="I25" i="3"/>
  <c r="F25" i="3"/>
  <c r="K25" i="3"/>
  <c r="J46" i="3"/>
  <c r="F46" i="3"/>
  <c r="I46" i="3"/>
  <c r="K46" i="3"/>
  <c r="H46" i="3"/>
  <c r="K110" i="3"/>
  <c r="I110" i="3"/>
  <c r="F110" i="3"/>
  <c r="H110" i="3"/>
  <c r="J110" i="3"/>
  <c r="K15" i="3"/>
  <c r="I15" i="3"/>
  <c r="F15" i="3"/>
  <c r="H15" i="3"/>
  <c r="J15" i="3"/>
  <c r="I8" i="3"/>
  <c r="J8" i="3"/>
  <c r="K8" i="3"/>
  <c r="H8" i="3"/>
  <c r="F8" i="3"/>
  <c r="H128" i="3"/>
  <c r="K128" i="3"/>
  <c r="J128" i="3"/>
  <c r="I128" i="3"/>
  <c r="F128" i="3"/>
  <c r="F33" i="3"/>
  <c r="I33" i="3"/>
  <c r="K33" i="3"/>
  <c r="J33" i="3"/>
  <c r="H33" i="3"/>
  <c r="I93" i="3"/>
  <c r="F93" i="3"/>
  <c r="K93" i="3"/>
  <c r="H93" i="3"/>
  <c r="J93" i="3"/>
  <c r="K39" i="3"/>
  <c r="I39" i="3"/>
  <c r="J39" i="3"/>
  <c r="H39" i="3"/>
  <c r="F39" i="3"/>
  <c r="K94" i="3"/>
  <c r="F94" i="3"/>
  <c r="J94" i="3"/>
  <c r="H94" i="3"/>
  <c r="I94" i="3"/>
  <c r="H80" i="3"/>
  <c r="I80" i="3"/>
  <c r="J80" i="3"/>
  <c r="F80" i="3"/>
  <c r="K80" i="3"/>
  <c r="F78" i="3"/>
  <c r="J78" i="3"/>
  <c r="I78" i="3"/>
  <c r="H78" i="3"/>
  <c r="K78" i="3"/>
  <c r="K34" i="3"/>
  <c r="J34" i="3"/>
  <c r="I34" i="3"/>
  <c r="F34" i="3"/>
  <c r="H34" i="3"/>
  <c r="J91" i="3"/>
  <c r="H91" i="3"/>
  <c r="K91" i="3"/>
  <c r="I91" i="3"/>
  <c r="F91" i="3"/>
  <c r="F6" i="3"/>
  <c r="I6" i="3"/>
  <c r="J6" i="3"/>
  <c r="H6" i="3"/>
  <c r="K6" i="3"/>
  <c r="I96" i="3"/>
  <c r="F96" i="3"/>
  <c r="H96" i="3"/>
  <c r="J96" i="3"/>
  <c r="K96" i="3"/>
  <c r="H63" i="3"/>
  <c r="I63" i="3"/>
  <c r="F63" i="3"/>
  <c r="J63" i="3"/>
  <c r="K63" i="3"/>
  <c r="I130" i="3"/>
  <c r="F130" i="3"/>
  <c r="J130" i="3"/>
  <c r="H130" i="3"/>
  <c r="K130" i="3"/>
  <c r="K42" i="3"/>
  <c r="I42" i="3"/>
  <c r="H42" i="3"/>
  <c r="J42" i="3"/>
  <c r="F42" i="3"/>
  <c r="I37" i="3"/>
  <c r="H37" i="3"/>
  <c r="J37" i="3"/>
  <c r="K37" i="3"/>
  <c r="F37" i="3"/>
  <c r="F53" i="3"/>
  <c r="H53" i="3"/>
  <c r="K53" i="3"/>
  <c r="I53" i="3"/>
  <c r="J53" i="3"/>
  <c r="H29" i="3"/>
  <c r="J29" i="3"/>
  <c r="F29" i="3"/>
  <c r="I29" i="3"/>
  <c r="K29" i="3"/>
  <c r="I126" i="3"/>
  <c r="F126" i="3"/>
  <c r="J126" i="3"/>
  <c r="K126" i="3"/>
  <c r="H126" i="3"/>
  <c r="I22" i="3"/>
  <c r="F22" i="3"/>
  <c r="K22" i="3"/>
  <c r="J22" i="3"/>
  <c r="H22" i="3"/>
  <c r="J60" i="3"/>
  <c r="I60" i="3"/>
  <c r="F60" i="3"/>
  <c r="K60" i="3"/>
  <c r="H60" i="3"/>
  <c r="H14" i="3"/>
  <c r="J14" i="3"/>
  <c r="I14" i="3"/>
  <c r="F14" i="3"/>
  <c r="K14" i="3"/>
  <c r="K85" i="3"/>
  <c r="F85" i="3"/>
  <c r="J85" i="3"/>
  <c r="H85" i="3"/>
  <c r="I85" i="3"/>
  <c r="J3" i="8"/>
  <c r="K3" i="8"/>
  <c r="J160" i="3"/>
  <c r="K160" i="3"/>
  <c r="F160" i="3"/>
  <c r="I160" i="3"/>
  <c r="H160" i="3"/>
  <c r="F437" i="3"/>
  <c r="K437" i="3"/>
  <c r="I437" i="3"/>
  <c r="H437" i="3"/>
  <c r="J437" i="3"/>
  <c r="I466" i="3"/>
  <c r="K466" i="3"/>
  <c r="F466" i="3"/>
  <c r="J466" i="3"/>
  <c r="H466" i="3"/>
  <c r="I920" i="3"/>
  <c r="F920" i="3"/>
  <c r="K920" i="3"/>
  <c r="H920" i="3"/>
  <c r="J920" i="3"/>
  <c r="J794" i="3"/>
  <c r="F794" i="3"/>
  <c r="H794" i="3"/>
  <c r="I794" i="3"/>
  <c r="K794" i="3"/>
  <c r="F150" i="3"/>
  <c r="H150" i="3"/>
  <c r="K150" i="3"/>
  <c r="J150" i="3"/>
  <c r="I150" i="3"/>
  <c r="H156" i="3"/>
  <c r="K156" i="3"/>
  <c r="I156" i="3"/>
  <c r="F156" i="3"/>
  <c r="J156" i="3"/>
  <c r="K453" i="3"/>
  <c r="J453" i="3"/>
  <c r="H453" i="3"/>
  <c r="I453" i="3"/>
  <c r="F453" i="3"/>
  <c r="J197" i="3"/>
  <c r="F197" i="3"/>
  <c r="K197" i="3"/>
  <c r="I197" i="3"/>
  <c r="H197" i="3"/>
  <c r="J809" i="3"/>
  <c r="H809" i="3"/>
  <c r="K809" i="3"/>
  <c r="F809" i="3"/>
  <c r="I809" i="3"/>
  <c r="J153" i="3"/>
  <c r="K153" i="3"/>
  <c r="F153" i="3"/>
  <c r="H153" i="3"/>
  <c r="I153" i="3"/>
  <c r="J332" i="3"/>
  <c r="I332" i="3"/>
  <c r="F332" i="3"/>
  <c r="K332" i="3"/>
  <c r="H332" i="3"/>
  <c r="J210" i="3"/>
  <c r="I210" i="3"/>
  <c r="K210" i="3"/>
  <c r="F210" i="3"/>
  <c r="H210" i="3"/>
  <c r="F347" i="3"/>
  <c r="J347" i="3"/>
  <c r="K347" i="3"/>
  <c r="I347" i="3"/>
  <c r="H347" i="3"/>
  <c r="F229" i="3"/>
  <c r="I229" i="3"/>
  <c r="H229" i="3"/>
  <c r="K229" i="3"/>
  <c r="J229" i="3"/>
  <c r="J706" i="8"/>
  <c r="K706" i="8"/>
  <c r="H426" i="3"/>
  <c r="F426" i="3"/>
  <c r="I426" i="3"/>
  <c r="K426" i="3"/>
  <c r="J426" i="3"/>
  <c r="J776" i="3"/>
  <c r="I776" i="3"/>
  <c r="K776" i="3"/>
  <c r="F776" i="3"/>
  <c r="H776" i="3"/>
  <c r="J701" i="8"/>
  <c r="K701" i="8"/>
  <c r="K964" i="8"/>
  <c r="J964" i="8"/>
  <c r="J914" i="8"/>
  <c r="K914" i="8"/>
  <c r="I797" i="3"/>
  <c r="J797" i="3"/>
  <c r="H797" i="3"/>
  <c r="F797" i="3"/>
  <c r="K797" i="3"/>
  <c r="H348" i="3"/>
  <c r="F348" i="3"/>
  <c r="K348" i="3"/>
  <c r="I348" i="3"/>
  <c r="J348" i="3"/>
  <c r="K327" i="3"/>
  <c r="F327" i="3"/>
  <c r="I327" i="3"/>
  <c r="J327" i="3"/>
  <c r="H327" i="3"/>
  <c r="F964" i="3"/>
  <c r="J964" i="3"/>
  <c r="H964" i="3"/>
  <c r="K964" i="3"/>
  <c r="I964" i="3"/>
  <c r="J423" i="3"/>
  <c r="H423" i="3"/>
  <c r="I423" i="3"/>
  <c r="F423" i="3"/>
  <c r="K423" i="3"/>
  <c r="J993" i="8"/>
  <c r="K993" i="8"/>
  <c r="F187" i="3"/>
  <c r="H187" i="3"/>
  <c r="I187" i="3"/>
  <c r="K187" i="3"/>
  <c r="J187" i="3"/>
  <c r="J216" i="3"/>
  <c r="H216" i="3"/>
  <c r="F216" i="3"/>
  <c r="I216" i="3"/>
  <c r="K216" i="3"/>
  <c r="F521" i="3"/>
  <c r="I521" i="3"/>
  <c r="K521" i="3"/>
  <c r="H521" i="3"/>
  <c r="J521" i="3"/>
  <c r="K157" i="3"/>
  <c r="F157" i="3"/>
  <c r="H157" i="3"/>
  <c r="I157" i="3"/>
  <c r="J157" i="3"/>
  <c r="F452" i="3"/>
  <c r="J452" i="3"/>
  <c r="H452" i="3"/>
  <c r="I452" i="3"/>
  <c r="K452" i="3"/>
  <c r="J546" i="3"/>
  <c r="I546" i="3"/>
  <c r="K546" i="3"/>
  <c r="H546" i="3"/>
  <c r="F546" i="3"/>
  <c r="J393" i="3"/>
  <c r="K393" i="3"/>
  <c r="I393" i="3"/>
  <c r="H393" i="3"/>
  <c r="F393" i="3"/>
  <c r="J456" i="3"/>
  <c r="H456" i="3"/>
  <c r="K456" i="3"/>
  <c r="F456" i="3"/>
  <c r="I456" i="3"/>
  <c r="F148" i="3"/>
  <c r="K148" i="3"/>
  <c r="J148" i="3"/>
  <c r="I148" i="3"/>
  <c r="H148" i="3"/>
  <c r="J151" i="3"/>
  <c r="F151" i="3"/>
  <c r="H151" i="3"/>
  <c r="K151" i="3"/>
  <c r="I151" i="3"/>
  <c r="J872" i="8"/>
  <c r="K872" i="8"/>
  <c r="K620" i="3"/>
  <c r="F620" i="3"/>
  <c r="J620" i="3"/>
  <c r="I620" i="3"/>
  <c r="H620" i="3"/>
  <c r="K905" i="8"/>
  <c r="J905" i="8"/>
  <c r="K978" i="8"/>
  <c r="J978" i="8"/>
  <c r="J314" i="3"/>
  <c r="K314" i="3"/>
  <c r="H314" i="3"/>
  <c r="F314" i="3"/>
  <c r="I314" i="3"/>
  <c r="K263" i="3"/>
  <c r="J263" i="3"/>
  <c r="I263" i="3"/>
  <c r="H263" i="3"/>
  <c r="F263" i="3"/>
  <c r="J897" i="8"/>
  <c r="K897" i="8"/>
  <c r="K440" i="3"/>
  <c r="H440" i="3"/>
  <c r="F440" i="3"/>
  <c r="I440" i="3"/>
  <c r="J440" i="3"/>
  <c r="H258" i="3"/>
  <c r="I258" i="3"/>
  <c r="J258" i="3"/>
  <c r="K258" i="3"/>
  <c r="F258" i="3"/>
  <c r="F212" i="3"/>
  <c r="I212" i="3"/>
  <c r="K212" i="3"/>
  <c r="J212" i="3"/>
  <c r="H212" i="3"/>
  <c r="K320" i="3"/>
  <c r="H320" i="3"/>
  <c r="F320" i="3"/>
  <c r="I320" i="3"/>
  <c r="J320" i="3"/>
  <c r="J926" i="3"/>
  <c r="K926" i="3"/>
  <c r="H926" i="3"/>
  <c r="I926" i="3"/>
  <c r="F926" i="3"/>
  <c r="J366" i="3"/>
  <c r="F366" i="3"/>
  <c r="I366" i="3"/>
  <c r="K366" i="3"/>
  <c r="H366" i="3"/>
  <c r="K438" i="3"/>
  <c r="I438" i="3"/>
  <c r="F438" i="3"/>
  <c r="H438" i="3"/>
  <c r="J438" i="3"/>
  <c r="J980" i="8"/>
  <c r="K980" i="8"/>
  <c r="F204" i="3"/>
  <c r="H204" i="3"/>
  <c r="J204" i="3"/>
  <c r="K204" i="3"/>
  <c r="I204" i="3"/>
  <c r="F180" i="3"/>
  <c r="K180" i="3"/>
  <c r="I180" i="3"/>
  <c r="J180" i="3"/>
  <c r="H180" i="3"/>
  <c r="K694" i="8"/>
  <c r="J694" i="8"/>
  <c r="F175" i="3"/>
  <c r="I175" i="3"/>
  <c r="H175" i="3"/>
  <c r="J175" i="3"/>
  <c r="K175" i="3"/>
  <c r="J223" i="3"/>
  <c r="K223" i="3"/>
  <c r="I223" i="3"/>
  <c r="H223" i="3"/>
  <c r="F223" i="3"/>
  <c r="I140" i="3"/>
  <c r="J140" i="3"/>
  <c r="H140" i="3"/>
  <c r="K140" i="3"/>
  <c r="F140" i="3"/>
  <c r="H408" i="3"/>
  <c r="J408" i="3"/>
  <c r="I408" i="3"/>
  <c r="K408" i="3"/>
  <c r="F408" i="3"/>
  <c r="J359" i="3"/>
  <c r="H359" i="3"/>
  <c r="F359" i="3"/>
  <c r="I359" i="3"/>
  <c r="K359" i="3"/>
  <c r="I196" i="3"/>
  <c r="J196" i="3"/>
  <c r="F196" i="3"/>
  <c r="K196" i="3"/>
  <c r="H196" i="3"/>
  <c r="K337" i="3"/>
  <c r="H337" i="3"/>
  <c r="F337" i="3"/>
  <c r="J337" i="3"/>
  <c r="I337" i="3"/>
  <c r="H715" i="3"/>
  <c r="K715" i="3"/>
  <c r="J715" i="3"/>
  <c r="F715" i="3"/>
  <c r="I715" i="3"/>
  <c r="K783" i="8"/>
  <c r="J783" i="8"/>
  <c r="K290" i="3"/>
  <c r="J290" i="3"/>
  <c r="H290" i="3"/>
  <c r="I290" i="3"/>
  <c r="F290" i="3"/>
  <c r="K695" i="3"/>
  <c r="J695" i="3"/>
  <c r="F695" i="3"/>
  <c r="I695" i="3"/>
  <c r="H695" i="3"/>
  <c r="K965" i="8"/>
  <c r="J965" i="8"/>
  <c r="J966" i="8"/>
  <c r="K966" i="8"/>
  <c r="K282" i="3"/>
  <c r="F282" i="3"/>
  <c r="H282" i="3"/>
  <c r="J282" i="3"/>
  <c r="I282" i="3"/>
  <c r="J279" i="3"/>
  <c r="I279" i="3"/>
  <c r="K279" i="3"/>
  <c r="F279" i="3"/>
  <c r="H279" i="3"/>
  <c r="J638" i="3"/>
  <c r="F638" i="3"/>
  <c r="I638" i="3"/>
  <c r="H638" i="3"/>
  <c r="K638" i="3"/>
  <c r="K302" i="3"/>
  <c r="J302" i="3"/>
  <c r="H302" i="3"/>
  <c r="F302" i="3"/>
  <c r="I302" i="3"/>
  <c r="J350" i="3"/>
  <c r="F350" i="3"/>
  <c r="K350" i="3"/>
  <c r="H350" i="3"/>
  <c r="I350" i="3"/>
  <c r="J707" i="8"/>
  <c r="K707" i="8"/>
  <c r="F288" i="3"/>
  <c r="J288" i="3"/>
  <c r="I288" i="3"/>
  <c r="K288" i="3"/>
  <c r="H288" i="3"/>
  <c r="J693" i="8"/>
  <c r="K693" i="8"/>
  <c r="I280" i="3"/>
  <c r="F280" i="3"/>
  <c r="K280" i="3"/>
  <c r="J280" i="3"/>
  <c r="H280" i="3"/>
  <c r="K291" i="3"/>
  <c r="I291" i="3"/>
  <c r="J291" i="3"/>
  <c r="F291" i="3"/>
  <c r="H291" i="3"/>
  <c r="F754" i="3"/>
  <c r="I754" i="3"/>
  <c r="H754" i="3"/>
  <c r="J754" i="3"/>
  <c r="K754" i="3"/>
  <c r="I962" i="3"/>
  <c r="K962" i="3"/>
  <c r="H962" i="3"/>
  <c r="J962" i="3"/>
  <c r="F962" i="3"/>
  <c r="K811" i="8"/>
  <c r="J811" i="8"/>
  <c r="K712" i="8"/>
  <c r="J712" i="8"/>
  <c r="J238" i="3"/>
  <c r="I238" i="3"/>
  <c r="H238" i="3"/>
  <c r="K238" i="3"/>
  <c r="F238" i="3"/>
  <c r="J833" i="8"/>
  <c r="K833" i="8"/>
  <c r="F356" i="3"/>
  <c r="J356" i="3"/>
  <c r="H356" i="3"/>
  <c r="K356" i="3"/>
  <c r="I356" i="3"/>
  <c r="I339" i="3"/>
  <c r="K339" i="3"/>
  <c r="H339" i="3"/>
  <c r="J339" i="3"/>
  <c r="F339" i="3"/>
  <c r="J937" i="8"/>
  <c r="K937" i="8"/>
  <c r="F928" i="3"/>
  <c r="I928" i="3"/>
  <c r="H928" i="3"/>
  <c r="J928" i="3"/>
  <c r="K928" i="3"/>
  <c r="J701" i="3"/>
  <c r="H701" i="3"/>
  <c r="I701" i="3"/>
  <c r="F701" i="3"/>
  <c r="K701" i="3"/>
  <c r="H849" i="3"/>
  <c r="F849" i="3"/>
  <c r="I849" i="3"/>
  <c r="J849" i="3"/>
  <c r="K849" i="3"/>
  <c r="K897" i="3"/>
  <c r="H897" i="3"/>
  <c r="J897" i="3"/>
  <c r="I897" i="3"/>
  <c r="F897" i="3"/>
  <c r="J949" i="8"/>
  <c r="K949" i="8"/>
  <c r="F353" i="3"/>
  <c r="I353" i="3"/>
  <c r="H353" i="3"/>
  <c r="K353" i="3"/>
  <c r="J353" i="3"/>
  <c r="K733" i="3"/>
  <c r="I733" i="3"/>
  <c r="F733" i="3"/>
  <c r="J733" i="3"/>
  <c r="H733" i="3"/>
  <c r="K447" i="3"/>
  <c r="I447" i="3"/>
  <c r="H447" i="3"/>
  <c r="J447" i="3"/>
  <c r="F447" i="3"/>
  <c r="I806" i="3"/>
  <c r="F806" i="3"/>
  <c r="J806" i="3"/>
  <c r="H806" i="3"/>
  <c r="K806" i="3"/>
  <c r="J363" i="3"/>
  <c r="F363" i="3"/>
  <c r="K363" i="3"/>
  <c r="I363" i="3"/>
  <c r="H363" i="3"/>
  <c r="K765" i="8"/>
  <c r="J765" i="8"/>
  <c r="J764" i="8"/>
  <c r="K764" i="8"/>
  <c r="F930" i="3"/>
  <c r="I930" i="3"/>
  <c r="J930" i="3"/>
  <c r="H930" i="3"/>
  <c r="K930" i="3"/>
  <c r="J760" i="8"/>
  <c r="K760" i="8"/>
  <c r="J912" i="8"/>
  <c r="K912" i="8"/>
  <c r="K434" i="3"/>
  <c r="H434" i="3"/>
  <c r="F434" i="3"/>
  <c r="I434" i="3"/>
  <c r="J434" i="3"/>
  <c r="J703" i="8"/>
  <c r="K703" i="8"/>
  <c r="K159" i="3"/>
  <c r="I159" i="3"/>
  <c r="H159" i="3"/>
  <c r="F159" i="3"/>
  <c r="J159" i="3"/>
  <c r="F158" i="3"/>
  <c r="H158" i="3"/>
  <c r="J158" i="3"/>
  <c r="I158" i="3"/>
  <c r="K158" i="3"/>
  <c r="I673" i="3"/>
  <c r="H673" i="3"/>
  <c r="K673" i="3"/>
  <c r="F673" i="3"/>
  <c r="J673" i="3"/>
  <c r="H441" i="3"/>
  <c r="J441" i="3"/>
  <c r="F441" i="3"/>
  <c r="I441" i="3"/>
  <c r="K441" i="3"/>
  <c r="I146" i="3"/>
  <c r="F146" i="3"/>
  <c r="K146" i="3"/>
  <c r="J146" i="3"/>
  <c r="H146" i="3"/>
  <c r="H432" i="3"/>
  <c r="I432" i="3"/>
  <c r="K432" i="3"/>
  <c r="F432" i="3"/>
  <c r="J432" i="3"/>
  <c r="H545" i="3"/>
  <c r="F545" i="3"/>
  <c r="J545" i="3"/>
  <c r="K545" i="3"/>
  <c r="I545" i="3"/>
  <c r="F143" i="3"/>
  <c r="H143" i="3"/>
  <c r="J143" i="3"/>
  <c r="I143" i="3"/>
  <c r="K143" i="3"/>
  <c r="J850" i="8"/>
  <c r="K850" i="8"/>
  <c r="F643" i="3"/>
  <c r="K643" i="3"/>
  <c r="J643" i="3"/>
  <c r="H643" i="3"/>
  <c r="I643" i="3"/>
  <c r="I152" i="3"/>
  <c r="F152" i="3"/>
  <c r="J152" i="3"/>
  <c r="K152" i="3"/>
  <c r="H152" i="3"/>
  <c r="I418" i="3"/>
  <c r="J418" i="3"/>
  <c r="K418" i="3"/>
  <c r="H418" i="3"/>
  <c r="F418" i="3"/>
  <c r="K970" i="3"/>
  <c r="H970" i="3"/>
  <c r="F970" i="3"/>
  <c r="J970" i="3"/>
  <c r="I970" i="3"/>
  <c r="I400" i="3"/>
  <c r="F400" i="3"/>
  <c r="H400" i="3"/>
  <c r="K400" i="3"/>
  <c r="J400" i="3"/>
  <c r="F979" i="3"/>
  <c r="H979" i="3"/>
  <c r="I979" i="3"/>
  <c r="K979" i="3"/>
  <c r="J979" i="3"/>
  <c r="I367" i="3"/>
  <c r="F367" i="3"/>
  <c r="J367" i="3"/>
  <c r="H367" i="3"/>
  <c r="K367" i="3"/>
  <c r="J819" i="8"/>
  <c r="K819" i="8"/>
  <c r="H331" i="3"/>
  <c r="K331" i="3"/>
  <c r="J331" i="3"/>
  <c r="F331" i="3"/>
  <c r="I331" i="3"/>
  <c r="J894" i="3"/>
  <c r="I894" i="3"/>
  <c r="K894" i="3"/>
  <c r="H894" i="3"/>
  <c r="F894" i="3"/>
  <c r="J719" i="8"/>
  <c r="K719" i="8"/>
  <c r="K298" i="3"/>
  <c r="J298" i="3"/>
  <c r="H298" i="3"/>
  <c r="I298" i="3"/>
  <c r="F298" i="3"/>
  <c r="F613" i="3"/>
  <c r="I613" i="3"/>
  <c r="K613" i="3"/>
  <c r="J613" i="3"/>
  <c r="H613" i="3"/>
  <c r="J788" i="8"/>
  <c r="K788" i="8"/>
  <c r="J166" i="3"/>
  <c r="F166" i="3"/>
  <c r="K166" i="3"/>
  <c r="H166" i="3"/>
  <c r="I166" i="3"/>
  <c r="J382" i="3"/>
  <c r="H382" i="3"/>
  <c r="I382" i="3"/>
  <c r="F382" i="3"/>
  <c r="K382" i="3"/>
  <c r="I240" i="3"/>
  <c r="K240" i="3"/>
  <c r="F240" i="3"/>
  <c r="H240" i="3"/>
  <c r="J240" i="3"/>
  <c r="J698" i="8"/>
  <c r="K698" i="8"/>
  <c r="J857" i="8"/>
  <c r="K857" i="8"/>
  <c r="F217" i="3"/>
  <c r="J217" i="3"/>
  <c r="H217" i="3"/>
  <c r="I217" i="3"/>
  <c r="K217" i="3"/>
  <c r="J181" i="3"/>
  <c r="I181" i="3"/>
  <c r="F181" i="3"/>
  <c r="H181" i="3"/>
  <c r="K181" i="3"/>
  <c r="K375" i="3"/>
  <c r="J375" i="3"/>
  <c r="H375" i="3"/>
  <c r="I375" i="3"/>
  <c r="F375" i="3"/>
  <c r="J221" i="3"/>
  <c r="I221" i="3"/>
  <c r="H221" i="3"/>
  <c r="K221" i="3"/>
  <c r="F221" i="3"/>
  <c r="J213" i="3"/>
  <c r="K213" i="3"/>
  <c r="F213" i="3"/>
  <c r="H213" i="3"/>
  <c r="I213" i="3"/>
  <c r="J310" i="3"/>
  <c r="I310" i="3"/>
  <c r="H310" i="3"/>
  <c r="F310" i="3"/>
  <c r="K310" i="3"/>
  <c r="K285" i="3"/>
  <c r="J285" i="3"/>
  <c r="F285" i="3"/>
  <c r="I285" i="3"/>
  <c r="H285" i="3"/>
  <c r="K155" i="3"/>
  <c r="I155" i="3"/>
  <c r="J155" i="3"/>
  <c r="F155" i="3"/>
  <c r="H155" i="3"/>
  <c r="K817" i="8"/>
  <c r="J817" i="8"/>
  <c r="F168" i="3"/>
  <c r="I168" i="3"/>
  <c r="K168" i="3"/>
  <c r="J168" i="3"/>
  <c r="H168" i="3"/>
  <c r="F381" i="3"/>
  <c r="H381" i="3"/>
  <c r="I381" i="3"/>
  <c r="J381" i="3"/>
  <c r="K381" i="3"/>
  <c r="J227" i="3"/>
  <c r="H227" i="3"/>
  <c r="I227" i="3"/>
  <c r="F227" i="3"/>
  <c r="K227" i="3"/>
  <c r="H253" i="3"/>
  <c r="I253" i="3"/>
  <c r="F253" i="3"/>
  <c r="J253" i="3"/>
  <c r="K253" i="3"/>
  <c r="I539" i="3"/>
  <c r="K539" i="3"/>
  <c r="F539" i="3"/>
  <c r="H539" i="3"/>
  <c r="J539" i="3"/>
  <c r="H457" i="3"/>
  <c r="K457" i="3"/>
  <c r="I457" i="3"/>
  <c r="F457" i="3"/>
  <c r="J457" i="3"/>
  <c r="H306" i="3"/>
  <c r="I306" i="3"/>
  <c r="F306" i="3"/>
  <c r="J306" i="3"/>
  <c r="K306" i="3"/>
  <c r="I908" i="3"/>
  <c r="H908" i="3"/>
  <c r="J908" i="3"/>
  <c r="K908" i="3"/>
  <c r="F908" i="3"/>
  <c r="J789" i="8"/>
  <c r="K789" i="8"/>
  <c r="J837" i="8"/>
  <c r="K837" i="8"/>
  <c r="K906" i="3"/>
  <c r="H906" i="3"/>
  <c r="I906" i="3"/>
  <c r="F906" i="3"/>
  <c r="J906" i="3"/>
  <c r="F538" i="3"/>
  <c r="H538" i="3"/>
  <c r="J538" i="3"/>
  <c r="I538" i="3"/>
  <c r="K538" i="3"/>
  <c r="K902" i="8"/>
  <c r="J902" i="8"/>
  <c r="J711" i="8"/>
  <c r="K711" i="8"/>
  <c r="K419" i="3"/>
  <c r="F419" i="3"/>
  <c r="I419" i="3"/>
  <c r="J419" i="3"/>
  <c r="H419" i="3"/>
  <c r="J796" i="8"/>
  <c r="K796" i="8"/>
  <c r="H386" i="3"/>
  <c r="F386" i="3"/>
  <c r="K386" i="3"/>
  <c r="I386" i="3"/>
  <c r="J386" i="3"/>
  <c r="F349" i="3"/>
  <c r="H349" i="3"/>
  <c r="I349" i="3"/>
  <c r="K349" i="3"/>
  <c r="J349" i="3"/>
  <c r="K908" i="8"/>
  <c r="J908" i="8"/>
  <c r="I713" i="3"/>
  <c r="H713" i="3"/>
  <c r="F713" i="3"/>
  <c r="K713" i="3"/>
  <c r="J713" i="3"/>
  <c r="J880" i="3"/>
  <c r="F880" i="3"/>
  <c r="I880" i="3"/>
  <c r="K880" i="3"/>
  <c r="H880" i="3"/>
  <c r="J841" i="8"/>
  <c r="K841" i="8"/>
  <c r="H264" i="3"/>
  <c r="I264" i="3"/>
  <c r="J264" i="3"/>
  <c r="K264" i="3"/>
  <c r="F264" i="3"/>
  <c r="F236" i="3"/>
  <c r="H236" i="3"/>
  <c r="I236" i="3"/>
  <c r="J236" i="3"/>
  <c r="K236" i="3"/>
  <c r="J261" i="3"/>
  <c r="K261" i="3"/>
  <c r="H261" i="3"/>
  <c r="I261" i="3"/>
  <c r="F261" i="3"/>
  <c r="J278" i="3"/>
  <c r="I278" i="3"/>
  <c r="H278" i="3"/>
  <c r="K278" i="3"/>
  <c r="F278" i="3"/>
  <c r="K958" i="3"/>
  <c r="H958" i="3"/>
  <c r="F958" i="3"/>
  <c r="I958" i="3"/>
  <c r="J958" i="3"/>
  <c r="J941" i="8"/>
  <c r="K941" i="8"/>
  <c r="F932" i="3"/>
  <c r="I932" i="3"/>
  <c r="J932" i="3"/>
  <c r="K932" i="3"/>
  <c r="H932" i="3"/>
  <c r="I883" i="3"/>
  <c r="F883" i="3"/>
  <c r="H883" i="3"/>
  <c r="J883" i="3"/>
  <c r="K883" i="3"/>
  <c r="J800" i="8"/>
  <c r="K800" i="8"/>
  <c r="K460" i="3"/>
  <c r="J460" i="3"/>
  <c r="I460" i="3"/>
  <c r="H460" i="3"/>
  <c r="F460" i="3"/>
  <c r="J758" i="8"/>
  <c r="K758" i="8"/>
  <c r="K859" i="8"/>
  <c r="J859" i="8"/>
  <c r="J816" i="8"/>
  <c r="K816" i="8"/>
  <c r="H277" i="3"/>
  <c r="K277" i="3"/>
  <c r="F277" i="3"/>
  <c r="I277" i="3"/>
  <c r="J277" i="3"/>
  <c r="K901" i="3"/>
  <c r="I901" i="3"/>
  <c r="H901" i="3"/>
  <c r="F901" i="3"/>
  <c r="J901" i="3"/>
  <c r="J369" i="3"/>
  <c r="F369" i="3"/>
  <c r="H369" i="3"/>
  <c r="K369" i="3"/>
  <c r="I369" i="3"/>
  <c r="K596" i="3"/>
  <c r="H596" i="3"/>
  <c r="J596" i="3"/>
  <c r="I596" i="3"/>
  <c r="F596" i="3"/>
  <c r="F284" i="3"/>
  <c r="K284" i="3"/>
  <c r="J284" i="3"/>
  <c r="I284" i="3"/>
  <c r="H284" i="3"/>
  <c r="K559" i="3"/>
  <c r="I559" i="3"/>
  <c r="F559" i="3"/>
  <c r="H559" i="3"/>
  <c r="J559" i="3"/>
  <c r="J820" i="8"/>
  <c r="K820" i="8"/>
  <c r="K295" i="3"/>
  <c r="J295" i="3"/>
  <c r="I295" i="3"/>
  <c r="H295" i="3"/>
  <c r="F295" i="3"/>
  <c r="J949" i="3"/>
  <c r="K949" i="3"/>
  <c r="F949" i="3"/>
  <c r="I949" i="3"/>
  <c r="H949" i="3"/>
  <c r="H392" i="3"/>
  <c r="J392" i="3"/>
  <c r="K392" i="3"/>
  <c r="I392" i="3"/>
  <c r="F392" i="3"/>
  <c r="H704" i="3"/>
  <c r="I704" i="3"/>
  <c r="F704" i="3"/>
  <c r="J704" i="3"/>
  <c r="K704" i="3"/>
  <c r="H425" i="3"/>
  <c r="K425" i="3"/>
  <c r="I425" i="3"/>
  <c r="J425" i="3"/>
  <c r="F425" i="3"/>
  <c r="I283" i="3"/>
  <c r="F283" i="3"/>
  <c r="K283" i="3"/>
  <c r="H283" i="3"/>
  <c r="J283" i="3"/>
  <c r="K960" i="8"/>
  <c r="J960" i="8"/>
  <c r="I171" i="3"/>
  <c r="K171" i="3"/>
  <c r="J171" i="3"/>
  <c r="H171" i="3"/>
  <c r="F171" i="3"/>
  <c r="I174" i="3"/>
  <c r="F174" i="3"/>
  <c r="K174" i="3"/>
  <c r="H174" i="3"/>
  <c r="J174" i="3"/>
  <c r="J230" i="3"/>
  <c r="K230" i="3"/>
  <c r="H230" i="3"/>
  <c r="I230" i="3"/>
  <c r="F230" i="3"/>
  <c r="H293" i="3"/>
  <c r="J293" i="3"/>
  <c r="F293" i="3"/>
  <c r="I293" i="3"/>
  <c r="K293" i="3"/>
  <c r="I178" i="3"/>
  <c r="F178" i="3"/>
  <c r="J178" i="3"/>
  <c r="K178" i="3"/>
  <c r="H178" i="3"/>
  <c r="I274" i="3"/>
  <c r="J274" i="3"/>
  <c r="F274" i="3"/>
  <c r="H274" i="3"/>
  <c r="K274" i="3"/>
  <c r="K827" i="8"/>
  <c r="J827" i="8"/>
  <c r="K176" i="3"/>
  <c r="F176" i="3"/>
  <c r="H176" i="3"/>
  <c r="I176" i="3"/>
  <c r="J176" i="3"/>
  <c r="J211" i="3"/>
  <c r="H211" i="3"/>
  <c r="F211" i="3"/>
  <c r="K211" i="3"/>
  <c r="I211" i="3"/>
  <c r="I326" i="3"/>
  <c r="F326" i="3"/>
  <c r="J326" i="3"/>
  <c r="K326" i="3"/>
  <c r="H326" i="3"/>
  <c r="F448" i="3"/>
  <c r="H448" i="3"/>
  <c r="I448" i="3"/>
  <c r="J448" i="3"/>
  <c r="K448" i="3"/>
  <c r="K184" i="3"/>
  <c r="I184" i="3"/>
  <c r="J184" i="3"/>
  <c r="H184" i="3"/>
  <c r="F184" i="3"/>
  <c r="J226" i="3"/>
  <c r="F226" i="3"/>
  <c r="H226" i="3"/>
  <c r="I226" i="3"/>
  <c r="K226" i="3"/>
  <c r="J313" i="3"/>
  <c r="F313" i="3"/>
  <c r="H313" i="3"/>
  <c r="K313" i="3"/>
  <c r="I313" i="3"/>
  <c r="F445" i="3"/>
  <c r="J445" i="3"/>
  <c r="H445" i="3"/>
  <c r="I445" i="3"/>
  <c r="K445" i="3"/>
  <c r="K876" i="8"/>
  <c r="J876" i="8"/>
  <c r="F364" i="3"/>
  <c r="H364" i="3"/>
  <c r="I364" i="3"/>
  <c r="K364" i="3"/>
  <c r="J364" i="3"/>
  <c r="J300" i="3"/>
  <c r="H300" i="3"/>
  <c r="F300" i="3"/>
  <c r="K300" i="3"/>
  <c r="I300" i="3"/>
  <c r="K860" i="8"/>
  <c r="J860" i="8"/>
  <c r="J871" i="8"/>
  <c r="K871" i="8"/>
  <c r="J344" i="3"/>
  <c r="F344" i="3"/>
  <c r="I344" i="3"/>
  <c r="K344" i="3"/>
  <c r="H344" i="3"/>
  <c r="F294" i="3"/>
  <c r="I294" i="3"/>
  <c r="H294" i="3"/>
  <c r="J294" i="3"/>
  <c r="K294" i="3"/>
  <c r="J927" i="3"/>
  <c r="K927" i="3"/>
  <c r="H927" i="3"/>
  <c r="I927" i="3"/>
  <c r="F927" i="3"/>
  <c r="K710" i="3"/>
  <c r="H710" i="3"/>
  <c r="F710" i="3"/>
  <c r="I710" i="3"/>
  <c r="J710" i="3"/>
  <c r="K973" i="8"/>
  <c r="J973" i="8"/>
  <c r="I622" i="3"/>
  <c r="H622" i="3"/>
  <c r="K622" i="3"/>
  <c r="F622" i="3"/>
  <c r="J622" i="3"/>
  <c r="K147" i="3"/>
  <c r="J147" i="3"/>
  <c r="H147" i="3"/>
  <c r="I147" i="3"/>
  <c r="F147" i="3"/>
  <c r="K163" i="3"/>
  <c r="H163" i="3"/>
  <c r="F163" i="3"/>
  <c r="I163" i="3"/>
  <c r="J163" i="3"/>
  <c r="K416" i="3"/>
  <c r="F416" i="3"/>
  <c r="H416" i="3"/>
  <c r="J416" i="3"/>
  <c r="I416" i="3"/>
  <c r="F346" i="3"/>
  <c r="J346" i="3"/>
  <c r="I346" i="3"/>
  <c r="K346" i="3"/>
  <c r="H346" i="3"/>
  <c r="J891" i="3"/>
  <c r="K891" i="3"/>
  <c r="F891" i="3"/>
  <c r="H891" i="3"/>
  <c r="I891" i="3"/>
  <c r="F254" i="3"/>
  <c r="J254" i="3"/>
  <c r="H254" i="3"/>
  <c r="K254" i="3"/>
  <c r="I254" i="3"/>
  <c r="K744" i="8"/>
  <c r="J744" i="8"/>
  <c r="H195" i="3"/>
  <c r="K195" i="3"/>
  <c r="J195" i="3"/>
  <c r="I195" i="3"/>
  <c r="F195" i="3"/>
  <c r="I200" i="3"/>
  <c r="F200" i="3"/>
  <c r="J200" i="3"/>
  <c r="K200" i="3"/>
  <c r="H200" i="3"/>
  <c r="J205" i="3"/>
  <c r="H205" i="3"/>
  <c r="I205" i="3"/>
  <c r="F205" i="3"/>
  <c r="K205" i="3"/>
  <c r="K192" i="3"/>
  <c r="I192" i="3"/>
  <c r="H192" i="3"/>
  <c r="J192" i="3"/>
  <c r="F192" i="3"/>
  <c r="K235" i="3"/>
  <c r="I235" i="3"/>
  <c r="F235" i="3"/>
  <c r="J235" i="3"/>
  <c r="H235" i="3"/>
  <c r="K713" i="8"/>
  <c r="J713" i="8"/>
  <c r="H144" i="3"/>
  <c r="I144" i="3"/>
  <c r="K144" i="3"/>
  <c r="J144" i="3"/>
  <c r="F144" i="3"/>
  <c r="H189" i="3"/>
  <c r="J189" i="3"/>
  <c r="I189" i="3"/>
  <c r="K189" i="3"/>
  <c r="F189" i="3"/>
  <c r="H398" i="3"/>
  <c r="F398" i="3"/>
  <c r="K398" i="3"/>
  <c r="I398" i="3"/>
  <c r="J398" i="3"/>
  <c r="K161" i="3"/>
  <c r="F161" i="3"/>
  <c r="J161" i="3"/>
  <c r="H161" i="3"/>
  <c r="I161" i="3"/>
  <c r="F307" i="3"/>
  <c r="H307" i="3"/>
  <c r="J307" i="3"/>
  <c r="I307" i="3"/>
  <c r="K307" i="3"/>
  <c r="J343" i="3"/>
  <c r="F343" i="3"/>
  <c r="I343" i="3"/>
  <c r="K343" i="3"/>
  <c r="H343" i="3"/>
  <c r="K790" i="3"/>
  <c r="F790" i="3"/>
  <c r="J790" i="3"/>
  <c r="H790" i="3"/>
  <c r="I790" i="3"/>
  <c r="F616" i="3"/>
  <c r="J616" i="3"/>
  <c r="H616" i="3"/>
  <c r="I616" i="3"/>
  <c r="K616" i="3"/>
  <c r="F675" i="3"/>
  <c r="I675" i="3"/>
  <c r="H675" i="3"/>
  <c r="J675" i="3"/>
  <c r="K675" i="3"/>
  <c r="J726" i="3"/>
  <c r="I726" i="3"/>
  <c r="F726" i="3"/>
  <c r="H726" i="3"/>
  <c r="K726" i="3"/>
  <c r="H670" i="3"/>
  <c r="F670" i="3"/>
  <c r="K670" i="3"/>
  <c r="J670" i="3"/>
  <c r="I670" i="3"/>
  <c r="J691" i="3"/>
  <c r="F691" i="3"/>
  <c r="H691" i="3"/>
  <c r="I691" i="3"/>
  <c r="K691" i="3"/>
  <c r="J644" i="3"/>
  <c r="F644" i="3"/>
  <c r="K644" i="3"/>
  <c r="I644" i="3"/>
  <c r="H644" i="3"/>
  <c r="K299" i="3"/>
  <c r="F299" i="3"/>
  <c r="J299" i="3"/>
  <c r="H299" i="3"/>
  <c r="I299" i="3"/>
  <c r="K825" i="8"/>
  <c r="J825" i="8"/>
  <c r="F600" i="3"/>
  <c r="K600" i="3"/>
  <c r="J600" i="3"/>
  <c r="I600" i="3"/>
  <c r="H600" i="3"/>
  <c r="H815" i="3"/>
  <c r="I815" i="3"/>
  <c r="J815" i="3"/>
  <c r="F815" i="3"/>
  <c r="K815" i="3"/>
  <c r="K775" i="8"/>
  <c r="J775" i="8"/>
  <c r="K796" i="3"/>
  <c r="J796" i="3"/>
  <c r="H796" i="3"/>
  <c r="I796" i="3"/>
  <c r="F796" i="3"/>
  <c r="J920" i="8"/>
  <c r="K920" i="8"/>
  <c r="I237" i="3"/>
  <c r="H237" i="3"/>
  <c r="K237" i="3"/>
  <c r="F237" i="3"/>
  <c r="J237" i="3"/>
  <c r="J403" i="3"/>
  <c r="H403" i="3"/>
  <c r="F403" i="3"/>
  <c r="I403" i="3"/>
  <c r="K403" i="3"/>
  <c r="I233" i="3"/>
  <c r="K233" i="3"/>
  <c r="H233" i="3"/>
  <c r="J233" i="3"/>
  <c r="F233" i="3"/>
  <c r="K923" i="8"/>
  <c r="J923" i="8"/>
  <c r="K436" i="3"/>
  <c r="H436" i="3"/>
  <c r="J436" i="3"/>
  <c r="I436" i="3"/>
  <c r="F436" i="3"/>
  <c r="I502" i="3"/>
  <c r="J502" i="3"/>
  <c r="H502" i="3"/>
  <c r="K502" i="3"/>
  <c r="F502" i="3"/>
  <c r="H389" i="3"/>
  <c r="K389" i="3"/>
  <c r="F389" i="3"/>
  <c r="I389" i="3"/>
  <c r="J389" i="3"/>
  <c r="I281" i="3"/>
  <c r="F281" i="3"/>
  <c r="J281" i="3"/>
  <c r="H281" i="3"/>
  <c r="K281" i="3"/>
  <c r="H820" i="3"/>
  <c r="K820" i="3"/>
  <c r="I820" i="3"/>
  <c r="F820" i="3"/>
  <c r="J820" i="3"/>
  <c r="F430" i="3"/>
  <c r="H430" i="3"/>
  <c r="K430" i="3"/>
  <c r="J430" i="3"/>
  <c r="I430" i="3"/>
  <c r="I650" i="3"/>
  <c r="F650" i="3"/>
  <c r="K650" i="3"/>
  <c r="J650" i="3"/>
  <c r="H650" i="3"/>
  <c r="K954" i="8"/>
  <c r="J954" i="8"/>
  <c r="K1001" i="8"/>
  <c r="J1001" i="8"/>
  <c r="J957" i="8"/>
  <c r="K957" i="8"/>
  <c r="J752" i="8"/>
  <c r="K752" i="8"/>
  <c r="I818" i="3"/>
  <c r="J818" i="3"/>
  <c r="F818" i="3"/>
  <c r="H818" i="3"/>
  <c r="K818" i="3"/>
  <c r="F289" i="3"/>
  <c r="H289" i="3"/>
  <c r="J289" i="3"/>
  <c r="I289" i="3"/>
  <c r="K289" i="3"/>
  <c r="K723" i="8"/>
  <c r="J723" i="8"/>
  <c r="K986" i="8"/>
  <c r="J986" i="8"/>
  <c r="J407" i="3"/>
  <c r="I407" i="3"/>
  <c r="K407" i="3"/>
  <c r="H407" i="3"/>
  <c r="F407" i="3"/>
  <c r="F491" i="3"/>
  <c r="K491" i="3"/>
  <c r="H491" i="3"/>
  <c r="I491" i="3"/>
  <c r="J491" i="3"/>
  <c r="F305" i="3"/>
  <c r="J305" i="3"/>
  <c r="I305" i="3"/>
  <c r="H305" i="3"/>
  <c r="K305" i="3"/>
  <c r="K427" i="3"/>
  <c r="J427" i="3"/>
  <c r="H427" i="3"/>
  <c r="I427" i="3"/>
  <c r="F427" i="3"/>
  <c r="H380" i="3"/>
  <c r="I380" i="3"/>
  <c r="K380" i="3"/>
  <c r="J380" i="3"/>
  <c r="F380" i="3"/>
  <c r="I354" i="3"/>
  <c r="J354" i="3"/>
  <c r="H354" i="3"/>
  <c r="K354" i="3"/>
  <c r="F354" i="3"/>
  <c r="K409" i="3"/>
  <c r="F409" i="3"/>
  <c r="H409" i="3"/>
  <c r="J409" i="3"/>
  <c r="I409" i="3"/>
  <c r="J899" i="8"/>
  <c r="K899" i="8"/>
  <c r="K202" i="3"/>
  <c r="J202" i="3"/>
  <c r="F202" i="3"/>
  <c r="I202" i="3"/>
  <c r="H202" i="3"/>
  <c r="F262" i="3"/>
  <c r="H262" i="3"/>
  <c r="I262" i="3"/>
  <c r="J262" i="3"/>
  <c r="K262" i="3"/>
  <c r="J203" i="3"/>
  <c r="I203" i="3"/>
  <c r="K203" i="3"/>
  <c r="H203" i="3"/>
  <c r="F203" i="3"/>
  <c r="K906" i="8"/>
  <c r="J906" i="8"/>
  <c r="J335" i="3"/>
  <c r="F335" i="3"/>
  <c r="H335" i="3"/>
  <c r="K335" i="3"/>
  <c r="I335" i="3"/>
  <c r="J190" i="3"/>
  <c r="H190" i="3"/>
  <c r="I190" i="3"/>
  <c r="F190" i="3"/>
  <c r="K190" i="3"/>
  <c r="I219" i="3"/>
  <c r="J219" i="3"/>
  <c r="K219" i="3"/>
  <c r="H219" i="3"/>
  <c r="F219" i="3"/>
  <c r="K799" i="8"/>
  <c r="J799" i="8"/>
  <c r="J191" i="3"/>
  <c r="K191" i="3"/>
  <c r="I191" i="3"/>
  <c r="F191" i="3"/>
  <c r="H191" i="3"/>
  <c r="I333" i="3"/>
  <c r="J333" i="3"/>
  <c r="F333" i="3"/>
  <c r="K333" i="3"/>
  <c r="H333" i="3"/>
  <c r="F455" i="3"/>
  <c r="H455" i="3"/>
  <c r="K455" i="3"/>
  <c r="I455" i="3"/>
  <c r="J455" i="3"/>
  <c r="I443" i="3"/>
  <c r="K443" i="3"/>
  <c r="J443" i="3"/>
  <c r="F443" i="3"/>
  <c r="H443" i="3"/>
  <c r="J833" i="3"/>
  <c r="I833" i="3"/>
  <c r="K833" i="3"/>
  <c r="F833" i="3"/>
  <c r="H833" i="3"/>
  <c r="J885" i="8"/>
  <c r="K885" i="8"/>
  <c r="I352" i="3"/>
  <c r="H352" i="3"/>
  <c r="F352" i="3"/>
  <c r="J352" i="3"/>
  <c r="K352" i="3"/>
  <c r="I459" i="3"/>
  <c r="H459" i="3"/>
  <c r="F459" i="3"/>
  <c r="K459" i="3"/>
  <c r="J459" i="3"/>
  <c r="I954" i="3"/>
  <c r="K954" i="3"/>
  <c r="F954" i="3"/>
  <c r="J954" i="3"/>
  <c r="H954" i="3"/>
  <c r="K728" i="8"/>
  <c r="J728" i="8"/>
  <c r="K188" i="3"/>
  <c r="H188" i="3"/>
  <c r="J188" i="3"/>
  <c r="I188" i="3"/>
  <c r="F188" i="3"/>
  <c r="H228" i="3"/>
  <c r="J228" i="3"/>
  <c r="I228" i="3"/>
  <c r="F228" i="3"/>
  <c r="K228" i="3"/>
  <c r="K442" i="3"/>
  <c r="H442" i="3"/>
  <c r="J442" i="3"/>
  <c r="I442" i="3"/>
  <c r="F442" i="3"/>
  <c r="I138" i="3"/>
  <c r="K138" i="3"/>
  <c r="F138" i="3"/>
  <c r="J138" i="3"/>
  <c r="H138" i="3"/>
  <c r="H341" i="3"/>
  <c r="F341" i="3"/>
  <c r="I341" i="3"/>
  <c r="J341" i="3"/>
  <c r="K341" i="3"/>
  <c r="J358" i="3"/>
  <c r="H358" i="3"/>
  <c r="F358" i="3"/>
  <c r="K358" i="3"/>
  <c r="I358" i="3"/>
  <c r="I260" i="3"/>
  <c r="H260" i="3"/>
  <c r="K260" i="3"/>
  <c r="F260" i="3"/>
  <c r="J260" i="3"/>
  <c r="J602" i="3"/>
  <c r="K602" i="3"/>
  <c r="H602" i="3"/>
  <c r="I602" i="3"/>
  <c r="F602" i="3"/>
  <c r="K372" i="3"/>
  <c r="J372" i="3"/>
  <c r="F372" i="3"/>
  <c r="I372" i="3"/>
  <c r="H372" i="3"/>
  <c r="I215" i="3"/>
  <c r="J215" i="3"/>
  <c r="F215" i="3"/>
  <c r="H215" i="3"/>
  <c r="K215" i="3"/>
  <c r="H185" i="3"/>
  <c r="F185" i="3"/>
  <c r="J185" i="3"/>
  <c r="K185" i="3"/>
  <c r="I185" i="3"/>
  <c r="J245" i="3"/>
  <c r="K245" i="3"/>
  <c r="H245" i="3"/>
  <c r="F245" i="3"/>
  <c r="I245" i="3"/>
  <c r="J621" i="3"/>
  <c r="H621" i="3"/>
  <c r="F621" i="3"/>
  <c r="K621" i="3"/>
  <c r="I621" i="3"/>
  <c r="F656" i="3"/>
  <c r="J656" i="3"/>
  <c r="I656" i="3"/>
  <c r="H656" i="3"/>
  <c r="K656" i="3"/>
  <c r="F404" i="3"/>
  <c r="I404" i="3"/>
  <c r="J404" i="3"/>
  <c r="K404" i="3"/>
  <c r="H404" i="3"/>
  <c r="J149" i="3"/>
  <c r="K149" i="3"/>
  <c r="H149" i="3"/>
  <c r="I149" i="3"/>
  <c r="F149" i="3"/>
  <c r="J222" i="3"/>
  <c r="K222" i="3"/>
  <c r="H222" i="3"/>
  <c r="F222" i="3"/>
  <c r="I222" i="3"/>
  <c r="J167" i="3"/>
  <c r="K167" i="3"/>
  <c r="I167" i="3"/>
  <c r="F167" i="3"/>
  <c r="H167" i="3"/>
  <c r="I193" i="3"/>
  <c r="K193" i="3"/>
  <c r="J193" i="3"/>
  <c r="H193" i="3"/>
  <c r="F193" i="3"/>
  <c r="K891" i="8"/>
  <c r="J891" i="8"/>
  <c r="J663" i="3"/>
  <c r="H663" i="3"/>
  <c r="F663" i="3"/>
  <c r="K663" i="3"/>
  <c r="I663" i="3"/>
  <c r="J979" i="8"/>
  <c r="K979" i="8"/>
  <c r="J303" i="3"/>
  <c r="I303" i="3"/>
  <c r="K303" i="3"/>
  <c r="H303" i="3"/>
  <c r="F303" i="3"/>
  <c r="J246" i="3"/>
  <c r="H246" i="3"/>
  <c r="F246" i="3"/>
  <c r="I246" i="3"/>
  <c r="K246" i="3"/>
  <c r="K990" i="8"/>
  <c r="J990" i="8"/>
  <c r="K309" i="3"/>
  <c r="I309" i="3"/>
  <c r="J309" i="3"/>
  <c r="F309" i="3"/>
  <c r="H309" i="3"/>
  <c r="J962" i="8"/>
  <c r="K962" i="8"/>
  <c r="K867" i="3"/>
  <c r="F867" i="3"/>
  <c r="H867" i="3"/>
  <c r="I867" i="3"/>
  <c r="J867" i="3"/>
  <c r="F322" i="3"/>
  <c r="I322" i="3"/>
  <c r="J322" i="3"/>
  <c r="H322" i="3"/>
  <c r="K322" i="3"/>
  <c r="K925" i="8"/>
  <c r="J925" i="8"/>
  <c r="H413" i="3"/>
  <c r="I413" i="3"/>
  <c r="F413" i="3"/>
  <c r="J413" i="3"/>
  <c r="K413" i="3"/>
  <c r="J910" i="8"/>
  <c r="K910" i="8"/>
  <c r="K788" i="3"/>
  <c r="H788" i="3"/>
  <c r="J788" i="3"/>
  <c r="I788" i="3"/>
  <c r="F788" i="3"/>
  <c r="I340" i="3"/>
  <c r="K340" i="3"/>
  <c r="F340" i="3"/>
  <c r="J340" i="3"/>
  <c r="H340" i="3"/>
  <c r="J810" i="8"/>
  <c r="K810" i="8"/>
  <c r="I248" i="3"/>
  <c r="H248" i="3"/>
  <c r="J248" i="3"/>
  <c r="K248" i="3"/>
  <c r="F248" i="3"/>
  <c r="H377" i="3"/>
  <c r="I377" i="3"/>
  <c r="J377" i="3"/>
  <c r="F377" i="3"/>
  <c r="K377" i="3"/>
  <c r="K317" i="3"/>
  <c r="F317" i="3"/>
  <c r="J317" i="3"/>
  <c r="I317" i="3"/>
  <c r="H317" i="3"/>
  <c r="K909" i="8"/>
  <c r="J909" i="8"/>
  <c r="I428" i="3"/>
  <c r="F428" i="3"/>
  <c r="H428" i="3"/>
  <c r="J428" i="3"/>
  <c r="K428" i="3"/>
  <c r="H266" i="3"/>
  <c r="K266" i="3"/>
  <c r="I266" i="3"/>
  <c r="J266" i="3"/>
  <c r="F266" i="3"/>
  <c r="J722" i="8"/>
  <c r="K722" i="8"/>
  <c r="I743" i="3"/>
  <c r="H743" i="3"/>
  <c r="F743" i="3"/>
  <c r="K743" i="3"/>
  <c r="J743" i="3"/>
  <c r="K898" i="8"/>
  <c r="J898" i="8"/>
  <c r="H461" i="3"/>
  <c r="F461" i="3"/>
  <c r="K461" i="3"/>
  <c r="J461" i="3"/>
  <c r="I461" i="3"/>
  <c r="K543" i="3"/>
  <c r="H543" i="3"/>
  <c r="I543" i="3"/>
  <c r="J543" i="3"/>
  <c r="F543" i="3"/>
  <c r="F716" i="3"/>
  <c r="K716" i="3"/>
  <c r="J716" i="3"/>
  <c r="I716" i="3"/>
  <c r="H716" i="3"/>
  <c r="K985" i="8"/>
  <c r="J985" i="8"/>
  <c r="K953" i="8"/>
  <c r="J953" i="8"/>
  <c r="J680" i="3"/>
  <c r="H680" i="3"/>
  <c r="K680" i="3"/>
  <c r="F680" i="3"/>
  <c r="I680" i="3"/>
  <c r="J505" i="3"/>
  <c r="I505" i="3"/>
  <c r="H505" i="3"/>
  <c r="F505" i="3"/>
  <c r="K505" i="3"/>
  <c r="H552" i="3"/>
  <c r="K552" i="3"/>
  <c r="I552" i="3"/>
  <c r="F552" i="3"/>
  <c r="J552" i="3"/>
  <c r="F323" i="3"/>
  <c r="K323" i="3"/>
  <c r="H323" i="3"/>
  <c r="I323" i="3"/>
  <c r="J323" i="3"/>
  <c r="J272" i="3"/>
  <c r="I272" i="3"/>
  <c r="K272" i="3"/>
  <c r="F272" i="3"/>
  <c r="H272" i="3"/>
  <c r="J989" i="8"/>
  <c r="K989" i="8"/>
  <c r="J879" i="8"/>
  <c r="K879" i="8"/>
  <c r="F271" i="3"/>
  <c r="J271" i="3"/>
  <c r="H271" i="3"/>
  <c r="I271" i="3"/>
  <c r="K271" i="3"/>
  <c r="J884" i="8"/>
  <c r="K884" i="8"/>
  <c r="K351" i="3"/>
  <c r="H351" i="3"/>
  <c r="J351" i="3"/>
  <c r="F351" i="3"/>
  <c r="I351" i="3"/>
  <c r="I415" i="3"/>
  <c r="K415" i="3"/>
  <c r="J415" i="3"/>
  <c r="H415" i="3"/>
  <c r="F415" i="3"/>
  <c r="K399" i="3"/>
  <c r="H399" i="3"/>
  <c r="J399" i="3"/>
  <c r="I399" i="3"/>
  <c r="F399" i="3"/>
  <c r="I297" i="3"/>
  <c r="J297" i="3"/>
  <c r="K297" i="3"/>
  <c r="F297" i="3"/>
  <c r="H297" i="3"/>
  <c r="K893" i="8"/>
  <c r="J893" i="8"/>
  <c r="I980" i="3"/>
  <c r="F980" i="3"/>
  <c r="K980" i="3"/>
  <c r="H980" i="3"/>
  <c r="J980" i="3"/>
  <c r="J681" i="3"/>
  <c r="I681" i="3"/>
  <c r="F681" i="3"/>
  <c r="K681" i="3"/>
  <c r="H681" i="3"/>
  <c r="J947" i="8"/>
  <c r="K947" i="8"/>
  <c r="K668" i="3"/>
  <c r="I668" i="3"/>
  <c r="H668" i="3"/>
  <c r="F668" i="3"/>
  <c r="J668" i="3"/>
  <c r="J589" i="3"/>
  <c r="H589" i="3"/>
  <c r="F589" i="3"/>
  <c r="K589" i="3"/>
  <c r="I589" i="3"/>
  <c r="F977" i="3"/>
  <c r="K977" i="3"/>
  <c r="H977" i="3"/>
  <c r="I977" i="3"/>
  <c r="J977" i="3"/>
  <c r="F628" i="3"/>
  <c r="K628" i="3"/>
  <c r="I628" i="3"/>
  <c r="J628" i="3"/>
  <c r="H628" i="3"/>
  <c r="K913" i="8"/>
  <c r="J913" i="8"/>
  <c r="J619" i="3"/>
  <c r="H619" i="3"/>
  <c r="F619" i="3"/>
  <c r="I619" i="3"/>
  <c r="K619" i="3"/>
  <c r="J837" i="3"/>
  <c r="I837" i="3"/>
  <c r="H837" i="3"/>
  <c r="K837" i="3"/>
  <c r="F837" i="3"/>
  <c r="K373" i="3"/>
  <c r="H373" i="3"/>
  <c r="I373" i="3"/>
  <c r="J373" i="3"/>
  <c r="F373" i="3"/>
  <c r="F677" i="3"/>
  <c r="K677" i="3"/>
  <c r="I677" i="3"/>
  <c r="J677" i="3"/>
  <c r="H677" i="3"/>
  <c r="F312" i="3"/>
  <c r="J312" i="3"/>
  <c r="H312" i="3"/>
  <c r="K312" i="3"/>
  <c r="I312" i="3"/>
  <c r="H762" i="3"/>
  <c r="J762" i="3"/>
  <c r="F762" i="3"/>
  <c r="I762" i="3"/>
  <c r="K762" i="3"/>
  <c r="I241" i="3"/>
  <c r="H241" i="3"/>
  <c r="F241" i="3"/>
  <c r="J241" i="3"/>
  <c r="K241" i="3"/>
  <c r="K757" i="8"/>
  <c r="J757" i="8"/>
  <c r="J880" i="8"/>
  <c r="K880" i="8"/>
  <c r="I383" i="3"/>
  <c r="K383" i="3"/>
  <c r="F383" i="3"/>
  <c r="H383" i="3"/>
  <c r="J383" i="3"/>
  <c r="J970" i="8"/>
  <c r="K970" i="8"/>
  <c r="F446" i="3"/>
  <c r="J446" i="3"/>
  <c r="I446" i="3"/>
  <c r="K446" i="3"/>
  <c r="H446" i="3"/>
  <c r="K933" i="8"/>
  <c r="J933" i="8"/>
  <c r="K244" i="3"/>
  <c r="F244" i="3"/>
  <c r="I244" i="3"/>
  <c r="H244" i="3"/>
  <c r="J244" i="3"/>
  <c r="K734" i="8"/>
  <c r="J734" i="8"/>
  <c r="I655" i="3"/>
  <c r="K655" i="3"/>
  <c r="J655" i="3"/>
  <c r="H655" i="3"/>
  <c r="F655" i="3"/>
  <c r="J926" i="8"/>
  <c r="K926" i="8"/>
  <c r="J929" i="8"/>
  <c r="K929" i="8"/>
  <c r="K743" i="8"/>
  <c r="J743" i="8"/>
  <c r="K370" i="3"/>
  <c r="H370" i="3"/>
  <c r="J370" i="3"/>
  <c r="I370" i="3"/>
  <c r="F370" i="3"/>
  <c r="K924" i="8"/>
  <c r="J924" i="8"/>
  <c r="H902" i="3"/>
  <c r="I902" i="3"/>
  <c r="F902" i="3"/>
  <c r="K902" i="3"/>
  <c r="J902" i="3"/>
  <c r="K739" i="8"/>
  <c r="J739" i="8"/>
  <c r="I767" i="3"/>
  <c r="J767" i="3"/>
  <c r="F767" i="3"/>
  <c r="K767" i="3"/>
  <c r="H767" i="3"/>
  <c r="H503" i="3"/>
  <c r="J503" i="3"/>
  <c r="F503" i="3"/>
  <c r="I503" i="3"/>
  <c r="K503" i="3"/>
  <c r="J406" i="3"/>
  <c r="K406" i="3"/>
  <c r="F406" i="3"/>
  <c r="H406" i="3"/>
  <c r="I406" i="3"/>
  <c r="K580" i="3"/>
  <c r="H580" i="3"/>
  <c r="I580" i="3"/>
  <c r="J580" i="3"/>
  <c r="F580" i="3"/>
  <c r="K873" i="3"/>
  <c r="F873" i="3"/>
  <c r="I873" i="3"/>
  <c r="J873" i="3"/>
  <c r="H873" i="3"/>
  <c r="K994" i="3"/>
  <c r="I994" i="3"/>
  <c r="H994" i="3"/>
  <c r="J994" i="3"/>
  <c r="F994" i="3"/>
  <c r="K846" i="3"/>
  <c r="J846" i="3"/>
  <c r="I846" i="3"/>
  <c r="F846" i="3"/>
  <c r="H846" i="3"/>
  <c r="F544" i="3"/>
  <c r="J544" i="3"/>
  <c r="K544" i="3"/>
  <c r="I544" i="3"/>
  <c r="H544" i="3"/>
  <c r="F469" i="3"/>
  <c r="H469" i="3"/>
  <c r="J469" i="3"/>
  <c r="I469" i="3"/>
  <c r="K469" i="3"/>
  <c r="K864" i="8"/>
  <c r="J864" i="8"/>
  <c r="J492" i="3"/>
  <c r="H492" i="3"/>
  <c r="K492" i="3"/>
  <c r="I492" i="3"/>
  <c r="F492" i="3"/>
  <c r="J957" i="3"/>
  <c r="I957" i="3"/>
  <c r="H957" i="3"/>
  <c r="F957" i="3"/>
  <c r="K957" i="3"/>
  <c r="J942" i="8"/>
  <c r="K942" i="8"/>
  <c r="J601" i="3"/>
  <c r="H601" i="3"/>
  <c r="K601" i="3"/>
  <c r="I601" i="3"/>
  <c r="F601" i="3"/>
  <c r="H929" i="3"/>
  <c r="K929" i="3"/>
  <c r="J929" i="3"/>
  <c r="I929" i="3"/>
  <c r="F929" i="3"/>
  <c r="K733" i="8"/>
  <c r="J733" i="8"/>
  <c r="J795" i="3"/>
  <c r="I795" i="3"/>
  <c r="H795" i="3"/>
  <c r="F795" i="3"/>
  <c r="K795" i="3"/>
  <c r="J732" i="8"/>
  <c r="K732" i="8"/>
  <c r="H378" i="3"/>
  <c r="I378" i="3"/>
  <c r="F378" i="3"/>
  <c r="J378" i="3"/>
  <c r="K378" i="3"/>
  <c r="K831" i="8"/>
  <c r="J831" i="8"/>
  <c r="H472" i="3"/>
  <c r="I472" i="3"/>
  <c r="K472" i="3"/>
  <c r="J472" i="3"/>
  <c r="F472" i="3"/>
  <c r="K674" i="3"/>
  <c r="H674" i="3"/>
  <c r="I674" i="3"/>
  <c r="F674" i="3"/>
  <c r="J674" i="3"/>
  <c r="I477" i="3"/>
  <c r="F477" i="3"/>
  <c r="H477" i="3"/>
  <c r="J477" i="3"/>
  <c r="K477" i="3"/>
  <c r="I588" i="3"/>
  <c r="J588" i="3"/>
  <c r="H588" i="3"/>
  <c r="F588" i="3"/>
  <c r="K588" i="3"/>
  <c r="H534" i="3"/>
  <c r="J534" i="3"/>
  <c r="I534" i="3"/>
  <c r="K534" i="3"/>
  <c r="F534" i="3"/>
  <c r="I336" i="3"/>
  <c r="J336" i="3"/>
  <c r="F336" i="3"/>
  <c r="K336" i="3"/>
  <c r="H336" i="3"/>
  <c r="I504" i="3"/>
  <c r="F504" i="3"/>
  <c r="H504" i="3"/>
  <c r="K504" i="3"/>
  <c r="J504" i="3"/>
  <c r="J745" i="8"/>
  <c r="K745" i="8"/>
  <c r="I529" i="3"/>
  <c r="F529" i="3"/>
  <c r="K529" i="3"/>
  <c r="J529" i="3"/>
  <c r="H529" i="3"/>
  <c r="F739" i="3"/>
  <c r="J739" i="3"/>
  <c r="I739" i="3"/>
  <c r="H739" i="3"/>
  <c r="K739" i="3"/>
  <c r="K806" i="8"/>
  <c r="J806" i="8"/>
  <c r="K575" i="3"/>
  <c r="I575" i="3"/>
  <c r="H575" i="3"/>
  <c r="F575" i="3"/>
  <c r="J575" i="3"/>
  <c r="K411" i="3"/>
  <c r="I411" i="3"/>
  <c r="F411" i="3"/>
  <c r="J411" i="3"/>
  <c r="H411" i="3"/>
  <c r="K794" i="8"/>
  <c r="J794" i="8"/>
  <c r="K851" i="3"/>
  <c r="J851" i="3"/>
  <c r="F851" i="3"/>
  <c r="I851" i="3"/>
  <c r="H851" i="3"/>
  <c r="K751" i="8"/>
  <c r="J751" i="8"/>
  <c r="I859" i="3"/>
  <c r="H859" i="3"/>
  <c r="J859" i="3"/>
  <c r="K859" i="3"/>
  <c r="F859" i="3"/>
  <c r="J700" i="8"/>
  <c r="K700" i="8"/>
  <c r="J819" i="3"/>
  <c r="H819" i="3"/>
  <c r="F819" i="3"/>
  <c r="K819" i="3"/>
  <c r="I819" i="3"/>
  <c r="K845" i="8"/>
  <c r="J845" i="8"/>
  <c r="I822" i="3"/>
  <c r="F822" i="3"/>
  <c r="H822" i="3"/>
  <c r="J822" i="3"/>
  <c r="K822" i="3"/>
  <c r="F610" i="3"/>
  <c r="I610" i="3"/>
  <c r="H610" i="3"/>
  <c r="K610" i="3"/>
  <c r="J610" i="3"/>
  <c r="K886" i="8"/>
  <c r="J886" i="8"/>
  <c r="J836" i="3"/>
  <c r="F836" i="3"/>
  <c r="I836" i="3"/>
  <c r="H836" i="3"/>
  <c r="K836" i="3"/>
  <c r="K854" i="8"/>
  <c r="J854" i="8"/>
  <c r="J877" i="8"/>
  <c r="K877" i="8"/>
  <c r="J756" i="8"/>
  <c r="K756" i="8"/>
  <c r="K776" i="8"/>
  <c r="J776" i="8"/>
  <c r="I749" i="3"/>
  <c r="F749" i="3"/>
  <c r="K749" i="3"/>
  <c r="H749" i="3"/>
  <c r="J749" i="3"/>
  <c r="K838" i="8"/>
  <c r="J838" i="8"/>
  <c r="F391" i="3"/>
  <c r="H391" i="3"/>
  <c r="I391" i="3"/>
  <c r="J391" i="3"/>
  <c r="K391" i="3"/>
  <c r="K858" i="8"/>
  <c r="J858" i="8"/>
  <c r="K763" i="8"/>
  <c r="J763" i="8"/>
  <c r="J998" i="3"/>
  <c r="F998" i="3"/>
  <c r="K998" i="3"/>
  <c r="H998" i="3"/>
  <c r="I998" i="3"/>
  <c r="I707" i="3"/>
  <c r="K707" i="3"/>
  <c r="J707" i="3"/>
  <c r="F707" i="3"/>
  <c r="H707" i="3"/>
  <c r="I660" i="3"/>
  <c r="J660" i="3"/>
  <c r="K660" i="3"/>
  <c r="H660" i="3"/>
  <c r="F660" i="3"/>
  <c r="J748" i="8"/>
  <c r="K748" i="8"/>
  <c r="F316" i="3"/>
  <c r="I316" i="3"/>
  <c r="K316" i="3"/>
  <c r="J316" i="3"/>
  <c r="H316" i="3"/>
  <c r="J956" i="8"/>
  <c r="K956" i="8"/>
  <c r="K324" i="3"/>
  <c r="J324" i="3"/>
  <c r="H324" i="3"/>
  <c r="F324" i="3"/>
  <c r="I324" i="3"/>
  <c r="J936" i="8"/>
  <c r="K936" i="8"/>
  <c r="K874" i="8"/>
  <c r="J874" i="8"/>
  <c r="K830" i="8"/>
  <c r="J830" i="8"/>
  <c r="K846" i="8"/>
  <c r="J846" i="8"/>
  <c r="J769" i="8"/>
  <c r="K769" i="8"/>
  <c r="H319" i="3"/>
  <c r="I319" i="3"/>
  <c r="F319" i="3"/>
  <c r="K319" i="3"/>
  <c r="J319" i="3"/>
  <c r="J928" i="8"/>
  <c r="K928" i="8"/>
  <c r="F671" i="3"/>
  <c r="J671" i="3"/>
  <c r="H671" i="3"/>
  <c r="I671" i="3"/>
  <c r="K671" i="3"/>
  <c r="I548" i="3"/>
  <c r="H548" i="3"/>
  <c r="K548" i="3"/>
  <c r="F548" i="3"/>
  <c r="J548" i="3"/>
  <c r="F243" i="3"/>
  <c r="I243" i="3"/>
  <c r="J243" i="3"/>
  <c r="K243" i="3"/>
  <c r="H243" i="3"/>
  <c r="I268" i="3"/>
  <c r="K268" i="3"/>
  <c r="H268" i="3"/>
  <c r="J268" i="3"/>
  <c r="F268" i="3"/>
  <c r="K779" i="8"/>
  <c r="J779" i="8"/>
  <c r="K918" i="8"/>
  <c r="J918" i="8"/>
  <c r="J827" i="3"/>
  <c r="K827" i="3"/>
  <c r="I827" i="3"/>
  <c r="H827" i="3"/>
  <c r="F827" i="3"/>
  <c r="K917" i="8"/>
  <c r="J917" i="8"/>
  <c r="J692" i="3"/>
  <c r="H692" i="3"/>
  <c r="K692" i="3"/>
  <c r="F692" i="3"/>
  <c r="I692" i="3"/>
  <c r="K463" i="3"/>
  <c r="I463" i="3"/>
  <c r="J463" i="3"/>
  <c r="H463" i="3"/>
  <c r="F463" i="3"/>
  <c r="I287" i="3"/>
  <c r="K287" i="3"/>
  <c r="H287" i="3"/>
  <c r="J287" i="3"/>
  <c r="F287" i="3"/>
  <c r="K627" i="3"/>
  <c r="J627" i="3"/>
  <c r="F627" i="3"/>
  <c r="H627" i="3"/>
  <c r="I627" i="3"/>
  <c r="H304" i="3"/>
  <c r="K304" i="3"/>
  <c r="J304" i="3"/>
  <c r="F304" i="3"/>
  <c r="I304" i="3"/>
  <c r="J727" i="8"/>
  <c r="K727" i="8"/>
  <c r="J896" i="3"/>
  <c r="H896" i="3"/>
  <c r="I896" i="3"/>
  <c r="K896" i="3"/>
  <c r="F896" i="3"/>
  <c r="F923" i="3"/>
  <c r="I923" i="3"/>
  <c r="J923" i="3"/>
  <c r="K923" i="3"/>
  <c r="H923" i="3"/>
  <c r="K997" i="8"/>
  <c r="J997" i="8"/>
  <c r="K868" i="8"/>
  <c r="J868" i="8"/>
  <c r="J732" i="3"/>
  <c r="K732" i="3"/>
  <c r="I732" i="3"/>
  <c r="H732" i="3"/>
  <c r="F732" i="3"/>
  <c r="J738" i="3"/>
  <c r="H738" i="3"/>
  <c r="K738" i="3"/>
  <c r="F738" i="3"/>
  <c r="I738" i="3"/>
  <c r="K703" i="3"/>
  <c r="F703" i="3"/>
  <c r="I703" i="3"/>
  <c r="J703" i="3"/>
  <c r="H703" i="3"/>
  <c r="I786" i="3"/>
  <c r="K786" i="3"/>
  <c r="H786" i="3"/>
  <c r="F786" i="3"/>
  <c r="J786" i="3"/>
  <c r="J823" i="3"/>
  <c r="I823" i="3"/>
  <c r="H823" i="3"/>
  <c r="K823" i="3"/>
  <c r="F823" i="3"/>
  <c r="J458" i="3"/>
  <c r="H458" i="3"/>
  <c r="F458" i="3"/>
  <c r="I458" i="3"/>
  <c r="K458" i="3"/>
  <c r="K744" i="3"/>
  <c r="I744" i="3"/>
  <c r="F744" i="3"/>
  <c r="H744" i="3"/>
  <c r="J744" i="3"/>
  <c r="H611" i="3"/>
  <c r="I611" i="3"/>
  <c r="J611" i="3"/>
  <c r="K611" i="3"/>
  <c r="F611" i="3"/>
  <c r="K869" i="3"/>
  <c r="J869" i="3"/>
  <c r="H869" i="3"/>
  <c r="F869" i="3"/>
  <c r="I869" i="3"/>
  <c r="J605" i="3"/>
  <c r="F605" i="3"/>
  <c r="H605" i="3"/>
  <c r="I605" i="3"/>
  <c r="K605" i="3"/>
  <c r="K773" i="3"/>
  <c r="I773" i="3"/>
  <c r="H773" i="3"/>
  <c r="J773" i="3"/>
  <c r="F773" i="3"/>
  <c r="F647" i="3"/>
  <c r="H647" i="3"/>
  <c r="J647" i="3"/>
  <c r="K647" i="3"/>
  <c r="I647" i="3"/>
  <c r="K890" i="3"/>
  <c r="F890" i="3"/>
  <c r="J890" i="3"/>
  <c r="I890" i="3"/>
  <c r="H890" i="3"/>
  <c r="H918" i="3"/>
  <c r="K918" i="3"/>
  <c r="F918" i="3"/>
  <c r="J918" i="3"/>
  <c r="I918" i="3"/>
  <c r="I699" i="3"/>
  <c r="K699" i="3"/>
  <c r="F699" i="3"/>
  <c r="H699" i="3"/>
  <c r="J699" i="3"/>
  <c r="I571" i="3"/>
  <c r="H571" i="3"/>
  <c r="F571" i="3"/>
  <c r="J571" i="3"/>
  <c r="K571" i="3"/>
  <c r="H862" i="3"/>
  <c r="K862" i="3"/>
  <c r="J862" i="3"/>
  <c r="F862" i="3"/>
  <c r="I862" i="3"/>
  <c r="J868" i="3"/>
  <c r="F868" i="3"/>
  <c r="I868" i="3"/>
  <c r="K868" i="3"/>
  <c r="H868" i="3"/>
  <c r="H769" i="3"/>
  <c r="J769" i="3"/>
  <c r="F769" i="3"/>
  <c r="K769" i="3"/>
  <c r="I769" i="3"/>
  <c r="F421" i="3"/>
  <c r="H421" i="3"/>
  <c r="I421" i="3"/>
  <c r="K421" i="3"/>
  <c r="J421" i="3"/>
  <c r="I617" i="3"/>
  <c r="K617" i="3"/>
  <c r="J617" i="3"/>
  <c r="H617" i="3"/>
  <c r="F617" i="3"/>
  <c r="H935" i="3"/>
  <c r="K935" i="3"/>
  <c r="J935" i="3"/>
  <c r="F935" i="3"/>
  <c r="I935" i="3"/>
  <c r="K741" i="8"/>
  <c r="J741" i="8"/>
  <c r="J959" i="8"/>
  <c r="K959" i="8"/>
  <c r="K999" i="3"/>
  <c r="J999" i="3"/>
  <c r="I999" i="3"/>
  <c r="O993" i="2"/>
  <c r="F999" i="3"/>
  <c r="H999" i="3"/>
  <c r="N993" i="2"/>
  <c r="K251" i="3"/>
  <c r="F251" i="3"/>
  <c r="J251" i="3"/>
  <c r="H251" i="3"/>
  <c r="I251" i="3"/>
  <c r="J909" i="3"/>
  <c r="K909" i="3"/>
  <c r="F909" i="3"/>
  <c r="H909" i="3"/>
  <c r="I909" i="3"/>
  <c r="K861" i="8"/>
  <c r="J861" i="8"/>
  <c r="F269" i="3"/>
  <c r="H269" i="3"/>
  <c r="J269" i="3"/>
  <c r="K269" i="3"/>
  <c r="I269" i="3"/>
  <c r="K499" i="3"/>
  <c r="F499" i="3"/>
  <c r="H499" i="3"/>
  <c r="J499" i="3"/>
  <c r="I499" i="3"/>
  <c r="J881" i="8"/>
  <c r="K881" i="8"/>
  <c r="K956" i="3"/>
  <c r="J956" i="3"/>
  <c r="I956" i="3"/>
  <c r="H956" i="3"/>
  <c r="F956" i="3"/>
  <c r="H641" i="3"/>
  <c r="J641" i="3"/>
  <c r="I641" i="3"/>
  <c r="F641" i="3"/>
  <c r="K641" i="3"/>
  <c r="K863" i="8"/>
  <c r="J863" i="8"/>
  <c r="K1000" i="8"/>
  <c r="J1000" i="8"/>
  <c r="K946" i="8"/>
  <c r="J946" i="8"/>
  <c r="J917" i="3"/>
  <c r="H917" i="3"/>
  <c r="F917" i="3"/>
  <c r="I917" i="3"/>
  <c r="K917" i="3"/>
  <c r="J757" i="3"/>
  <c r="H757" i="3"/>
  <c r="I757" i="3"/>
  <c r="F757" i="3"/>
  <c r="K757" i="3"/>
  <c r="J803" i="8"/>
  <c r="K803" i="8"/>
  <c r="J901" i="8"/>
  <c r="K901" i="8"/>
  <c r="J494" i="3"/>
  <c r="F494" i="3"/>
  <c r="I494" i="3"/>
  <c r="K494" i="3"/>
  <c r="H494" i="3"/>
  <c r="J735" i="8"/>
  <c r="K735" i="8"/>
  <c r="K535" i="3"/>
  <c r="J535" i="3"/>
  <c r="F535" i="3"/>
  <c r="H535" i="3"/>
  <c r="I535" i="3"/>
  <c r="J890" i="8"/>
  <c r="K890" i="8"/>
  <c r="K301" i="3"/>
  <c r="I301" i="3"/>
  <c r="H301" i="3"/>
  <c r="F301" i="3"/>
  <c r="J301" i="3"/>
  <c r="J735" i="3"/>
  <c r="I735" i="3"/>
  <c r="K735" i="3"/>
  <c r="F735" i="3"/>
  <c r="H735" i="3"/>
  <c r="K907" i="8"/>
  <c r="J907" i="8"/>
  <c r="I780" i="3"/>
  <c r="K780" i="3"/>
  <c r="F780" i="3"/>
  <c r="H780" i="3"/>
  <c r="J780" i="3"/>
  <c r="F981" i="3"/>
  <c r="K981" i="3"/>
  <c r="J981" i="3"/>
  <c r="H981" i="3"/>
  <c r="I981" i="3"/>
  <c r="K822" i="8"/>
  <c r="J822" i="8"/>
  <c r="J848" i="8"/>
  <c r="K848" i="8"/>
  <c r="K755" i="8"/>
  <c r="J755" i="8"/>
  <c r="I506" i="3"/>
  <c r="F506" i="3"/>
  <c r="H506" i="3"/>
  <c r="K506" i="3"/>
  <c r="J506" i="3"/>
  <c r="H429" i="3"/>
  <c r="K429" i="3"/>
  <c r="F429" i="3"/>
  <c r="I429" i="3"/>
  <c r="J429" i="3"/>
  <c r="K818" i="8"/>
  <c r="J818" i="8"/>
  <c r="H519" i="3"/>
  <c r="F519" i="3"/>
  <c r="K519" i="3"/>
  <c r="J519" i="3"/>
  <c r="I519" i="3"/>
  <c r="I971" i="3"/>
  <c r="J971" i="3"/>
  <c r="H971" i="3"/>
  <c r="K971" i="3"/>
  <c r="F971" i="3"/>
  <c r="J541" i="3"/>
  <c r="K541" i="3"/>
  <c r="H541" i="3"/>
  <c r="F541" i="3"/>
  <c r="I541" i="3"/>
  <c r="I755" i="3"/>
  <c r="F755" i="3"/>
  <c r="H755" i="3"/>
  <c r="K755" i="3"/>
  <c r="J755" i="3"/>
  <c r="F871" i="3"/>
  <c r="J871" i="3"/>
  <c r="K871" i="3"/>
  <c r="I871" i="3"/>
  <c r="H871" i="3"/>
  <c r="K740" i="8"/>
  <c r="J740" i="8"/>
  <c r="F581" i="3"/>
  <c r="I581" i="3"/>
  <c r="K581" i="3"/>
  <c r="H581" i="3"/>
  <c r="J581" i="3"/>
  <c r="J414" i="3"/>
  <c r="I414" i="3"/>
  <c r="F414" i="3"/>
  <c r="K414" i="3"/>
  <c r="H414" i="3"/>
  <c r="J770" i="3"/>
  <c r="K770" i="3"/>
  <c r="H770" i="3"/>
  <c r="I770" i="3"/>
  <c r="F770" i="3"/>
  <c r="F361" i="3"/>
  <c r="K361" i="3"/>
  <c r="I361" i="3"/>
  <c r="H361" i="3"/>
  <c r="J361" i="3"/>
  <c r="I365" i="3"/>
  <c r="F365" i="3"/>
  <c r="H365" i="3"/>
  <c r="J365" i="3"/>
  <c r="K365" i="3"/>
  <c r="K983" i="8"/>
  <c r="J983" i="8"/>
  <c r="H513" i="3"/>
  <c r="I513" i="3"/>
  <c r="K513" i="3"/>
  <c r="J513" i="3"/>
  <c r="F513" i="3"/>
  <c r="J951" i="8"/>
  <c r="K951" i="8"/>
  <c r="F527" i="3"/>
  <c r="I527" i="3"/>
  <c r="K527" i="3"/>
  <c r="H527" i="3"/>
  <c r="J527" i="3"/>
  <c r="K839" i="8"/>
  <c r="J839" i="8"/>
  <c r="J813" i="8"/>
  <c r="K813" i="8"/>
  <c r="J709" i="8"/>
  <c r="K709" i="8"/>
  <c r="I234" i="3"/>
  <c r="K234" i="3"/>
  <c r="J234" i="3"/>
  <c r="H234" i="3"/>
  <c r="F234" i="3"/>
  <c r="I520" i="3"/>
  <c r="F520" i="3"/>
  <c r="K520" i="3"/>
  <c r="J520" i="3"/>
  <c r="H520" i="3"/>
  <c r="J699" i="8"/>
  <c r="K699" i="8"/>
  <c r="J832" i="8"/>
  <c r="K832" i="8"/>
  <c r="K695" i="8"/>
  <c r="J695" i="8"/>
  <c r="H388" i="3"/>
  <c r="K388" i="3"/>
  <c r="I388" i="3"/>
  <c r="J388" i="3"/>
  <c r="F388" i="3"/>
  <c r="K797" i="8"/>
  <c r="J797" i="8"/>
  <c r="J318" i="3"/>
  <c r="F318" i="3"/>
  <c r="I318" i="3"/>
  <c r="H318" i="3"/>
  <c r="K318" i="3"/>
  <c r="J321" i="3"/>
  <c r="F321" i="3"/>
  <c r="H321" i="3"/>
  <c r="I321" i="3"/>
  <c r="K321" i="3"/>
  <c r="J653" i="3"/>
  <c r="K653" i="3"/>
  <c r="H653" i="3"/>
  <c r="I653" i="3"/>
  <c r="F653" i="3"/>
  <c r="I401" i="3"/>
  <c r="K401" i="3"/>
  <c r="J401" i="3"/>
  <c r="F401" i="3"/>
  <c r="H401" i="3"/>
  <c r="H330" i="3"/>
  <c r="K330" i="3"/>
  <c r="J330" i="3"/>
  <c r="F330" i="3"/>
  <c r="I330" i="3"/>
  <c r="J270" i="3"/>
  <c r="H270" i="3"/>
  <c r="I270" i="3"/>
  <c r="K270" i="3"/>
  <c r="F270" i="3"/>
  <c r="K948" i="8"/>
  <c r="J948" i="8"/>
  <c r="J773" i="8"/>
  <c r="K773" i="8"/>
  <c r="J439" i="3"/>
  <c r="F439" i="3"/>
  <c r="H439" i="3"/>
  <c r="K439" i="3"/>
  <c r="I439" i="3"/>
  <c r="K555" i="3"/>
  <c r="H555" i="3"/>
  <c r="J555" i="3"/>
  <c r="F555" i="3"/>
  <c r="I555" i="3"/>
  <c r="J737" i="8"/>
  <c r="K737" i="8"/>
  <c r="F861" i="3"/>
  <c r="K861" i="3"/>
  <c r="I861" i="3"/>
  <c r="H861" i="3"/>
  <c r="J861" i="3"/>
  <c r="H933" i="3"/>
  <c r="K933" i="3"/>
  <c r="I933" i="3"/>
  <c r="J933" i="3"/>
  <c r="F933" i="3"/>
  <c r="K771" i="8"/>
  <c r="J771" i="8"/>
  <c r="I493" i="3"/>
  <c r="F493" i="3"/>
  <c r="J493" i="3"/>
  <c r="K493" i="3"/>
  <c r="H493" i="3"/>
  <c r="H662" i="3"/>
  <c r="F662" i="3"/>
  <c r="J662" i="3"/>
  <c r="K662" i="3"/>
  <c r="I662" i="3"/>
  <c r="J387" i="3"/>
  <c r="H387" i="3"/>
  <c r="K387" i="3"/>
  <c r="F387" i="3"/>
  <c r="I387" i="3"/>
  <c r="F249" i="3"/>
  <c r="I249" i="3"/>
  <c r="J249" i="3"/>
  <c r="H249" i="3"/>
  <c r="K249" i="3"/>
  <c r="K537" i="3"/>
  <c r="F537" i="3"/>
  <c r="J537" i="3"/>
  <c r="H537" i="3"/>
  <c r="I537" i="3"/>
  <c r="H725" i="3"/>
  <c r="F725" i="3"/>
  <c r="J725" i="3"/>
  <c r="I725" i="3"/>
  <c r="K725" i="3"/>
  <c r="J807" i="8"/>
  <c r="K807" i="8"/>
  <c r="I972" i="3"/>
  <c r="H972" i="3"/>
  <c r="K972" i="3"/>
  <c r="F972" i="3"/>
  <c r="J972" i="3"/>
  <c r="I857" i="3"/>
  <c r="H857" i="3"/>
  <c r="F857" i="3"/>
  <c r="J857" i="3"/>
  <c r="K857" i="3"/>
  <c r="H712" i="3"/>
  <c r="F712" i="3"/>
  <c r="J712" i="3"/>
  <c r="K712" i="3"/>
  <c r="I712" i="3"/>
  <c r="J982" i="8"/>
  <c r="K982" i="8"/>
  <c r="J785" i="8"/>
  <c r="K785" i="8"/>
  <c r="K853" i="8"/>
  <c r="J853" i="8"/>
  <c r="J843" i="8"/>
  <c r="K843" i="8"/>
  <c r="I420" i="3"/>
  <c r="F420" i="3"/>
  <c r="H420" i="3"/>
  <c r="K420" i="3"/>
  <c r="J420" i="3"/>
  <c r="K784" i="8"/>
  <c r="J784" i="8"/>
  <c r="K789" i="3"/>
  <c r="H789" i="3"/>
  <c r="J789" i="3"/>
  <c r="I789" i="3"/>
  <c r="F789" i="3"/>
  <c r="J873" i="8"/>
  <c r="K873" i="8"/>
  <c r="J557" i="3"/>
  <c r="F557" i="3"/>
  <c r="K557" i="3"/>
  <c r="H557" i="3"/>
  <c r="I557" i="3"/>
  <c r="H516" i="3"/>
  <c r="I516" i="3"/>
  <c r="F516" i="3"/>
  <c r="J516" i="3"/>
  <c r="K516" i="3"/>
  <c r="H528" i="3"/>
  <c r="J528" i="3"/>
  <c r="I528" i="3"/>
  <c r="F528" i="3"/>
  <c r="K528" i="3"/>
  <c r="J708" i="8"/>
  <c r="K708" i="8"/>
  <c r="J795" i="8"/>
  <c r="K795" i="8"/>
  <c r="I804" i="3"/>
  <c r="H804" i="3"/>
  <c r="K804" i="3"/>
  <c r="J804" i="3"/>
  <c r="F804" i="3"/>
  <c r="I966" i="3"/>
  <c r="K966" i="3"/>
  <c r="H966" i="3"/>
  <c r="J966" i="3"/>
  <c r="F966" i="3"/>
  <c r="K410" i="3"/>
  <c r="J410" i="3"/>
  <c r="I410" i="3"/>
  <c r="F410" i="3"/>
  <c r="H410" i="3"/>
  <c r="K994" i="8"/>
  <c r="J994" i="8"/>
  <c r="F847" i="3"/>
  <c r="H847" i="3"/>
  <c r="K847" i="3"/>
  <c r="I847" i="3"/>
  <c r="J847" i="3"/>
  <c r="F636" i="3"/>
  <c r="H636" i="3"/>
  <c r="I636" i="3"/>
  <c r="K636" i="3"/>
  <c r="J636" i="3"/>
  <c r="K911" i="8"/>
  <c r="J911" i="8"/>
  <c r="J629" i="3"/>
  <c r="F629" i="3"/>
  <c r="H629" i="3"/>
  <c r="I629" i="3"/>
  <c r="K629" i="3"/>
  <c r="K696" i="3"/>
  <c r="J696" i="3"/>
  <c r="I696" i="3"/>
  <c r="H696" i="3"/>
  <c r="F696" i="3"/>
  <c r="F992" i="3"/>
  <c r="I992" i="3"/>
  <c r="K992" i="3"/>
  <c r="J992" i="3"/>
  <c r="H992" i="3"/>
  <c r="K731" i="3"/>
  <c r="F731" i="3"/>
  <c r="I731" i="3"/>
  <c r="H731" i="3"/>
  <c r="J731" i="3"/>
  <c r="J870" i="8"/>
  <c r="K870" i="8"/>
  <c r="H976" i="3"/>
  <c r="I976" i="3"/>
  <c r="F976" i="3"/>
  <c r="J976" i="3"/>
  <c r="K976" i="3"/>
  <c r="J903" i="8"/>
  <c r="K903" i="8"/>
  <c r="K945" i="8"/>
  <c r="J945" i="8"/>
  <c r="H433" i="3"/>
  <c r="K433" i="3"/>
  <c r="J433" i="3"/>
  <c r="I433" i="3"/>
  <c r="F433" i="3"/>
  <c r="J691" i="8"/>
  <c r="K691" i="8"/>
  <c r="H946" i="3"/>
  <c r="F946" i="3"/>
  <c r="J946" i="3"/>
  <c r="K946" i="3"/>
  <c r="I946" i="3"/>
  <c r="F727" i="3"/>
  <c r="H727" i="3"/>
  <c r="K727" i="3"/>
  <c r="I727" i="3"/>
  <c r="J727" i="3"/>
  <c r="J741" i="3"/>
  <c r="K741" i="3"/>
  <c r="F741" i="3"/>
  <c r="H741" i="3"/>
  <c r="I741" i="3"/>
  <c r="J888" i="8"/>
  <c r="K888" i="8"/>
  <c r="K750" i="8"/>
  <c r="J750" i="8"/>
  <c r="K784" i="3"/>
  <c r="J784" i="3"/>
  <c r="H784" i="3"/>
  <c r="F784" i="3"/>
  <c r="I784" i="3"/>
  <c r="J855" i="8"/>
  <c r="K855" i="8"/>
  <c r="J710" i="8"/>
  <c r="K710" i="8"/>
  <c r="K986" i="3"/>
  <c r="J986" i="3"/>
  <c r="H986" i="3"/>
  <c r="I986" i="3"/>
  <c r="F986" i="3"/>
  <c r="J904" i="8"/>
  <c r="K904" i="8"/>
  <c r="H921" i="3"/>
  <c r="J921" i="3"/>
  <c r="K921" i="3"/>
  <c r="I921" i="3"/>
  <c r="F921" i="3"/>
  <c r="F886" i="3"/>
  <c r="J886" i="3"/>
  <c r="I886" i="3"/>
  <c r="H886" i="3"/>
  <c r="K886" i="3"/>
  <c r="J889" i="3"/>
  <c r="I889" i="3"/>
  <c r="H889" i="3"/>
  <c r="K889" i="3"/>
  <c r="F889" i="3"/>
  <c r="K661" i="3"/>
  <c r="H661" i="3"/>
  <c r="J661" i="3"/>
  <c r="F661" i="3"/>
  <c r="I661" i="3"/>
  <c r="K645" i="3"/>
  <c r="I645" i="3"/>
  <c r="F645" i="3"/>
  <c r="J645" i="3"/>
  <c r="H645" i="3"/>
  <c r="I693" i="3"/>
  <c r="H693" i="3"/>
  <c r="J693" i="3"/>
  <c r="K693" i="3"/>
  <c r="F693" i="3"/>
  <c r="K625" i="3"/>
  <c r="I625" i="3"/>
  <c r="H625" i="3"/>
  <c r="F625" i="3"/>
  <c r="J625" i="3"/>
  <c r="I586" i="3"/>
  <c r="J586" i="3"/>
  <c r="F586" i="3"/>
  <c r="K586" i="3"/>
  <c r="H586" i="3"/>
  <c r="F842" i="3"/>
  <c r="K842" i="3"/>
  <c r="I842" i="3"/>
  <c r="J842" i="3"/>
  <c r="H842" i="3"/>
  <c r="J384" i="3"/>
  <c r="I384" i="3"/>
  <c r="H384" i="3"/>
  <c r="K384" i="3"/>
  <c r="F384" i="3"/>
  <c r="J889" i="8"/>
  <c r="K889" i="8"/>
  <c r="K481" i="3"/>
  <c r="H481" i="3"/>
  <c r="J481" i="3"/>
  <c r="I481" i="3"/>
  <c r="F481" i="3"/>
  <c r="H967" i="3"/>
  <c r="I967" i="3"/>
  <c r="J967" i="3"/>
  <c r="K967" i="3"/>
  <c r="F967" i="3"/>
  <c r="H944" i="3"/>
  <c r="K944" i="3"/>
  <c r="I944" i="3"/>
  <c r="J944" i="3"/>
  <c r="F944" i="3"/>
  <c r="J922" i="3"/>
  <c r="F922" i="3"/>
  <c r="I922" i="3"/>
  <c r="K922" i="3"/>
  <c r="H922" i="3"/>
  <c r="K731" i="8"/>
  <c r="J731" i="8"/>
  <c r="K657" i="3"/>
  <c r="I657" i="3"/>
  <c r="H657" i="3"/>
  <c r="J657" i="3"/>
  <c r="F657" i="3"/>
  <c r="H813" i="3"/>
  <c r="K813" i="3"/>
  <c r="J813" i="3"/>
  <c r="F813" i="3"/>
  <c r="I813" i="3"/>
  <c r="F750" i="3"/>
  <c r="K750" i="3"/>
  <c r="H750" i="3"/>
  <c r="I750" i="3"/>
  <c r="J750" i="3"/>
  <c r="K368" i="3"/>
  <c r="H368" i="3"/>
  <c r="I368" i="3"/>
  <c r="F368" i="3"/>
  <c r="J368" i="3"/>
  <c r="H562" i="3"/>
  <c r="J562" i="3"/>
  <c r="I562" i="3"/>
  <c r="F562" i="3"/>
  <c r="K562" i="3"/>
  <c r="J556" i="3"/>
  <c r="H556" i="3"/>
  <c r="K556" i="3"/>
  <c r="F556" i="3"/>
  <c r="I556" i="3"/>
  <c r="F308" i="3"/>
  <c r="I308" i="3"/>
  <c r="J308" i="3"/>
  <c r="H308" i="3"/>
  <c r="K308" i="3"/>
  <c r="J821" i="3"/>
  <c r="H821" i="3"/>
  <c r="K821" i="3"/>
  <c r="I821" i="3"/>
  <c r="F821" i="3"/>
  <c r="I311" i="3"/>
  <c r="J311" i="3"/>
  <c r="F311" i="3"/>
  <c r="H311" i="3"/>
  <c r="K311" i="3"/>
  <c r="F885" i="3"/>
  <c r="I885" i="3"/>
  <c r="J885" i="3"/>
  <c r="K885" i="3"/>
  <c r="H885" i="3"/>
  <c r="H360" i="3"/>
  <c r="J360" i="3"/>
  <c r="K360" i="3"/>
  <c r="F360" i="3"/>
  <c r="I360" i="3"/>
  <c r="F255" i="3"/>
  <c r="H255" i="3"/>
  <c r="J255" i="3"/>
  <c r="I255" i="3"/>
  <c r="K255" i="3"/>
  <c r="F265" i="3"/>
  <c r="I265" i="3"/>
  <c r="K265" i="3"/>
  <c r="J265" i="3"/>
  <c r="H265" i="3"/>
  <c r="F394" i="3"/>
  <c r="H394" i="3"/>
  <c r="J394" i="3"/>
  <c r="K394" i="3"/>
  <c r="I394" i="3"/>
  <c r="I462" i="3"/>
  <c r="H462" i="3"/>
  <c r="K462" i="3"/>
  <c r="J462" i="3"/>
  <c r="F462" i="3"/>
  <c r="K851" i="8"/>
  <c r="J851" i="8"/>
  <c r="J450" i="3"/>
  <c r="K450" i="3"/>
  <c r="H450" i="3"/>
  <c r="F450" i="3"/>
  <c r="I450" i="3"/>
  <c r="F832" i="3"/>
  <c r="J832" i="3"/>
  <c r="K832" i="3"/>
  <c r="I832" i="3"/>
  <c r="H832" i="3"/>
  <c r="F830" i="3"/>
  <c r="H830" i="3"/>
  <c r="K830" i="3"/>
  <c r="J830" i="3"/>
  <c r="I830" i="3"/>
  <c r="K940" i="8"/>
  <c r="J940" i="8"/>
  <c r="J790" i="8"/>
  <c r="K790" i="8"/>
  <c r="F799" i="3"/>
  <c r="I799" i="3"/>
  <c r="K799" i="3"/>
  <c r="H799" i="3"/>
  <c r="J799" i="3"/>
  <c r="H512" i="3"/>
  <c r="K512" i="3"/>
  <c r="I512" i="3"/>
  <c r="F512" i="3"/>
  <c r="J512" i="3"/>
  <c r="J435" i="3"/>
  <c r="K435" i="3"/>
  <c r="H435" i="3"/>
  <c r="F435" i="3"/>
  <c r="I435" i="3"/>
  <c r="J792" i="8"/>
  <c r="K792" i="8"/>
  <c r="K992" i="8"/>
  <c r="J992" i="8"/>
  <c r="F983" i="3"/>
  <c r="H983" i="3"/>
  <c r="I983" i="3"/>
  <c r="J983" i="3"/>
  <c r="K983" i="3"/>
  <c r="J991" i="8"/>
  <c r="K991" i="8"/>
  <c r="K702" i="8"/>
  <c r="J702" i="8"/>
  <c r="F714" i="3"/>
  <c r="J714" i="3"/>
  <c r="H714" i="3"/>
  <c r="I714" i="3"/>
  <c r="K714" i="3"/>
  <c r="I665" i="3"/>
  <c r="F665" i="3"/>
  <c r="J665" i="3"/>
  <c r="K665" i="3"/>
  <c r="H665" i="3"/>
  <c r="K501" i="3"/>
  <c r="I501" i="3"/>
  <c r="F501" i="3"/>
  <c r="H501" i="3"/>
  <c r="J501" i="3"/>
  <c r="K488" i="3"/>
  <c r="I488" i="3"/>
  <c r="H488" i="3"/>
  <c r="F488" i="3"/>
  <c r="J488" i="3"/>
  <c r="K523" i="3"/>
  <c r="F523" i="3"/>
  <c r="H523" i="3"/>
  <c r="I523" i="3"/>
  <c r="J523" i="3"/>
  <c r="F328" i="3"/>
  <c r="K328" i="3"/>
  <c r="J328" i="3"/>
  <c r="I328" i="3"/>
  <c r="H328" i="3"/>
  <c r="K771" i="3"/>
  <c r="I771" i="3"/>
  <c r="H771" i="3"/>
  <c r="J771" i="3"/>
  <c r="F771" i="3"/>
  <c r="K916" i="8"/>
  <c r="J916" i="8"/>
  <c r="K987" i="8"/>
  <c r="J987" i="8"/>
  <c r="F904" i="3"/>
  <c r="J904" i="3"/>
  <c r="K904" i="3"/>
  <c r="I904" i="3"/>
  <c r="H904" i="3"/>
  <c r="K726" i="8"/>
  <c r="J726" i="8"/>
  <c r="I615" i="3"/>
  <c r="F615" i="3"/>
  <c r="K615" i="3"/>
  <c r="H615" i="3"/>
  <c r="J615" i="3"/>
  <c r="K782" i="8"/>
  <c r="J782" i="8"/>
  <c r="K718" i="8"/>
  <c r="J718" i="8"/>
  <c r="H547" i="3"/>
  <c r="J547" i="3"/>
  <c r="F547" i="3"/>
  <c r="I547" i="3"/>
  <c r="K547" i="3"/>
  <c r="J778" i="8"/>
  <c r="K778" i="8"/>
  <c r="J772" i="8"/>
  <c r="K772" i="8"/>
  <c r="J465" i="3"/>
  <c r="I465" i="3"/>
  <c r="K465" i="3"/>
  <c r="F465" i="3"/>
  <c r="H465" i="3"/>
  <c r="J935" i="8"/>
  <c r="K935" i="8"/>
  <c r="J777" i="8"/>
  <c r="K777" i="8"/>
  <c r="F630" i="3"/>
  <c r="H630" i="3"/>
  <c r="J630" i="3"/>
  <c r="K630" i="3"/>
  <c r="I630" i="3"/>
  <c r="I711" i="3"/>
  <c r="H711" i="3"/>
  <c r="K711" i="3"/>
  <c r="J711" i="3"/>
  <c r="F711" i="3"/>
  <c r="K762" i="8"/>
  <c r="J762" i="8"/>
  <c r="K704" i="8"/>
  <c r="J704" i="8"/>
  <c r="H722" i="3"/>
  <c r="I722" i="3"/>
  <c r="K722" i="3"/>
  <c r="F722" i="3"/>
  <c r="J722" i="3"/>
  <c r="K592" i="3"/>
  <c r="H592" i="3"/>
  <c r="J592" i="3"/>
  <c r="F592" i="3"/>
  <c r="I592" i="3"/>
  <c r="K754" i="8"/>
  <c r="J754" i="8"/>
  <c r="J682" i="3"/>
  <c r="F682" i="3"/>
  <c r="I682" i="3"/>
  <c r="H682" i="3"/>
  <c r="K682" i="3"/>
  <c r="J362" i="3"/>
  <c r="I362" i="3"/>
  <c r="F362" i="3"/>
  <c r="K362" i="3"/>
  <c r="H362" i="3"/>
  <c r="J896" i="8"/>
  <c r="K896" i="8"/>
  <c r="K950" i="3"/>
  <c r="H950" i="3"/>
  <c r="F950" i="3"/>
  <c r="J950" i="3"/>
  <c r="I950" i="3"/>
  <c r="K811" i="3"/>
  <c r="H811" i="3"/>
  <c r="F811" i="3"/>
  <c r="J811" i="3"/>
  <c r="I811" i="3"/>
  <c r="H525" i="3"/>
  <c r="J525" i="3"/>
  <c r="I525" i="3"/>
  <c r="K525" i="3"/>
  <c r="F525" i="3"/>
  <c r="H852" i="3"/>
  <c r="K852" i="3"/>
  <c r="J852" i="3"/>
  <c r="F852" i="3"/>
  <c r="I852" i="3"/>
  <c r="H371" i="3"/>
  <c r="I371" i="3"/>
  <c r="F371" i="3"/>
  <c r="J371" i="3"/>
  <c r="K371" i="3"/>
  <c r="K892" i="3"/>
  <c r="H892" i="3"/>
  <c r="I892" i="3"/>
  <c r="J892" i="3"/>
  <c r="F892" i="3"/>
  <c r="K568" i="3"/>
  <c r="F568" i="3"/>
  <c r="I568" i="3"/>
  <c r="J568" i="3"/>
  <c r="H568" i="3"/>
  <c r="J856" i="3"/>
  <c r="K856" i="3"/>
  <c r="F856" i="3"/>
  <c r="H856" i="3"/>
  <c r="I856" i="3"/>
  <c r="H840" i="3"/>
  <c r="J840" i="3"/>
  <c r="K840" i="3"/>
  <c r="I840" i="3"/>
  <c r="F840" i="3"/>
  <c r="J938" i="3"/>
  <c r="F938" i="3"/>
  <c r="K938" i="3"/>
  <c r="I938" i="3"/>
  <c r="H938" i="3"/>
  <c r="J763" i="3"/>
  <c r="F763" i="3"/>
  <c r="I763" i="3"/>
  <c r="K763" i="3"/>
  <c r="H763" i="3"/>
  <c r="H706" i="3"/>
  <c r="J706" i="3"/>
  <c r="K706" i="3"/>
  <c r="F706" i="3"/>
  <c r="I706" i="3"/>
  <c r="F250" i="3"/>
  <c r="I250" i="3"/>
  <c r="H250" i="3"/>
  <c r="J250" i="3"/>
  <c r="K250" i="3"/>
  <c r="K919" i="8"/>
  <c r="J919" i="8"/>
  <c r="J840" i="8"/>
  <c r="K840" i="8"/>
  <c r="H570" i="3"/>
  <c r="J570" i="3"/>
  <c r="F570" i="3"/>
  <c r="I570" i="3"/>
  <c r="K570" i="3"/>
  <c r="I737" i="3"/>
  <c r="H737" i="3"/>
  <c r="K737" i="3"/>
  <c r="J737" i="3"/>
  <c r="F737" i="3"/>
  <c r="F486" i="3"/>
  <c r="J486" i="3"/>
  <c r="K486" i="3"/>
  <c r="I486" i="3"/>
  <c r="H486" i="3"/>
  <c r="K697" i="3"/>
  <c r="J697" i="3"/>
  <c r="F697" i="3"/>
  <c r="I697" i="3"/>
  <c r="H697" i="3"/>
  <c r="K978" i="3"/>
  <c r="J978" i="3"/>
  <c r="H978" i="3"/>
  <c r="F978" i="3"/>
  <c r="I978" i="3"/>
  <c r="J915" i="8"/>
  <c r="K915" i="8"/>
  <c r="F803" i="3"/>
  <c r="K803" i="3"/>
  <c r="I803" i="3"/>
  <c r="H803" i="3"/>
  <c r="J803" i="3"/>
  <c r="F919" i="3"/>
  <c r="I919" i="3"/>
  <c r="K919" i="3"/>
  <c r="H919" i="3"/>
  <c r="J919" i="3"/>
  <c r="K916" i="3"/>
  <c r="H916" i="3"/>
  <c r="F916" i="3"/>
  <c r="J916" i="3"/>
  <c r="I916" i="3"/>
  <c r="H242" i="3"/>
  <c r="J242" i="3"/>
  <c r="F242" i="3"/>
  <c r="I242" i="3"/>
  <c r="K242" i="3"/>
  <c r="K565" i="3"/>
  <c r="F565" i="3"/>
  <c r="I565" i="3"/>
  <c r="H565" i="3"/>
  <c r="J565" i="3"/>
  <c r="I396" i="3"/>
  <c r="H396" i="3"/>
  <c r="F396" i="3"/>
  <c r="J396" i="3"/>
  <c r="K396" i="3"/>
  <c r="K730" i="8"/>
  <c r="J730" i="8"/>
  <c r="H910" i="3"/>
  <c r="F910" i="3"/>
  <c r="K910" i="3"/>
  <c r="I910" i="3"/>
  <c r="J910" i="3"/>
  <c r="F936" i="3"/>
  <c r="J936" i="3"/>
  <c r="I936" i="3"/>
  <c r="K936" i="3"/>
  <c r="H936" i="3"/>
  <c r="J778" i="3"/>
  <c r="I778" i="3"/>
  <c r="H778" i="3"/>
  <c r="K778" i="3"/>
  <c r="F778" i="3"/>
  <c r="H640" i="3"/>
  <c r="I640" i="3"/>
  <c r="J640" i="3"/>
  <c r="F640" i="3"/>
  <c r="K640" i="3"/>
  <c r="K895" i="8"/>
  <c r="J895" i="8"/>
  <c r="J875" i="8"/>
  <c r="K875" i="8"/>
  <c r="J845" i="3"/>
  <c r="H845" i="3"/>
  <c r="F845" i="3"/>
  <c r="I845" i="3"/>
  <c r="K845" i="3"/>
  <c r="F530" i="3"/>
  <c r="K530" i="3"/>
  <c r="I530" i="3"/>
  <c r="J530" i="3"/>
  <c r="H530" i="3"/>
  <c r="K507" i="3"/>
  <c r="J507" i="3"/>
  <c r="I507" i="3"/>
  <c r="F507" i="3"/>
  <c r="H507" i="3"/>
  <c r="K500" i="3"/>
  <c r="H500" i="3"/>
  <c r="I500" i="3"/>
  <c r="J500" i="3"/>
  <c r="F500" i="3"/>
  <c r="J939" i="8"/>
  <c r="K939" i="8"/>
  <c r="J683" i="3"/>
  <c r="H683" i="3"/>
  <c r="K683" i="3"/>
  <c r="I683" i="3"/>
  <c r="F683" i="3"/>
  <c r="I569" i="3"/>
  <c r="F569" i="3"/>
  <c r="J569" i="3"/>
  <c r="K569" i="3"/>
  <c r="H569" i="3"/>
  <c r="I758" i="3"/>
  <c r="H758" i="3"/>
  <c r="J758" i="3"/>
  <c r="F758" i="3"/>
  <c r="K758" i="3"/>
  <c r="J998" i="8"/>
  <c r="K998" i="8"/>
  <c r="F624" i="3"/>
  <c r="J624" i="3"/>
  <c r="I624" i="3"/>
  <c r="H624" i="3"/>
  <c r="K624" i="3"/>
  <c r="J842" i="8"/>
  <c r="K842" i="8"/>
  <c r="J981" i="8"/>
  <c r="K981" i="8"/>
  <c r="J470" i="3"/>
  <c r="K470" i="3"/>
  <c r="H470" i="3"/>
  <c r="I470" i="3"/>
  <c r="F470" i="3"/>
  <c r="I564" i="3"/>
  <c r="F564" i="3"/>
  <c r="J564" i="3"/>
  <c r="K564" i="3"/>
  <c r="H564" i="3"/>
  <c r="J487" i="3"/>
  <c r="H487" i="3"/>
  <c r="K487" i="3"/>
  <c r="F487" i="3"/>
  <c r="I487" i="3"/>
  <c r="F887" i="3"/>
  <c r="K887" i="3"/>
  <c r="H887" i="3"/>
  <c r="J887" i="3"/>
  <c r="I887" i="3"/>
  <c r="I810" i="3"/>
  <c r="J810" i="3"/>
  <c r="K810" i="3"/>
  <c r="F810" i="3"/>
  <c r="H810" i="3"/>
  <c r="K815" i="8"/>
  <c r="J815" i="8"/>
  <c r="J975" i="8"/>
  <c r="K975" i="8"/>
  <c r="K690" i="3"/>
  <c r="H690" i="3"/>
  <c r="I690" i="3"/>
  <c r="J690" i="3"/>
  <c r="F690" i="3"/>
  <c r="F807" i="3"/>
  <c r="J807" i="3"/>
  <c r="H807" i="3"/>
  <c r="K807" i="3"/>
  <c r="I807" i="3"/>
  <c r="J473" i="3"/>
  <c r="H473" i="3"/>
  <c r="F473" i="3"/>
  <c r="K473" i="3"/>
  <c r="I473" i="3"/>
  <c r="K894" i="8"/>
  <c r="J894" i="8"/>
  <c r="J787" i="8"/>
  <c r="K787" i="8"/>
  <c r="K898" i="3"/>
  <c r="J898" i="3"/>
  <c r="H898" i="3"/>
  <c r="I898" i="3"/>
  <c r="F898" i="3"/>
  <c r="J952" i="8"/>
  <c r="K952" i="8"/>
  <c r="I777" i="3"/>
  <c r="K777" i="3"/>
  <c r="F777" i="3"/>
  <c r="H777" i="3"/>
  <c r="J777" i="3"/>
  <c r="J768" i="8"/>
  <c r="K768" i="8"/>
  <c r="I785" i="3"/>
  <c r="J785" i="3"/>
  <c r="F785" i="3"/>
  <c r="H785" i="3"/>
  <c r="K785" i="3"/>
  <c r="F524" i="3"/>
  <c r="I524" i="3"/>
  <c r="K524" i="3"/>
  <c r="J524" i="3"/>
  <c r="H524" i="3"/>
  <c r="K687" i="3"/>
  <c r="J687" i="3"/>
  <c r="F687" i="3"/>
  <c r="I687" i="3"/>
  <c r="H687" i="3"/>
  <c r="I968" i="3"/>
  <c r="K968" i="3"/>
  <c r="H968" i="3"/>
  <c r="F968" i="3"/>
  <c r="J968" i="3"/>
  <c r="K878" i="3"/>
  <c r="H878" i="3"/>
  <c r="F878" i="3"/>
  <c r="J878" i="3"/>
  <c r="I878" i="3"/>
  <c r="K725" i="8"/>
  <c r="J725" i="8"/>
  <c r="K532" i="3"/>
  <c r="J532" i="3"/>
  <c r="H532" i="3"/>
  <c r="F532" i="3"/>
  <c r="I532" i="3"/>
  <c r="H729" i="3"/>
  <c r="F729" i="3"/>
  <c r="K729" i="3"/>
  <c r="J729" i="3"/>
  <c r="I729" i="3"/>
  <c r="K584" i="3"/>
  <c r="H584" i="3"/>
  <c r="I584" i="3"/>
  <c r="J584" i="3"/>
  <c r="F584" i="3"/>
  <c r="K781" i="8"/>
  <c r="J781" i="8"/>
  <c r="K560" i="3"/>
  <c r="I560" i="3"/>
  <c r="H560" i="3"/>
  <c r="J560" i="3"/>
  <c r="F560" i="3"/>
  <c r="H974" i="3"/>
  <c r="F974" i="3"/>
  <c r="K974" i="3"/>
  <c r="J974" i="3"/>
  <c r="I974" i="3"/>
  <c r="J747" i="8"/>
  <c r="K747" i="8"/>
  <c r="H579" i="3"/>
  <c r="J579" i="3"/>
  <c r="F579" i="3"/>
  <c r="K579" i="3"/>
  <c r="I579" i="3"/>
  <c r="K835" i="8"/>
  <c r="J835" i="8"/>
  <c r="K742" i="8"/>
  <c r="J742" i="8"/>
  <c r="K591" i="3"/>
  <c r="H591" i="3"/>
  <c r="F591" i="3"/>
  <c r="I591" i="3"/>
  <c r="J591" i="3"/>
  <c r="J802" i="8"/>
  <c r="K802" i="8"/>
  <c r="K718" i="3"/>
  <c r="H718" i="3"/>
  <c r="F718" i="3"/>
  <c r="I718" i="3"/>
  <c r="J718" i="3"/>
  <c r="K931" i="8"/>
  <c r="J931" i="8"/>
  <c r="K649" i="3"/>
  <c r="J649" i="3"/>
  <c r="I649" i="3"/>
  <c r="F649" i="3"/>
  <c r="H649" i="3"/>
  <c r="K899" i="3"/>
  <c r="I899" i="3"/>
  <c r="F899" i="3"/>
  <c r="J899" i="3"/>
  <c r="H899" i="3"/>
  <c r="F717" i="3"/>
  <c r="I717" i="3"/>
  <c r="J717" i="3"/>
  <c r="K717" i="3"/>
  <c r="H717" i="3"/>
  <c r="J984" i="3"/>
  <c r="F984" i="3"/>
  <c r="K984" i="3"/>
  <c r="H984" i="3"/>
  <c r="I984" i="3"/>
  <c r="H728" i="3"/>
  <c r="I728" i="3"/>
  <c r="K728" i="3"/>
  <c r="F728" i="3"/>
  <c r="J728" i="3"/>
  <c r="K993" i="3"/>
  <c r="I993" i="3"/>
  <c r="H993" i="3"/>
  <c r="J993" i="3"/>
  <c r="F993" i="3"/>
  <c r="H951" i="3"/>
  <c r="F951" i="3"/>
  <c r="I951" i="3"/>
  <c r="J951" i="3"/>
  <c r="K951" i="3"/>
  <c r="K834" i="3"/>
  <c r="I834" i="3"/>
  <c r="H834" i="3"/>
  <c r="F834" i="3"/>
  <c r="J834" i="3"/>
  <c r="J654" i="3"/>
  <c r="F654" i="3"/>
  <c r="I654" i="3"/>
  <c r="K654" i="3"/>
  <c r="H654" i="3"/>
  <c r="K766" i="8"/>
  <c r="J766" i="8"/>
  <c r="J844" i="8"/>
  <c r="K844" i="8"/>
  <c r="F812" i="3"/>
  <c r="K812" i="3"/>
  <c r="I812" i="3"/>
  <c r="H812" i="3"/>
  <c r="J812" i="3"/>
  <c r="K836" i="8"/>
  <c r="J836" i="8"/>
  <c r="J495" i="3"/>
  <c r="I495" i="3"/>
  <c r="F495" i="3"/>
  <c r="H495" i="3"/>
  <c r="K495" i="3"/>
  <c r="K828" i="8"/>
  <c r="J828" i="8"/>
  <c r="K715" i="8"/>
  <c r="J715" i="8"/>
  <c r="K967" i="8"/>
  <c r="J967" i="8"/>
  <c r="K554" i="3"/>
  <c r="F554" i="3"/>
  <c r="J554" i="3"/>
  <c r="I554" i="3"/>
  <c r="H554" i="3"/>
  <c r="K793" i="3"/>
  <c r="I793" i="3"/>
  <c r="H793" i="3"/>
  <c r="F793" i="3"/>
  <c r="J793" i="3"/>
  <c r="J814" i="8"/>
  <c r="K814" i="8"/>
  <c r="J938" i="8"/>
  <c r="K938" i="8"/>
  <c r="H637" i="3"/>
  <c r="K637" i="3"/>
  <c r="J637" i="3"/>
  <c r="I637" i="3"/>
  <c r="F637" i="3"/>
  <c r="K511" i="3"/>
  <c r="H511" i="3"/>
  <c r="I511" i="3"/>
  <c r="F511" i="3"/>
  <c r="J511" i="3"/>
  <c r="I848" i="3"/>
  <c r="H848" i="3"/>
  <c r="J848" i="3"/>
  <c r="K848" i="3"/>
  <c r="F848" i="3"/>
  <c r="J999" i="8"/>
  <c r="K999" i="8"/>
  <c r="H943" i="3"/>
  <c r="I943" i="3"/>
  <c r="J943" i="3"/>
  <c r="F943" i="3"/>
  <c r="K943" i="3"/>
  <c r="J787" i="3"/>
  <c r="K787" i="3"/>
  <c r="H787" i="3"/>
  <c r="F787" i="3"/>
  <c r="I787" i="3"/>
  <c r="F751" i="3"/>
  <c r="J751" i="3"/>
  <c r="H751" i="3"/>
  <c r="I751" i="3"/>
  <c r="K751" i="3"/>
  <c r="K973" i="3"/>
  <c r="H973" i="3"/>
  <c r="I973" i="3"/>
  <c r="J973" i="3"/>
  <c r="F973" i="3"/>
  <c r="K821" i="8"/>
  <c r="J821" i="8"/>
  <c r="K905" i="3"/>
  <c r="F905" i="3"/>
  <c r="H905" i="3"/>
  <c r="I905" i="3"/>
  <c r="J905" i="3"/>
  <c r="I618" i="3"/>
  <c r="K618" i="3"/>
  <c r="H618" i="3"/>
  <c r="J618" i="3"/>
  <c r="F618" i="3"/>
  <c r="H888" i="3"/>
  <c r="F888" i="3"/>
  <c r="K888" i="3"/>
  <c r="I888" i="3"/>
  <c r="J888" i="3"/>
  <c r="K801" i="8"/>
  <c r="J801" i="8"/>
  <c r="J761" i="8"/>
  <c r="K761" i="8"/>
  <c r="J824" i="8"/>
  <c r="K824" i="8"/>
  <c r="K996" i="8"/>
  <c r="J996" i="8"/>
  <c r="K950" i="8"/>
  <c r="J950" i="8"/>
  <c r="F296" i="3"/>
  <c r="J296" i="3"/>
  <c r="K296" i="3"/>
  <c r="H296" i="3"/>
  <c r="I296" i="3"/>
  <c r="F553" i="3"/>
  <c r="K553" i="3"/>
  <c r="J553" i="3"/>
  <c r="H553" i="3"/>
  <c r="I553" i="3"/>
  <c r="K887" i="8"/>
  <c r="J887" i="8"/>
  <c r="K878" i="8"/>
  <c r="J878" i="8"/>
  <c r="J892" i="8"/>
  <c r="K892" i="8"/>
  <c r="K780" i="8"/>
  <c r="J780" i="8"/>
  <c r="J753" i="8"/>
  <c r="K753" i="8"/>
  <c r="F814" i="3"/>
  <c r="H814" i="3"/>
  <c r="K814" i="3"/>
  <c r="J814" i="3"/>
  <c r="I814" i="3"/>
  <c r="J990" i="3"/>
  <c r="H990" i="3"/>
  <c r="F990" i="3"/>
  <c r="K990" i="3"/>
  <c r="I990" i="3"/>
  <c r="H824" i="3"/>
  <c r="K824" i="3"/>
  <c r="I824" i="3"/>
  <c r="F824" i="3"/>
  <c r="J824" i="3"/>
  <c r="K768" i="3"/>
  <c r="F768" i="3"/>
  <c r="H768" i="3"/>
  <c r="J768" i="3"/>
  <c r="I768" i="3"/>
  <c r="H913" i="3"/>
  <c r="J913" i="3"/>
  <c r="I913" i="3"/>
  <c r="F913" i="3"/>
  <c r="K913" i="3"/>
  <c r="J900" i="8"/>
  <c r="K900" i="8"/>
  <c r="H590" i="3"/>
  <c r="J590" i="3"/>
  <c r="F590" i="3"/>
  <c r="I590" i="3"/>
  <c r="K590" i="3"/>
  <c r="K633" i="3"/>
  <c r="F633" i="3"/>
  <c r="J633" i="3"/>
  <c r="I633" i="3"/>
  <c r="H633" i="3"/>
  <c r="K686" i="3"/>
  <c r="F686" i="3"/>
  <c r="I686" i="3"/>
  <c r="H686" i="3"/>
  <c r="J686" i="3"/>
  <c r="H623" i="3"/>
  <c r="F623" i="3"/>
  <c r="K623" i="3"/>
  <c r="I623" i="3"/>
  <c r="J623" i="3"/>
  <c r="I561" i="3"/>
  <c r="H561" i="3"/>
  <c r="J561" i="3"/>
  <c r="K561" i="3"/>
  <c r="F561" i="3"/>
  <c r="K772" i="3"/>
  <c r="H772" i="3"/>
  <c r="I772" i="3"/>
  <c r="F772" i="3"/>
  <c r="J772" i="3"/>
  <c r="H533" i="3"/>
  <c r="F533" i="3"/>
  <c r="I533" i="3"/>
  <c r="J533" i="3"/>
  <c r="K533" i="3"/>
  <c r="J738" i="8"/>
  <c r="K738" i="8"/>
  <c r="H424" i="3"/>
  <c r="J424" i="3"/>
  <c r="K424" i="3"/>
  <c r="F424" i="3"/>
  <c r="I424" i="3"/>
  <c r="I464" i="3"/>
  <c r="K464" i="3"/>
  <c r="F464" i="3"/>
  <c r="H464" i="3"/>
  <c r="J464" i="3"/>
  <c r="H509" i="3"/>
  <c r="J509" i="3"/>
  <c r="K509" i="3"/>
  <c r="I509" i="3"/>
  <c r="F509" i="3"/>
  <c r="F567" i="3"/>
  <c r="H567" i="3"/>
  <c r="I567" i="3"/>
  <c r="K567" i="3"/>
  <c r="J567" i="3"/>
  <c r="F658" i="3"/>
  <c r="J658" i="3"/>
  <c r="I658" i="3"/>
  <c r="K658" i="3"/>
  <c r="H658" i="3"/>
  <c r="K639" i="3"/>
  <c r="J639" i="3"/>
  <c r="F639" i="3"/>
  <c r="I639" i="3"/>
  <c r="H639" i="3"/>
  <c r="K594" i="3"/>
  <c r="J594" i="3"/>
  <c r="I594" i="3"/>
  <c r="F594" i="3"/>
  <c r="H594" i="3"/>
  <c r="J759" i="8"/>
  <c r="K759" i="8"/>
  <c r="F468" i="3"/>
  <c r="H468" i="3"/>
  <c r="I468" i="3"/>
  <c r="K468" i="3"/>
  <c r="J468" i="3"/>
  <c r="K508" i="3"/>
  <c r="H508" i="3"/>
  <c r="F508" i="3"/>
  <c r="I508" i="3"/>
  <c r="J508" i="3"/>
  <c r="F549" i="3"/>
  <c r="I549" i="3"/>
  <c r="H549" i="3"/>
  <c r="J549" i="3"/>
  <c r="K549" i="3"/>
  <c r="I955" i="3"/>
  <c r="K955" i="3"/>
  <c r="H955" i="3"/>
  <c r="F955" i="3"/>
  <c r="J955" i="3"/>
  <c r="J518" i="3"/>
  <c r="F518" i="3"/>
  <c r="I518" i="3"/>
  <c r="H518" i="3"/>
  <c r="K518" i="3"/>
  <c r="F759" i="3"/>
  <c r="J759" i="3"/>
  <c r="I759" i="3"/>
  <c r="H759" i="3"/>
  <c r="K759" i="3"/>
  <c r="I606" i="3"/>
  <c r="F606" i="3"/>
  <c r="J606" i="3"/>
  <c r="H606" i="3"/>
  <c r="K606" i="3"/>
  <c r="K922" i="8"/>
  <c r="J922" i="8"/>
  <c r="J963" i="8"/>
  <c r="K963" i="8"/>
  <c r="K955" i="8"/>
  <c r="J955" i="8"/>
  <c r="J975" i="3"/>
  <c r="K975" i="3"/>
  <c r="H975" i="3"/>
  <c r="I975" i="3"/>
  <c r="F975" i="3"/>
  <c r="J736" i="8"/>
  <c r="K736" i="8"/>
  <c r="K866" i="8"/>
  <c r="J866" i="8"/>
  <c r="J692" i="8"/>
  <c r="K692" i="8"/>
  <c r="K866" i="3"/>
  <c r="I866" i="3"/>
  <c r="H866" i="3"/>
  <c r="J866" i="3"/>
  <c r="F866" i="3"/>
  <c r="H566" i="3"/>
  <c r="J566" i="3"/>
  <c r="F566" i="3"/>
  <c r="K566" i="3"/>
  <c r="I566" i="3"/>
  <c r="I934" i="3"/>
  <c r="F934" i="3"/>
  <c r="K934" i="3"/>
  <c r="H934" i="3"/>
  <c r="J934" i="3"/>
  <c r="F985" i="3"/>
  <c r="I985" i="3"/>
  <c r="J985" i="3"/>
  <c r="H985" i="3"/>
  <c r="K985" i="3"/>
  <c r="J720" i="8"/>
  <c r="K720" i="8"/>
  <c r="I801" i="3"/>
  <c r="J801" i="3"/>
  <c r="F801" i="3"/>
  <c r="H801" i="3"/>
  <c r="K801" i="3"/>
  <c r="K717" i="8"/>
  <c r="J717" i="8"/>
  <c r="F700" i="3"/>
  <c r="J700" i="3"/>
  <c r="H700" i="3"/>
  <c r="K700" i="3"/>
  <c r="I700" i="3"/>
  <c r="H515" i="3"/>
  <c r="F515" i="3"/>
  <c r="K515" i="3"/>
  <c r="I515" i="3"/>
  <c r="J515" i="3"/>
  <c r="H672" i="3"/>
  <c r="I672" i="3"/>
  <c r="J672" i="3"/>
  <c r="K672" i="3"/>
  <c r="F672" i="3"/>
  <c r="F598" i="3"/>
  <c r="H598" i="3"/>
  <c r="K598" i="3"/>
  <c r="J598" i="3"/>
  <c r="I598" i="3"/>
  <c r="J997" i="3"/>
  <c r="F997" i="3"/>
  <c r="I997" i="3"/>
  <c r="H997" i="3"/>
  <c r="K997" i="3"/>
  <c r="F779" i="3"/>
  <c r="H779" i="3"/>
  <c r="I779" i="3"/>
  <c r="K779" i="3"/>
  <c r="J779" i="3"/>
  <c r="F599" i="3"/>
  <c r="K599" i="3"/>
  <c r="J599" i="3"/>
  <c r="I599" i="3"/>
  <c r="H599" i="3"/>
  <c r="I478" i="3"/>
  <c r="H478" i="3"/>
  <c r="K478" i="3"/>
  <c r="J478" i="3"/>
  <c r="F478" i="3"/>
  <c r="K536" i="3"/>
  <c r="F536" i="3"/>
  <c r="H536" i="3"/>
  <c r="J536" i="3"/>
  <c r="I536" i="3"/>
  <c r="K422" i="3"/>
  <c r="H422" i="3"/>
  <c r="I422" i="3"/>
  <c r="F422" i="3"/>
  <c r="J422" i="3"/>
  <c r="J709" i="3"/>
  <c r="K709" i="3"/>
  <c r="H709" i="3"/>
  <c r="F709" i="3"/>
  <c r="I709" i="3"/>
  <c r="F931" i="3"/>
  <c r="K931" i="3"/>
  <c r="H931" i="3"/>
  <c r="J931" i="3"/>
  <c r="I931" i="3"/>
  <c r="I843" i="3"/>
  <c r="K843" i="3"/>
  <c r="H843" i="3"/>
  <c r="J843" i="3"/>
  <c r="F843" i="3"/>
  <c r="I550" i="3"/>
  <c r="H550" i="3"/>
  <c r="J550" i="3"/>
  <c r="F550" i="3"/>
  <c r="K550" i="3"/>
  <c r="K793" i="8"/>
  <c r="J793" i="8"/>
  <c r="J471" i="3"/>
  <c r="F471" i="3"/>
  <c r="H471" i="3"/>
  <c r="K471" i="3"/>
  <c r="I471" i="3"/>
  <c r="J882" i="3"/>
  <c r="F882" i="3"/>
  <c r="H882" i="3"/>
  <c r="I882" i="3"/>
  <c r="K882" i="3"/>
  <c r="J514" i="3"/>
  <c r="H514" i="3"/>
  <c r="F514" i="3"/>
  <c r="I514" i="3"/>
  <c r="K514" i="3"/>
  <c r="K522" i="3"/>
  <c r="J522" i="3"/>
  <c r="F522" i="3"/>
  <c r="H522" i="3"/>
  <c r="I522" i="3"/>
  <c r="J971" i="8"/>
  <c r="K971" i="8"/>
  <c r="J826" i="3"/>
  <c r="H826" i="3"/>
  <c r="K826" i="3"/>
  <c r="F826" i="3"/>
  <c r="I826" i="3"/>
  <c r="F730" i="3"/>
  <c r="I730" i="3"/>
  <c r="J730" i="3"/>
  <c r="H730" i="3"/>
  <c r="K730" i="3"/>
  <c r="J988" i="8"/>
  <c r="K988" i="8"/>
  <c r="K921" i="8"/>
  <c r="J921" i="8"/>
  <c r="H669" i="3"/>
  <c r="J669" i="3"/>
  <c r="I669" i="3"/>
  <c r="F669" i="3"/>
  <c r="K669" i="3"/>
  <c r="J664" i="3"/>
  <c r="F664" i="3"/>
  <c r="K664" i="3"/>
  <c r="I664" i="3"/>
  <c r="H664" i="3"/>
  <c r="K753" i="3"/>
  <c r="F753" i="3"/>
  <c r="H753" i="3"/>
  <c r="J753" i="3"/>
  <c r="I753" i="3"/>
  <c r="K984" i="8"/>
  <c r="J984" i="8"/>
  <c r="K914" i="3"/>
  <c r="J914" i="3"/>
  <c r="I914" i="3"/>
  <c r="H914" i="3"/>
  <c r="F914" i="3"/>
  <c r="H612" i="3"/>
  <c r="K612" i="3"/>
  <c r="J612" i="3"/>
  <c r="F612" i="3"/>
  <c r="I612" i="3"/>
  <c r="J876" i="3"/>
  <c r="K876" i="3"/>
  <c r="F876" i="3"/>
  <c r="I876" i="3"/>
  <c r="H876" i="3"/>
  <c r="K912" i="3"/>
  <c r="H912" i="3"/>
  <c r="F912" i="3"/>
  <c r="J912" i="3"/>
  <c r="I912" i="3"/>
  <c r="H648" i="3"/>
  <c r="K648" i="3"/>
  <c r="J648" i="3"/>
  <c r="F648" i="3"/>
  <c r="I648" i="3"/>
  <c r="K844" i="3"/>
  <c r="I844" i="3"/>
  <c r="H844" i="3"/>
  <c r="F844" i="3"/>
  <c r="J844" i="3"/>
  <c r="I694" i="3"/>
  <c r="F694" i="3"/>
  <c r="J694" i="3"/>
  <c r="K694" i="3"/>
  <c r="H694" i="3"/>
  <c r="H948" i="3"/>
  <c r="I948" i="3"/>
  <c r="K948" i="3"/>
  <c r="F948" i="3"/>
  <c r="J948" i="3"/>
  <c r="H761" i="3"/>
  <c r="K761" i="3"/>
  <c r="F761" i="3"/>
  <c r="J761" i="3"/>
  <c r="I761" i="3"/>
  <c r="J915" i="3"/>
  <c r="F915" i="3"/>
  <c r="K915" i="3"/>
  <c r="H915" i="3"/>
  <c r="I915" i="3"/>
  <c r="I953" i="3"/>
  <c r="K953" i="3"/>
  <c r="F953" i="3"/>
  <c r="J953" i="3"/>
  <c r="H953" i="3"/>
  <c r="K925" i="3"/>
  <c r="J925" i="3"/>
  <c r="I925" i="3"/>
  <c r="F925" i="3"/>
  <c r="H925" i="3"/>
  <c r="F841" i="3"/>
  <c r="K841" i="3"/>
  <c r="H841" i="3"/>
  <c r="J841" i="3"/>
  <c r="I841" i="3"/>
  <c r="J867" i="8"/>
  <c r="K867" i="8"/>
  <c r="K479" i="3"/>
  <c r="F479" i="3"/>
  <c r="I479" i="3"/>
  <c r="J479" i="3"/>
  <c r="H479" i="3"/>
  <c r="F853" i="3"/>
  <c r="I853" i="3"/>
  <c r="H853" i="3"/>
  <c r="K853" i="3"/>
  <c r="J853" i="3"/>
  <c r="J749" i="8"/>
  <c r="K749" i="8"/>
  <c r="F631" i="3"/>
  <c r="K631" i="3"/>
  <c r="H631" i="3"/>
  <c r="J631" i="3"/>
  <c r="I631" i="3"/>
  <c r="H1000" i="3"/>
  <c r="N994" i="2"/>
  <c r="I1000" i="3"/>
  <c r="O994" i="2"/>
  <c r="K1000" i="3"/>
  <c r="F1000" i="3"/>
  <c r="J1000" i="3"/>
  <c r="J800" i="3"/>
  <c r="F800" i="3"/>
  <c r="H800" i="3"/>
  <c r="I800" i="3"/>
  <c r="K800" i="3"/>
  <c r="H745" i="3"/>
  <c r="J745" i="3"/>
  <c r="I745" i="3"/>
  <c r="K745" i="3"/>
  <c r="F745" i="3"/>
  <c r="K702" i="3"/>
  <c r="I702" i="3"/>
  <c r="H702" i="3"/>
  <c r="F702" i="3"/>
  <c r="J702" i="3"/>
  <c r="F877" i="3"/>
  <c r="J877" i="3"/>
  <c r="I877" i="3"/>
  <c r="K877" i="3"/>
  <c r="H877" i="3"/>
  <c r="J865" i="8"/>
  <c r="K865" i="8"/>
  <c r="K808" i="8"/>
  <c r="J808" i="8"/>
  <c r="H879" i="3"/>
  <c r="J879" i="3"/>
  <c r="F879" i="3"/>
  <c r="I879" i="3"/>
  <c r="K879" i="3"/>
  <c r="K882" i="8"/>
  <c r="J882" i="8"/>
  <c r="K944" i="8"/>
  <c r="J944" i="8"/>
  <c r="K911" i="3"/>
  <c r="H911" i="3"/>
  <c r="F911" i="3"/>
  <c r="J911" i="3"/>
  <c r="I911" i="3"/>
  <c r="J976" i="8"/>
  <c r="K976" i="8"/>
  <c r="H792" i="3"/>
  <c r="J792" i="3"/>
  <c r="F792" i="3"/>
  <c r="K792" i="3"/>
  <c r="I792" i="3"/>
  <c r="J903" i="3"/>
  <c r="K903" i="3"/>
  <c r="I903" i="3"/>
  <c r="F903" i="3"/>
  <c r="H903" i="3"/>
  <c r="H689" i="3"/>
  <c r="I689" i="3"/>
  <c r="F689" i="3"/>
  <c r="J689" i="3"/>
  <c r="K689" i="3"/>
  <c r="K934" i="8"/>
  <c r="J934" i="8"/>
  <c r="H614" i="3"/>
  <c r="K614" i="3"/>
  <c r="J614" i="3"/>
  <c r="F614" i="3"/>
  <c r="I614" i="3"/>
  <c r="I585" i="3"/>
  <c r="F585" i="3"/>
  <c r="K585" i="3"/>
  <c r="J585" i="3"/>
  <c r="H585" i="3"/>
  <c r="J974" i="8"/>
  <c r="K974" i="8"/>
  <c r="H607" i="3"/>
  <c r="K607" i="3"/>
  <c r="I607" i="3"/>
  <c r="J607" i="3"/>
  <c r="F607" i="3"/>
  <c r="H742" i="3"/>
  <c r="K742" i="3"/>
  <c r="I742" i="3"/>
  <c r="F742" i="3"/>
  <c r="J742" i="3"/>
  <c r="J802" i="3"/>
  <c r="K802" i="3"/>
  <c r="I802" i="3"/>
  <c r="F802" i="3"/>
  <c r="H802" i="3"/>
  <c r="I467" i="3"/>
  <c r="F467" i="3"/>
  <c r="J467" i="3"/>
  <c r="H467" i="3"/>
  <c r="K467" i="3"/>
  <c r="H855" i="3"/>
  <c r="J855" i="3"/>
  <c r="K855" i="3"/>
  <c r="I855" i="3"/>
  <c r="F855" i="3"/>
  <c r="I884" i="3"/>
  <c r="F884" i="3"/>
  <c r="K884" i="3"/>
  <c r="H884" i="3"/>
  <c r="J884" i="3"/>
  <c r="F721" i="3"/>
  <c r="K721" i="3"/>
  <c r="I721" i="3"/>
  <c r="J721" i="3"/>
  <c r="H721" i="3"/>
  <c r="F736" i="3"/>
  <c r="J736" i="3"/>
  <c r="H736" i="3"/>
  <c r="K736" i="3"/>
  <c r="I736" i="3"/>
  <c r="F582" i="3"/>
  <c r="H582" i="3"/>
  <c r="I582" i="3"/>
  <c r="J582" i="3"/>
  <c r="K582" i="3"/>
  <c r="F542" i="3"/>
  <c r="K542" i="3"/>
  <c r="I542" i="3"/>
  <c r="J542" i="3"/>
  <c r="H542" i="3"/>
  <c r="H939" i="3"/>
  <c r="I939" i="3"/>
  <c r="J939" i="3"/>
  <c r="F939" i="3"/>
  <c r="K939" i="3"/>
  <c r="J540" i="3"/>
  <c r="K540" i="3"/>
  <c r="I540" i="3"/>
  <c r="H540" i="3"/>
  <c r="F540" i="3"/>
  <c r="I475" i="3"/>
  <c r="J475" i="3"/>
  <c r="H475" i="3"/>
  <c r="K475" i="3"/>
  <c r="F475" i="3"/>
  <c r="J816" i="3"/>
  <c r="I816" i="3"/>
  <c r="K816" i="3"/>
  <c r="H816" i="3"/>
  <c r="F816" i="3"/>
  <c r="J746" i="3"/>
  <c r="K746" i="3"/>
  <c r="F746" i="3"/>
  <c r="I746" i="3"/>
  <c r="H746" i="3"/>
  <c r="F666" i="3"/>
  <c r="K666" i="3"/>
  <c r="J666" i="3"/>
  <c r="H666" i="3"/>
  <c r="I666" i="3"/>
  <c r="K714" i="8"/>
  <c r="J714" i="8"/>
  <c r="K808" i="3"/>
  <c r="I808" i="3"/>
  <c r="H808" i="3"/>
  <c r="J808" i="3"/>
  <c r="F808" i="3"/>
  <c r="K574" i="3"/>
  <c r="I574" i="3"/>
  <c r="F574" i="3"/>
  <c r="H574" i="3"/>
  <c r="J574" i="3"/>
  <c r="K829" i="3"/>
  <c r="I829" i="3"/>
  <c r="F829" i="3"/>
  <c r="J829" i="3"/>
  <c r="H829" i="3"/>
  <c r="J526" i="3"/>
  <c r="K526" i="3"/>
  <c r="F526" i="3"/>
  <c r="I526" i="3"/>
  <c r="H526" i="3"/>
  <c r="K961" i="8"/>
  <c r="J961" i="8"/>
  <c r="I572" i="3"/>
  <c r="K572" i="3"/>
  <c r="H572" i="3"/>
  <c r="F572" i="3"/>
  <c r="J572" i="3"/>
  <c r="J490" i="3"/>
  <c r="K490" i="3"/>
  <c r="F490" i="3"/>
  <c r="I490" i="3"/>
  <c r="H490" i="3"/>
  <c r="H595" i="3"/>
  <c r="J595" i="3"/>
  <c r="I595" i="3"/>
  <c r="F595" i="3"/>
  <c r="K595" i="3"/>
  <c r="I705" i="3"/>
  <c r="J705" i="3"/>
  <c r="F705" i="3"/>
  <c r="H705" i="3"/>
  <c r="K705" i="3"/>
  <c r="J856" i="8"/>
  <c r="K856" i="8"/>
  <c r="F1001" i="3"/>
  <c r="O995" i="2"/>
  <c r="I1001" i="3"/>
  <c r="H1001" i="3"/>
  <c r="K1001" i="3"/>
  <c r="N995" i="2"/>
  <c r="J1001" i="3"/>
  <c r="H667" i="3"/>
  <c r="K667" i="3"/>
  <c r="I667" i="3"/>
  <c r="F667" i="3"/>
  <c r="J667" i="3"/>
  <c r="J834" i="8"/>
  <c r="K834" i="8"/>
  <c r="F828" i="3"/>
  <c r="I828" i="3"/>
  <c r="K828" i="3"/>
  <c r="J828" i="3"/>
  <c r="H828" i="3"/>
  <c r="K576" i="3"/>
  <c r="F576" i="3"/>
  <c r="J576" i="3"/>
  <c r="H576" i="3"/>
  <c r="I576" i="3"/>
  <c r="J577" i="3"/>
  <c r="K577" i="3"/>
  <c r="I577" i="3"/>
  <c r="H577" i="3"/>
  <c r="F577" i="3"/>
  <c r="K791" i="8"/>
  <c r="J791" i="8"/>
  <c r="F839" i="3"/>
  <c r="J839" i="3"/>
  <c r="H839" i="3"/>
  <c r="K839" i="3"/>
  <c r="I839" i="3"/>
  <c r="I988" i="3"/>
  <c r="J988" i="3"/>
  <c r="K988" i="3"/>
  <c r="F988" i="3"/>
  <c r="H988" i="3"/>
  <c r="F482" i="3"/>
  <c r="K482" i="3"/>
  <c r="J482" i="3"/>
  <c r="I482" i="3"/>
  <c r="H482" i="3"/>
  <c r="F996" i="3"/>
  <c r="K996" i="3"/>
  <c r="I996" i="3"/>
  <c r="J996" i="3"/>
  <c r="H996" i="3"/>
  <c r="K676" i="3"/>
  <c r="I676" i="3"/>
  <c r="J676" i="3"/>
  <c r="H676" i="3"/>
  <c r="F676" i="3"/>
  <c r="H678" i="3"/>
  <c r="K678" i="3"/>
  <c r="J678" i="3"/>
  <c r="I678" i="3"/>
  <c r="F678" i="3"/>
  <c r="F609" i="3"/>
  <c r="H609" i="3"/>
  <c r="I609" i="3"/>
  <c r="K609" i="3"/>
  <c r="J609" i="3"/>
  <c r="K883" i="8"/>
  <c r="J883" i="8"/>
  <c r="I941" i="3"/>
  <c r="J941" i="3"/>
  <c r="F941" i="3"/>
  <c r="K941" i="3"/>
  <c r="H941" i="3"/>
  <c r="K721" i="8"/>
  <c r="J721" i="8"/>
  <c r="K893" i="3"/>
  <c r="J893" i="3"/>
  <c r="F893" i="3"/>
  <c r="H893" i="3"/>
  <c r="I893" i="3"/>
  <c r="K781" i="3"/>
  <c r="H781" i="3"/>
  <c r="I781" i="3"/>
  <c r="J781" i="3"/>
  <c r="F781" i="3"/>
  <c r="K770" i="8"/>
  <c r="J770" i="8"/>
  <c r="F740" i="3"/>
  <c r="K740" i="3"/>
  <c r="I740" i="3"/>
  <c r="J740" i="3"/>
  <c r="H740" i="3"/>
  <c r="K854" i="3"/>
  <c r="J854" i="3"/>
  <c r="F854" i="3"/>
  <c r="H854" i="3"/>
  <c r="I854" i="3"/>
  <c r="K558" i="3"/>
  <c r="H558" i="3"/>
  <c r="F558" i="3"/>
  <c r="J558" i="3"/>
  <c r="I558" i="3"/>
  <c r="F685" i="3"/>
  <c r="J685" i="3"/>
  <c r="H685" i="3"/>
  <c r="K685" i="3"/>
  <c r="I685" i="3"/>
  <c r="K642" i="3"/>
  <c r="F642" i="3"/>
  <c r="J642" i="3"/>
  <c r="I642" i="3"/>
  <c r="H642" i="3"/>
  <c r="K719" i="3"/>
  <c r="J719" i="3"/>
  <c r="I719" i="3"/>
  <c r="F719" i="3"/>
  <c r="H719" i="3"/>
  <c r="F875" i="3"/>
  <c r="J875" i="3"/>
  <c r="H875" i="3"/>
  <c r="I875" i="3"/>
  <c r="K875" i="3"/>
  <c r="I483" i="3"/>
  <c r="H483" i="3"/>
  <c r="K483" i="3"/>
  <c r="J483" i="3"/>
  <c r="F483" i="3"/>
  <c r="H379" i="3"/>
  <c r="I379" i="3"/>
  <c r="F379" i="3"/>
  <c r="K379" i="3"/>
  <c r="J379" i="3"/>
  <c r="K864" i="3"/>
  <c r="F864" i="3"/>
  <c r="H864" i="3"/>
  <c r="J864" i="3"/>
  <c r="I864" i="3"/>
  <c r="I573" i="3"/>
  <c r="H573" i="3"/>
  <c r="F573" i="3"/>
  <c r="J573" i="3"/>
  <c r="K573" i="3"/>
  <c r="F604" i="3"/>
  <c r="H604" i="3"/>
  <c r="I604" i="3"/>
  <c r="J604" i="3"/>
  <c r="K604" i="3"/>
  <c r="J972" i="8"/>
  <c r="K972" i="8"/>
  <c r="I940" i="3"/>
  <c r="H940" i="3"/>
  <c r="K940" i="3"/>
  <c r="F940" i="3"/>
  <c r="J940" i="3"/>
  <c r="F498" i="3"/>
  <c r="I498" i="3"/>
  <c r="K498" i="3"/>
  <c r="H498" i="3"/>
  <c r="J498" i="3"/>
  <c r="K847" i="8"/>
  <c r="J847" i="8"/>
  <c r="H835" i="3"/>
  <c r="K835" i="3"/>
  <c r="I835" i="3"/>
  <c r="J835" i="3"/>
  <c r="F835" i="3"/>
  <c r="I723" i="3"/>
  <c r="J723" i="3"/>
  <c r="F723" i="3"/>
  <c r="K723" i="3"/>
  <c r="H723" i="3"/>
  <c r="J989" i="3"/>
  <c r="I989" i="3"/>
  <c r="K989" i="3"/>
  <c r="F989" i="3"/>
  <c r="H989" i="3"/>
  <c r="J852" i="8"/>
  <c r="K852" i="8"/>
  <c r="H583" i="3"/>
  <c r="I583" i="3"/>
  <c r="F583" i="3"/>
  <c r="K583" i="3"/>
  <c r="J583" i="3"/>
  <c r="J484" i="3"/>
  <c r="H484" i="3"/>
  <c r="K484" i="3"/>
  <c r="I484" i="3"/>
  <c r="F484" i="3"/>
  <c r="J626" i="3"/>
  <c r="I626" i="3"/>
  <c r="K626" i="3"/>
  <c r="F626" i="3"/>
  <c r="H626" i="3"/>
  <c r="J869" i="8"/>
  <c r="K869" i="8"/>
  <c r="J995" i="8"/>
  <c r="K995" i="8"/>
  <c r="F924" i="3"/>
  <c r="J924" i="3"/>
  <c r="H924" i="3"/>
  <c r="K924" i="3"/>
  <c r="I924" i="3"/>
  <c r="I881" i="3"/>
  <c r="J881" i="3"/>
  <c r="H881" i="3"/>
  <c r="F881" i="3"/>
  <c r="K881" i="3"/>
  <c r="I838" i="3"/>
  <c r="J838" i="3"/>
  <c r="F838" i="3"/>
  <c r="K838" i="3"/>
  <c r="H838" i="3"/>
  <c r="I960" i="3"/>
  <c r="H960" i="3"/>
  <c r="J960" i="3"/>
  <c r="F960" i="3"/>
  <c r="K960" i="3"/>
  <c r="I634" i="3"/>
  <c r="H634" i="3"/>
  <c r="K634" i="3"/>
  <c r="J634" i="3"/>
  <c r="F634" i="3"/>
  <c r="K698" i="3"/>
  <c r="H698" i="3"/>
  <c r="J698" i="3"/>
  <c r="I698" i="3"/>
  <c r="F698" i="3"/>
  <c r="J952" i="3"/>
  <c r="I952" i="3"/>
  <c r="K952" i="3"/>
  <c r="H952" i="3"/>
  <c r="F952" i="3"/>
  <c r="F959" i="3"/>
  <c r="I959" i="3"/>
  <c r="H959" i="3"/>
  <c r="J959" i="3"/>
  <c r="K959" i="3"/>
  <c r="F850" i="3"/>
  <c r="I850" i="3"/>
  <c r="K850" i="3"/>
  <c r="H850" i="3"/>
  <c r="J850" i="3"/>
  <c r="F688" i="3"/>
  <c r="J688" i="3"/>
  <c r="H688" i="3"/>
  <c r="I688" i="3"/>
  <c r="K688" i="3"/>
  <c r="H942" i="3"/>
  <c r="J942" i="3"/>
  <c r="F942" i="3"/>
  <c r="K942" i="3"/>
  <c r="I942" i="3"/>
  <c r="K1002" i="8"/>
  <c r="J1002" i="8"/>
  <c r="K510" i="3"/>
  <c r="H510" i="3"/>
  <c r="J510" i="3"/>
  <c r="I510" i="3"/>
  <c r="F510" i="3"/>
  <c r="I679" i="3"/>
  <c r="H679" i="3"/>
  <c r="F679" i="3"/>
  <c r="J679" i="3"/>
  <c r="K679" i="3"/>
  <c r="J961" i="3"/>
  <c r="I961" i="3"/>
  <c r="K961" i="3"/>
  <c r="H961" i="3"/>
  <c r="F961" i="3"/>
  <c r="F517" i="3"/>
  <c r="H517" i="3"/>
  <c r="J517" i="3"/>
  <c r="K517" i="3"/>
  <c r="I517" i="3"/>
  <c r="I937" i="3"/>
  <c r="K937" i="3"/>
  <c r="F937" i="3"/>
  <c r="H937" i="3"/>
  <c r="J937" i="3"/>
  <c r="K809" i="8"/>
  <c r="J809" i="8"/>
  <c r="F783" i="3"/>
  <c r="J783" i="3"/>
  <c r="K783" i="3"/>
  <c r="H783" i="3"/>
  <c r="I783" i="3"/>
  <c r="J775" i="3"/>
  <c r="I775" i="3"/>
  <c r="K775" i="3"/>
  <c r="H775" i="3"/>
  <c r="F775" i="3"/>
  <c r="K632" i="3"/>
  <c r="H632" i="3"/>
  <c r="F632" i="3"/>
  <c r="I632" i="3"/>
  <c r="J632" i="3"/>
  <c r="I531" i="3"/>
  <c r="J531" i="3"/>
  <c r="H531" i="3"/>
  <c r="K531" i="3"/>
  <c r="F531" i="3"/>
  <c r="H474" i="3"/>
  <c r="F474" i="3"/>
  <c r="I474" i="3"/>
  <c r="K474" i="3"/>
  <c r="J474" i="3"/>
  <c r="I874" i="3"/>
  <c r="H874" i="3"/>
  <c r="J874" i="3"/>
  <c r="F874" i="3"/>
  <c r="K874" i="3"/>
  <c r="I782" i="3"/>
  <c r="F782" i="3"/>
  <c r="J782" i="3"/>
  <c r="H782" i="3"/>
  <c r="K782" i="3"/>
  <c r="J635" i="3"/>
  <c r="I635" i="3"/>
  <c r="H635" i="3"/>
  <c r="K635" i="3"/>
  <c r="F635" i="3"/>
  <c r="I798" i="3"/>
  <c r="K798" i="3"/>
  <c r="J798" i="3"/>
  <c r="F798" i="3"/>
  <c r="H798" i="3"/>
  <c r="K766" i="3"/>
  <c r="F766" i="3"/>
  <c r="I766" i="3"/>
  <c r="H766" i="3"/>
  <c r="J766" i="3"/>
  <c r="H476" i="3"/>
  <c r="K476" i="3"/>
  <c r="F476" i="3"/>
  <c r="J476" i="3"/>
  <c r="I476" i="3"/>
  <c r="I764" i="3"/>
  <c r="F764" i="3"/>
  <c r="K764" i="3"/>
  <c r="J764" i="3"/>
  <c r="H764" i="3"/>
  <c r="K603" i="3"/>
  <c r="J603" i="3"/>
  <c r="H603" i="3"/>
  <c r="F603" i="3"/>
  <c r="I603" i="3"/>
  <c r="K863" i="3"/>
  <c r="H863" i="3"/>
  <c r="I863" i="3"/>
  <c r="J863" i="3"/>
  <c r="F863" i="3"/>
  <c r="J817" i="3"/>
  <c r="K817" i="3"/>
  <c r="H817" i="3"/>
  <c r="F817" i="3"/>
  <c r="I817" i="3"/>
  <c r="F480" i="3"/>
  <c r="I480" i="3"/>
  <c r="K480" i="3"/>
  <c r="J480" i="3"/>
  <c r="H480" i="3"/>
  <c r="I907" i="3"/>
  <c r="H907" i="3"/>
  <c r="F907" i="3"/>
  <c r="J907" i="3"/>
  <c r="K907" i="3"/>
  <c r="I991" i="3"/>
  <c r="J991" i="3"/>
  <c r="F991" i="3"/>
  <c r="H991" i="3"/>
  <c r="K991" i="3"/>
  <c r="J791" i="3"/>
  <c r="F791" i="3"/>
  <c r="I791" i="3"/>
  <c r="K791" i="3"/>
  <c r="H791" i="3"/>
  <c r="J696" i="8"/>
  <c r="K696" i="8"/>
  <c r="F747" i="3"/>
  <c r="J747" i="3"/>
  <c r="K747" i="3"/>
  <c r="H747" i="3"/>
  <c r="I747" i="3"/>
  <c r="J977" i="8"/>
  <c r="K977" i="8"/>
  <c r="H563" i="3"/>
  <c r="K563" i="3"/>
  <c r="J563" i="3"/>
  <c r="I563" i="3"/>
  <c r="F563" i="3"/>
  <c r="H860" i="3"/>
  <c r="F860" i="3"/>
  <c r="K860" i="3"/>
  <c r="I860" i="3"/>
  <c r="J860" i="3"/>
  <c r="K862" i="8"/>
  <c r="J862" i="8"/>
  <c r="K823" i="8"/>
  <c r="J823" i="8"/>
  <c r="K969" i="8"/>
  <c r="J969" i="8"/>
  <c r="F551" i="3"/>
  <c r="I551" i="3"/>
  <c r="H551" i="3"/>
  <c r="J551" i="3"/>
  <c r="K551" i="3"/>
  <c r="H865" i="3"/>
  <c r="I865" i="3"/>
  <c r="K865" i="3"/>
  <c r="J865" i="3"/>
  <c r="F865" i="3"/>
  <c r="F748" i="3"/>
  <c r="I748" i="3"/>
  <c r="K748" i="3"/>
  <c r="H748" i="3"/>
  <c r="J748" i="3"/>
  <c r="K932" i="8"/>
  <c r="J932" i="8"/>
  <c r="J716" i="8"/>
  <c r="K716" i="8"/>
  <c r="J774" i="8"/>
  <c r="K774" i="8"/>
  <c r="F485" i="3"/>
  <c r="H485" i="3"/>
  <c r="J485" i="3"/>
  <c r="I485" i="3"/>
  <c r="K485" i="3"/>
  <c r="I947" i="3"/>
  <c r="H947" i="3"/>
  <c r="J947" i="3"/>
  <c r="F947" i="3"/>
  <c r="K947" i="3"/>
  <c r="F858" i="3"/>
  <c r="I858" i="3"/>
  <c r="K858" i="3"/>
  <c r="J858" i="3"/>
  <c r="H858" i="3"/>
  <c r="F765" i="3"/>
  <c r="H765" i="3"/>
  <c r="I765" i="3"/>
  <c r="J765" i="3"/>
  <c r="K765" i="3"/>
  <c r="F652" i="3"/>
  <c r="J652" i="3"/>
  <c r="H652" i="3"/>
  <c r="K652" i="3"/>
  <c r="I652" i="3"/>
  <c r="H497" i="3"/>
  <c r="K497" i="3"/>
  <c r="F497" i="3"/>
  <c r="I497" i="3"/>
  <c r="J497" i="3"/>
  <c r="H752" i="3"/>
  <c r="J752" i="3"/>
  <c r="F752" i="3"/>
  <c r="K752" i="3"/>
  <c r="I752" i="3"/>
  <c r="K969" i="3"/>
  <c r="J969" i="3"/>
  <c r="F969" i="3"/>
  <c r="I969" i="3"/>
  <c r="H969" i="3"/>
  <c r="J746" i="8"/>
  <c r="K746" i="8"/>
  <c r="J825" i="3"/>
  <c r="I825" i="3"/>
  <c r="K825" i="3"/>
  <c r="H825" i="3"/>
  <c r="F825" i="3"/>
  <c r="J798" i="8"/>
  <c r="K798" i="8"/>
  <c r="J943" i="8"/>
  <c r="K943" i="8"/>
  <c r="J849" i="8"/>
  <c r="K849" i="8"/>
  <c r="K945" i="3"/>
  <c r="H945" i="3"/>
  <c r="F945" i="3"/>
  <c r="I945" i="3"/>
  <c r="J945" i="3"/>
  <c r="F720" i="3"/>
  <c r="H720" i="3"/>
  <c r="I720" i="3"/>
  <c r="J720" i="3"/>
  <c r="K720" i="3"/>
  <c r="H608" i="3"/>
  <c r="K608" i="3"/>
  <c r="F608" i="3"/>
  <c r="I608" i="3"/>
  <c r="J608" i="3"/>
  <c r="I805" i="3"/>
  <c r="K805" i="3"/>
  <c r="J805" i="3"/>
  <c r="F805" i="3"/>
  <c r="H805" i="3"/>
  <c r="H724" i="3"/>
  <c r="F724" i="3"/>
  <c r="K724" i="3"/>
  <c r="I724" i="3"/>
  <c r="J724" i="3"/>
</calcChain>
</file>

<file path=xl/sharedStrings.xml><?xml version="1.0" encoding="utf-8"?>
<sst xmlns="http://schemas.openxmlformats.org/spreadsheetml/2006/main" count="602" uniqueCount="198">
  <si>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</si>
  <si>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</si>
  <si>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</si>
  <si>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</si>
  <si>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</si>
  <si>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</si>
  <si>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</si>
  <si>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</si>
  <si>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</si>
  <si>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</si>
  <si>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</si>
  <si>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</si>
  <si>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</si>
  <si>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</si>
  <si>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</si>
  <si>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</si>
  <si>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</si>
  <si>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</si>
  <si>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</si>
  <si>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</si>
  <si>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</si>
  <si>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</si>
  <si>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</si>
  <si>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</si>
  <si>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</si>
  <si>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</si>
  <si>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</si>
  <si>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</si>
  <si>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</si>
  <si>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</si>
  <si>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</si>
  <si>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</si>
  <si>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</si>
  <si>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</si>
  <si>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</si>
  <si>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</si>
  <si>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</si>
  <si>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</si>
  <si>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</si>
  <si>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</si>
  <si>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</si>
  <si>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</si>
  <si>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</si>
  <si>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</si>
  <si>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</si>
  <si>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</si>
  <si>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</si>
  <si>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</si>
  <si>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</si>
  <si>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</si>
  <si>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</si>
  <si>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</si>
  <si>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</si>
  <si>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</si>
  <si>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</si>
  <si>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</si>
  <si>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</si>
  <si>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</si>
  <si>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</si>
  <si>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</si>
  <si>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</si>
  <si>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</si>
  <si>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</si>
  <si>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</si>
  <si>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</si>
  <si>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</si>
  <si>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</si>
  <si>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</si>
  <si>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Watford</t>
  </si>
  <si>
    <t>Sheffield United</t>
  </si>
  <si>
    <t>Burnley</t>
  </si>
  <si>
    <t>Blackburn</t>
  </si>
  <si>
    <t>QPR</t>
  </si>
  <si>
    <t>Blackpool</t>
  </si>
  <si>
    <t>Reading</t>
  </si>
  <si>
    <t>Cardiff</t>
  </si>
  <si>
    <t>Norwich</t>
  </si>
  <si>
    <t>Hull</t>
  </si>
  <si>
    <t>Bristol City</t>
  </si>
  <si>
    <t>Luton</t>
  </si>
  <si>
    <t>Birmingham</t>
  </si>
  <si>
    <t>Middlesbrough</t>
  </si>
  <si>
    <t>West Brom</t>
  </si>
  <si>
    <t>Millwall</t>
  </si>
  <si>
    <t>Stoke</t>
  </si>
  <si>
    <t>Rotherham</t>
  </si>
  <si>
    <t>Swansea</t>
  </si>
  <si>
    <t>Preston</t>
  </si>
  <si>
    <t>Sunderland</t>
  </si>
  <si>
    <t>E1</t>
  </si>
  <si>
    <t>Gateshead</t>
  </si>
  <si>
    <t>Wrexham</t>
  </si>
  <si>
    <t>EC</t>
  </si>
  <si>
    <t>Lyon</t>
  </si>
  <si>
    <t>Troyes</t>
  </si>
  <si>
    <t>Tottenham</t>
  </si>
  <si>
    <t>Wolves</t>
  </si>
  <si>
    <t>Crystal Palace</t>
  </si>
  <si>
    <t>Aston Villa</t>
  </si>
  <si>
    <t>Everton</t>
  </si>
  <si>
    <t>Nottm Forest</t>
  </si>
  <si>
    <t>Fulham</t>
  </si>
  <si>
    <t>Brentford</t>
  </si>
  <si>
    <t>Leicester</t>
  </si>
  <si>
    <t>Southampton</t>
  </si>
  <si>
    <t>Bournemouth</t>
  </si>
  <si>
    <t>Arsenal</t>
  </si>
  <si>
    <t>Wigan</t>
  </si>
  <si>
    <t>Monaco</t>
  </si>
  <si>
    <t>Lens</t>
  </si>
  <si>
    <t>Marseille</t>
  </si>
  <si>
    <t>Nantes</t>
  </si>
  <si>
    <t>St Etienne</t>
  </si>
  <si>
    <t>Le Havre</t>
  </si>
  <si>
    <t>Amiens</t>
  </si>
  <si>
    <t>Bastia</t>
  </si>
  <si>
    <t>Caen</t>
  </si>
  <si>
    <t>Guingamp</t>
  </si>
  <si>
    <t>Dijon</t>
  </si>
  <si>
    <t>Nimes</t>
  </si>
  <si>
    <t>Laval</t>
  </si>
  <si>
    <t>Metz</t>
  </si>
  <si>
    <t>Niort</t>
  </si>
  <si>
    <t>Paris FC</t>
  </si>
  <si>
    <t>Pau FC</t>
  </si>
  <si>
    <t>Sochaux</t>
  </si>
  <si>
    <t>Rodez</t>
  </si>
  <si>
    <t>Annecy</t>
  </si>
  <si>
    <t>Valenciennes</t>
  </si>
  <si>
    <t>Quevilly Rouen</t>
  </si>
  <si>
    <t>Torino</t>
  </si>
  <si>
    <t>Lazio</t>
  </si>
  <si>
    <t>Udinese</t>
  </si>
  <si>
    <t>Salernitana</t>
  </si>
  <si>
    <t>Inter</t>
  </si>
  <si>
    <t>Spezia</t>
  </si>
  <si>
    <t>Sassuolo</t>
  </si>
  <si>
    <t>Lecce</t>
  </si>
  <si>
    <t>Leeds</t>
  </si>
  <si>
    <t>Chelsea</t>
  </si>
  <si>
    <t>West Ham</t>
  </si>
  <si>
    <t>Brighton</t>
  </si>
  <si>
    <t>Newcastle</t>
  </si>
  <si>
    <t>Man City</t>
  </si>
  <si>
    <t>Strasbourg</t>
  </si>
  <si>
    <t>Reims</t>
  </si>
  <si>
    <t>Angers</t>
  </si>
  <si>
    <t>Brest</t>
  </si>
  <si>
    <t>Clermont</t>
  </si>
  <si>
    <t>Nice</t>
  </si>
  <si>
    <t>Montpellier</t>
  </si>
  <si>
    <t>Auxerre</t>
  </si>
  <si>
    <t>Toulouse</t>
  </si>
  <si>
    <t>Lorient</t>
  </si>
  <si>
    <t>Rennes</t>
  </si>
  <si>
    <t>Ajaccio</t>
  </si>
  <si>
    <t>Lille</t>
  </si>
  <si>
    <t>Paris SG</t>
  </si>
  <si>
    <t>Empoli</t>
  </si>
  <si>
    <t>Fiorentina</t>
  </si>
  <si>
    <t>Napoli</t>
  </si>
  <si>
    <t>Monza</t>
  </si>
  <si>
    <t>Atalanta</t>
  </si>
  <si>
    <t>Milan</t>
  </si>
  <si>
    <t>Bologna</t>
  </si>
  <si>
    <t>Verona</t>
  </si>
  <si>
    <t>Man United</t>
  </si>
  <si>
    <t>Liverpool</t>
  </si>
  <si>
    <t>Grenoble</t>
  </si>
  <si>
    <t>Bordeaux</t>
  </si>
  <si>
    <t>Roma</t>
  </si>
  <si>
    <t>Cremonese</t>
  </si>
  <si>
    <t>Sampdoria</t>
  </si>
  <si>
    <t>Juventus</t>
  </si>
  <si>
    <t>B1</t>
  </si>
  <si>
    <t>F1</t>
  </si>
  <si>
    <t>P1</t>
  </si>
  <si>
    <t>E0</t>
  </si>
  <si>
    <t>F2</t>
  </si>
  <si>
    <t>I1</t>
  </si>
  <si>
    <t>N1</t>
  </si>
  <si>
    <t>Nijmegen</t>
  </si>
  <si>
    <t>Pacos Ferreira</t>
  </si>
  <si>
    <t>Huddersfield</t>
  </si>
  <si>
    <t>Coventry</t>
  </si>
  <si>
    <t>Benfica</t>
  </si>
  <si>
    <t>Gent</t>
  </si>
  <si>
    <t>Antwerp</t>
  </si>
  <si>
    <t>St. Gilloise</t>
  </si>
  <si>
    <t>Anderlecht</t>
  </si>
  <si>
    <t>Excelsior</t>
  </si>
  <si>
    <t>PSV Eindhoven</t>
  </si>
  <si>
    <t>Volendam</t>
  </si>
  <si>
    <t>Twente</t>
  </si>
  <si>
    <t>AZ Alkmaar</t>
  </si>
  <si>
    <t>01/09/2022</t>
  </si>
  <si>
    <t>30/08/2022</t>
  </si>
  <si>
    <t>31/08/2022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</si>
</sst>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1.0724395508015951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1.0423806634244144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1.0401734918501984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1.0461929391857427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1.0510694237812139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1.045344963452246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1.0369265649091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1.043438569981763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1.0333163546654354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1.0449864577049268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1.0494125025023127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1.0510869493716231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1.0427733349764023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1.0460060256260135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1.051738571938915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1.0479830465041664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1.0750214632810238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1.0575635508862022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1.0600668335258359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1.0619653803953464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1.0569028949649302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1.0602395532056077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1.0611367580726192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1.0569028949649302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1.0565141204944781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1.0602391541885894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1.0597065109096055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1.0476415951389864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1.0736865331190519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1.0488038688665162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1.0874380125671255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1.0500631329117833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1.0401197761406094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1.0401197761406094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1.1242597327283839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1.0450119742632082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1.054131501614133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1.0420112422030368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1.0511368361869355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1.0475117579190587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1.0487772084693074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1.0522559150967761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1.0401734918501984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1.0700415351800971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1.0476415951389864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1.0438817895444492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1.0342024872400046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1.0434058512320166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1.038953678663225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1.0423915204335932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1.0452436950640556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1.0635942009801496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1.0333163546654354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1.0347781293381613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1.0439719885779606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1.050186013602848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1.0650522192189402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1.1036037830189778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1.0797272700317584</v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1.0434601616125676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20.48595895874967</v>
      </c>
      <c r="I2" s="6">
        <f>IF('Log_working_3-way'!$D2="","",'True_Odds_Calculator_3-way'!O3/'True_Odds_Calculator_3-way'!B3-1)</f>
        <v>6.2196623203907579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4.5394829058884589E-2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1.021767814549537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7.213859675476602</v>
      </c>
      <c r="I3" s="6">
        <f>IF('Log_working_3-way'!$D3="","",'True_Odds_Calculator_3-way'!O4/'True_Odds_Calculator_3-way'!B4-1)</f>
        <v>5.5616167405407033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2.2856079265821005E-2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1.024507789680299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31.639850105571206</v>
      </c>
      <c r="I4" s="6">
        <f>IF('Log_working_3-way'!$D4="","",'True_Odds_Calculator_3-way'!O5/'True_Odds_Calculator_3-way'!B5-1)</f>
        <v>5.5564046941504506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2.3669203772982872E-2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1.0236928573157917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25.767630290869121</v>
      </c>
      <c r="I5" s="6">
        <f>IF('Log_working_3-way'!$D5="","",'True_Odds_Calculator_3-way'!O6/'True_Odds_Calculator_3-way'!B6-1)</f>
        <v>6.5347987703796013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2.4055136422351575E-2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1.0378568851736267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43.230344697089151</v>
      </c>
      <c r="I6" s="6">
        <f>IF('Log_working_3-way'!$D6="","",'True_Odds_Calculator_3-way'!O7/'True_Odds_Calculator_3-way'!B7-1)</f>
        <v>3.5389960375791354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3.2181914534855638E-2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1.0221071258267989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20.951708223987868</v>
      </c>
      <c r="I7" s="6">
        <f>IF('Log_working_3-way'!$D7="","",'True_Odds_Calculator_3-way'!O8/'True_Odds_Calculator_3-way'!B8-1)</f>
        <v>7.1166025948240055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2.3214693073570603E-2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1.019718017849933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8.2143487422159751</v>
      </c>
      <c r="I8" s="6">
        <f>IF('Log_working_3-way'!$D8="","",'True_Odds_Calculator_3-way'!O9/'True_Odds_Calculator_3-way'!B9-1)</f>
        <v>7.2752850098680426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2.1174954235595456E-2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1.0253587882368989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2.5027806957723167</v>
      </c>
      <c r="I9" s="6">
        <f>IF('Log_working_3-way'!$D9="","",'True_Odds_Calculator_3-way'!O10/'True_Odds_Calculator_3-way'!B10-1)</f>
        <v>4.4318663975735886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2.4045391207293765E-2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1.0220127773828334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19.946313870863939</v>
      </c>
      <c r="I10" s="6">
        <f>IF('Log_working_3-way'!$D10="","",'True_Odds_Calculator_3-way'!O11/'True_Odds_Calculator_3-way'!B11-1)</f>
        <v>6.4989542741310169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2.3257392192440385E-2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1.0308549188944154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3.6043083074681332</v>
      </c>
      <c r="I11" s="6">
        <f>IF('Log_working_3-way'!$D11="","",'True_Odds_Calculator_3-way'!O12/'True_Odds_Calculator_3-way'!B12-1)</f>
        <v>6.2020749914669633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3.0885028320514873E-2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1.0268106668151307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25.13515997089689</v>
      </c>
      <c r="I12" s="6">
        <f>IF('Log_working_3-way'!$D12="","",'True_Odds_Calculator_3-way'!O13/'True_Odds_Calculator_3-way'!B13-1)</f>
        <v>7.5213102986234563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2.7212319396278106E-2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1.0246747238457219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12.560094948470713</v>
      </c>
      <c r="I13" s="6">
        <f>IF('Log_working_3-way'!$D13="","",'True_Odds_Calculator_3-way'!O14/'True_Odds_Calculator_3-way'!B14-1)</f>
        <v>9.266700324453538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2.6757021454586249E-2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1.0314212776847389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28.601671500554254</v>
      </c>
      <c r="I14" s="6">
        <f>IF('Log_working_3-way'!$D14="","",'True_Odds_Calculator_3-way'!O15/'True_Odds_Calculator_3-way'!B15-1)</f>
        <v>5.7159304711195169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3.1161323961456322E-2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1.0336122107449317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37.876997568994668</v>
      </c>
      <c r="I15" s="6">
        <f>IF('Log_working_3-way'!$D15="","",'True_Odds_Calculator_3-way'!O16/'True_Odds_Calculator_3-way'!B16-1)</f>
        <v>4.635217693786517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3.0369770518455796E-2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1.0291574652457005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4.9182536482752832</v>
      </c>
      <c r="I16" s="6">
        <f>IF('Log_working_3-way'!$D16="","",'True_Odds_Calculator_3-way'!O17/'True_Odds_Calculator_3-way'!B17-1)</f>
        <v>6.9244208543539054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3.0140303772144605E-2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1.0255546775678388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13.848584710146323</v>
      </c>
      <c r="I17" s="6">
        <f>IF('Log_working_3-way'!$D17="","",'True_Odds_Calculator_3-way'!O18/'True_Odds_Calculator_3-way'!B18-1)</f>
        <v>8.6838146221392343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2.7625821609340129E-2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1.0772735244333853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57.925400687878252</v>
      </c>
      <c r="I18" s="6">
        <f>IF('Log_working_3-way'!$D18="","",'True_Odds_Calculator_3-way'!O19/'True_Odds_Calculator_3-way'!B19-1)</f>
        <v>1.5458192485683591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5.2179930496463411E-2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1.0301005203371554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10.757418475423764</v>
      </c>
      <c r="I19" s="6">
        <f>IF('Log_working_3-way'!$D19="","",'True_Odds_Calculator_3-way'!O20/'True_Odds_Calculator_3-way'!B20-1)</f>
        <v>8.948705645979004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3.2581239898313186E-2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1.0315333735465617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20.74403853500603</v>
      </c>
      <c r="I20" s="6">
        <f>IF('Log_working_3-way'!$D20="","",'True_Odds_Calculator_3-way'!O21/'True_Odds_Calculator_3-way'!B21-1)</f>
        <v>7.943619696944813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3.2987057886580962E-2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1.0414167172585918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35.71444450734549</v>
      </c>
      <c r="I21" s="6">
        <f>IF('Log_working_3-way'!$D21="","",'True_Odds_Calculator_3-way'!O22/'True_Odds_Calculator_3-way'!B22-1)</f>
        <v>5.9627549546968952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3.7846223203639839E-2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1.0345187266893798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24.670243068030203</v>
      </c>
      <c r="I22" s="6">
        <f>IF('Log_working_3-way'!$D22="","",'True_Odds_Calculator_3-way'!O23/'True_Odds_Calculator_3-way'!B23-1)</f>
        <v>7.7125437880076895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3.506246344010866E-2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1.0307875492144307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16.091184627037002</v>
      </c>
      <c r="I23" s="6">
        <f>IF('Log_working_3-way'!$D23="","",'True_Odds_Calculator_3-way'!O24/'True_Odds_Calculator_3-way'!B24-1)</f>
        <v>9.4070202850189091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3.2937204586191982E-2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1.0296345136920926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12.390148193323608</v>
      </c>
      <c r="I24" s="6">
        <f>IF('Log_working_3-way'!$D24="","",'True_Odds_Calculator_3-way'!O25/'True_Odds_Calculator_3-way'!B25-1)</f>
        <v>9.9844178419105685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3.2072144065503183E-2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1.0307303127411187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12.375202678199903</v>
      </c>
      <c r="I25" s="6">
        <f>IF('Log_working_3-way'!$D25="","",'True_Odds_Calculator_3-way'!O26/'True_Odds_Calculator_3-way'!B26-1)</f>
        <v>8.6313331906698583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3.3225386390796974E-2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1.0309643384766545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12.883374890632421</v>
      </c>
      <c r="I26" s="6">
        <f>IF('Log_working_3-way'!$D26="","",'True_Odds_Calculator_3-way'!O27/'True_Odds_Calculator_3-way'!B27-1)</f>
        <v>9.4702183212594928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3.3468146231732776E-2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1.0317930859915725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5.7707140764376694</v>
      </c>
      <c r="I27" s="6">
        <f>IF('Log_working_3-way'!$D27="","",'True_Odds_Calculator_3-way'!O28/'True_Odds_Calculator_3-way'!B28-1)</f>
        <v>9.1980383506674794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3.3670033670033739E-2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1.0303241223183623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16.098723967221577</v>
      </c>
      <c r="I28" s="6">
        <f>IF('Log_working_3-way'!$D28="","",'True_Odds_Calculator_3-way'!O29/'True_Odds_Calculator_3-way'!B29-1)</f>
        <v>8.6993682943368338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3.2481751595102804E-2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1.0274298789438703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2.2584944078329037</v>
      </c>
      <c r="I29" s="6">
        <f>IF('Log_working_3-way'!$D29="","",'True_Odds_Calculator_3-way'!O30/'True_Odds_Calculator_3-way'!B30-1)</f>
        <v>4.2975741996254913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2.5671687151153755E-2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1.0522271454203209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71.400700569709372</v>
      </c>
      <c r="I30" s="6">
        <f>IF('Log_working_3-way'!$D30="","",'True_Odds_Calculator_3-way'!O31/'True_Odds_Calculator_3-way'!B31-1)</f>
        <v>7.4941550369422627E-2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2.6458163332866214E-2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1.0390804729365184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55.692700240575384</v>
      </c>
      <c r="I31" s="6">
        <f>IF('Log_working_3-way'!$D31="","",'True_Odds_Calculator_3-way'!O32/'True_Odds_Calculator_3-way'!B32-1)</f>
        <v>1.5806730809571308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2.7851244397517405E-2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1.0858598777007822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80.711263998243354</v>
      </c>
      <c r="I32" s="6">
        <f>IF('Log_working_3-way'!$D32="","",'True_Odds_Calculator_3-way'!O33/'True_Odds_Calculator_3-way'!B33-1)</f>
        <v>-0.25167978660398693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3.0066054644136475E-2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1.029779162773695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11.184172451992636</v>
      </c>
      <c r="I33" s="6">
        <f>IF('Log_working_3-way'!$D33="","",'True_Odds_Calculator_3-way'!O34/'True_Odds_Calculator_3-way'!B34-1)</f>
        <v>7.1405934053540197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3.2061900766588547E-2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1.0281299675124929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42.391275194178228</v>
      </c>
      <c r="I34" s="6">
        <f>IF('Log_working_3-way'!$D34="","",'True_Odds_Calculator_3-way'!O35/'True_Odds_Calculator_3-way'!B35-1)</f>
        <v>3.4766296872790923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2.4271451934824162E-2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1.0207231722136392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6.8965301311330496</v>
      </c>
      <c r="I35" s="6">
        <f>IF('Log_working_3-way'!$D35="","",'True_Odds_Calculator_3-way'!O36/'True_Odds_Calculator_3-way'!B36-1)</f>
        <v>7.3163619696547286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2.2064670023853594E-2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1.096953704750727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82.028655664273771</v>
      </c>
      <c r="I36" s="6">
        <f>IF('Log_working_3-way'!$D36="","",'True_Odds_Calculator_3-way'!O37/'True_Odds_Calculator_3-way'!B37-1)</f>
        <v>-0.46306280231459152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3.2581839899264775E-2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1.0221794101692969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6.2569319652623285</v>
      </c>
      <c r="I37" s="6">
        <f>IF('Log_working_3-way'!$D37="","",'True_Odds_Calculator_3-way'!O38/'True_Odds_Calculator_3-way'!B38-1)</f>
        <v>5.628614023635647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2.3092309130736899E-2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1.0331476702306086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54.195307385360394</v>
      </c>
      <c r="I38" s="6">
        <f>IF('Log_working_3-way'!$D38="","",'True_Odds_Calculator_3-way'!O39/'True_Odds_Calculator_3-way'!B39-1)</f>
        <v>1.8143288885355457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2.4223088739217857E-2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1.0313886846931477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26.424563211953078</v>
      </c>
      <c r="I39" s="6">
        <f>IF('Log_working_3-way'!$D39="","",'True_Odds_Calculator_3-way'!O40/'True_Odds_Calculator_3-way'!B40-1)</f>
        <v>6.0043774003011139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3.1678980135186663E-2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1.0252745481490335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18.235747994577459</v>
      </c>
      <c r="I40" s="6">
        <f>IF('Log_working_3-way'!$D40="","",'True_Odds_Calculator_3-way'!O41/'True_Odds_Calculator_3-way'!B41-1)</f>
        <v>7.5746087596569822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2.6894635203240647E-2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1.028142998675085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21.453537701207022</v>
      </c>
      <c r="I41" s="6">
        <f>IF('Log_working_3-way'!$D41="","",'True_Odds_Calculator_3-way'!O42/'True_Odds_Calculator_3-way'!B42-1)</f>
        <v>6.8401815526941876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2.9410404410404434E-2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1.0260426901152362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20.055327293808833</v>
      </c>
      <c r="I42" s="6">
        <f>IF('Log_working_3-way'!$D42="","",'True_Odds_Calculator_3-way'!O43/'True_Odds_Calculator_3-way'!B43-1)</f>
        <v>7.1771266889839378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2.7450915566233025E-2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1.0258094163492266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14.199279672442174</v>
      </c>
      <c r="I43" s="6">
        <f>IF('Log_working_3-way'!$D43="","",'True_Odds_Calculator_3-way'!O44/'True_Odds_Calculator_3-way'!B44-1)</f>
        <v>8.0984736839711484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2.7864700170479262E-2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1.0197576164247883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12.836479576862187</v>
      </c>
      <c r="I44" s="6">
        <f>IF('Log_working_3-way'!$D44="","",'True_Odds_Calculator_3-way'!O45/'True_Odds_Calculator_3-way'!B45-1)</f>
        <v>7.9900270793430757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2.1435906079020794E-2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1.0464259015481865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56.293687781675402</v>
      </c>
      <c r="I45" s="6">
        <f>IF('Log_working_3-way'!$D45="","",'True_Odds_Calculator_3-way'!O46/'True_Odds_Calculator_3-way'!B46-1)</f>
        <v>1.3639241296638529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3.2776906569824904E-2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1.0350832437731003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50.877791565996489</v>
      </c>
      <c r="I46" s="6">
        <f>IF('Log_working_3-way'!$D46="","",'True_Odds_Calculator_3-way'!O47/'True_Odds_Calculator_3-way'!B47-1)</f>
        <v>2.1497278540907185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2.701641666275223E-2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1.021065716856149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20.162996204992162</v>
      </c>
      <c r="I47" s="6">
        <f>IF('Log_working_3-way'!$D47="","",'True_Odds_Calculator_3-way'!O48/'True_Odds_Calculator_3-way'!B48-1)</f>
        <v>7.4128920423436551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2.2223653778639996E-2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1.0245278708245424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25.190137748140607</v>
      </c>
      <c r="I48" s="6">
        <f>IF('Log_working_3-way'!$D48="","",'True_Odds_Calculator_3-way'!O49/'True_Odds_Calculator_3-way'!B49-1)</f>
        <v>5.9004388367225653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2.5056017256104068E-2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1.0289966647826434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39.048929230880205</v>
      </c>
      <c r="I49" s="6">
        <f>IF('Log_working_3-way'!$D49="","",'True_Odds_Calculator_3-way'!O50/'True_Odds_Calculator_3-way'!B50-1)</f>
        <v>3.8778120192919285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2.6029610138724735E-2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1.0225436664406793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21.364848889267329</v>
      </c>
      <c r="I50" s="6">
        <f>IF('Log_working_3-way'!$D50="","",'True_Odds_Calculator_3-way'!O51/'True_Odds_Calculator_3-way'!B51-1)</f>
        <v>6.537954971698194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2.3626356443693819E-2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1.0303906042959539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48.82006119504733</v>
      </c>
      <c r="I51" s="6">
        <f>IF('Log_working_3-way'!$D51="","",'True_Odds_Calculator_3-way'!O52/'True_Odds_Calculator_3-way'!B52-1)</f>
        <v>2.5427599072033655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2.4093647005341445E-2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1.0296127450408679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41.752024940907262</v>
      </c>
      <c r="I52" s="6">
        <f>IF('Log_working_3-way'!$D52="","",'True_Odds_Calculator_3-way'!O53/'True_Odds_Calculator_3-way'!B53-1)</f>
        <v>3.0106683042416407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2.5863116401495523E-2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1.0454564556665211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-0.20148607424185627</v>
      </c>
      <c r="I53" s="6">
        <f>IF('Log_working_3-way'!$D53="","",'True_Odds_Calculator_3-way'!O54/'True_Odds_Calculator_3-way'!B54-1)</f>
        <v>0.86880070772157114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2.9358086570103303E-2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1.020682580700788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11.565092971142878</v>
      </c>
      <c r="I54" s="6">
        <f>IF('Log_working_3-way'!$D54="","",'True_Odds_Calculator_3-way'!O55/'True_Odds_Calculator_3-way'!B55-1)</f>
        <v>7.510884885849693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2.2411879842463733E-2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1.0229999860819385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4.4097198950020706</v>
      </c>
      <c r="I55" s="6">
        <f>IF('Log_working_3-way'!$D55="","",'True_Odds_Calculator_3-way'!O56/'True_Odds_Calculator_3-way'!B56-1)</f>
        <v>5.8386289300044032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2.3404591621407178E-2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1.0195970636860452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12.04350303093387</v>
      </c>
      <c r="I56" s="6">
        <f>IF('Log_working_3-way'!$D56="","",'True_Odds_Calculator_3-way'!O57/'True_Odds_Calculator_3-way'!B57-1)</f>
        <v>6.7703156798285393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2.1185479700698062E-2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1.0486591809702663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57.147748547909593</v>
      </c>
      <c r="I57" s="6">
        <f>IF('Log_working_3-way'!$D57="","",'True_Odds_Calculator_3-way'!O58/'True_Odds_Calculator_3-way'!B58-1)</f>
        <v>1.7703673649175409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3.3445731195625994E-2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1.043288500967356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59.262715186313756</v>
      </c>
      <c r="I58" s="6">
        <f>IF('Log_working_3-way'!$D58="","",'True_Odds_Calculator_3-way'!O59/'True_Odds_Calculator_3-way'!B59-1)</f>
        <v>1.3147608340002823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2.8830576394752727E-2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1.0978748076902067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78.585368369709784</v>
      </c>
      <c r="I59" s="6">
        <f>IF('Log_working_3-way'!$D59="","",'True_Odds_Calculator_3-way'!O60/'True_Odds_Calculator_3-way'!B60-1)</f>
        <v>-0.34335549421147848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3.8439976997431735E-2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1.0514011736195463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57.972340840269091</v>
      </c>
      <c r="I60" s="6">
        <f>IF('Log_working_3-way'!$D60="","",'True_Odds_Calculator_3-way'!O61/'True_Odds_Calculator_3-way'!B61-1)</f>
        <v>1.4655830730306754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3.4979371351701927E-2</v>
      </c>
    </row>
    <row r="61" spans="4:11" x14ac:dyDescent="0.25">
      <c r="D61" t="str">
        <f>solve_for_c('True_Odds_Calculator_3-way'!A62,'True_Odds_Calculator_3-way'!B62,'True_Odds_Calculator_3-way'!C62,'Log_working_3-way'!B$1,'Log_working_3-way'!B$2)</f>
        <v/>
      </c>
      <c r="F61" s="6" t="str">
        <f>IF('Log_working_3-way'!D61="","",1/'True_Odds_Calculator_3-way'!N62+1/'True_Odds_Calculator_3-way'!O62+1/'True_Odds_Calculator_3-way'!#REF!-1)</f>
        <v/>
      </c>
      <c r="H61" s="6" t="str">
        <f>IF('Log_working_3-way'!$D61="","",'True_Odds_Calculator_3-way'!N62/'True_Odds_Calculator_3-way'!A62-1)</f>
        <v/>
      </c>
      <c r="I61" s="6" t="str">
        <f>IF('Log_working_3-way'!$D61="","",'True_Odds_Calculator_3-way'!O62/'True_Odds_Calculator_3-way'!B62-1)</f>
        <v/>
      </c>
      <c r="J61" s="6" t="str">
        <f>IF('Log_working_3-way'!$D61="","",'True_Odds_Calculator_3-way'!#REF!/'True_Odds_Calculator_3-way'!C62-1)</f>
        <v/>
      </c>
      <c r="K61" s="6" t="str">
        <f>IF('Log_working_3-way'!$D61="","",1/'True_Odds_Calculator_3-way'!A62+1/'True_Odds_Calculator_3-way'!B62+1/'True_Odds_Calculator_3-way'!C62-1)</f>
        <v/>
      </c>
    </row>
    <row r="62" spans="4:11" x14ac:dyDescent="0.25">
      <c r="D62" t="str">
        <f>solve_for_c('True_Odds_Calculator_3-way'!A63,'True_Odds_Calculator_3-way'!B63,'True_Odds_Calculator_3-way'!C63,'Log_working_3-way'!B$1,'Log_working_3-way'!B$2)</f>
        <v/>
      </c>
      <c r="F62" s="6" t="str">
        <f>IF('Log_working_3-way'!D62="","",1/'True_Odds_Calculator_3-way'!N63+1/'True_Odds_Calculator_3-way'!O63+1/'True_Odds_Calculator_3-way'!#REF!-1)</f>
        <v/>
      </c>
      <c r="H62" s="6" t="str">
        <f>IF('Log_working_3-way'!$D62="","",'True_Odds_Calculator_3-way'!N63/'True_Odds_Calculator_3-way'!A63-1)</f>
        <v/>
      </c>
      <c r="I62" s="6" t="str">
        <f>IF('Log_working_3-way'!$D62="","",'True_Odds_Calculator_3-way'!O63/'True_Odds_Calculator_3-way'!B63-1)</f>
        <v/>
      </c>
      <c r="J62" s="6" t="str">
        <f>IF('Log_working_3-way'!$D62="","",'True_Odds_Calculator_3-way'!#REF!/'True_Odds_Calculator_3-way'!C63-1)</f>
        <v/>
      </c>
      <c r="K62" s="6" t="str">
        <f>IF('Log_working_3-way'!$D62="","",1/'True_Odds_Calculator_3-way'!A63+1/'True_Odds_Calculator_3-way'!B63+1/'True_Odds_Calculator_3-way'!C63-1)</f>
        <v/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IF('Log_working_3-way'!D63="","",1/'True_Odds_Calculator_3-way'!N64+1/'True_Odds_Calculator_3-way'!O64+1/'True_Odds_Calculator_3-way'!#REF!-1)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IF('Log_working_3-way'!$D63="","",'True_Odds_Calculator_3-way'!#REF!/'True_Odds_Calculator_3-way'!C64-1)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IF('Log_working_3-way'!D64="","",1/'True_Odds_Calculator_3-way'!N65+1/'True_Odds_Calculator_3-way'!O65+1/'True_Odds_Calculator_3-way'!#REF!-1)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IF('Log_working_3-way'!$D64="","",'True_Odds_Calculator_3-way'!#REF!/'True_Odds_Calculator_3-way'!C65-1)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IF('Log_working_3-way'!D65="","",1/'True_Odds_Calculator_3-way'!N66+1/'True_Odds_Calculator_3-way'!O66+1/'True_Odds_Calculator_3-way'!#REF!-1)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IF('Log_working_3-way'!$D65="","",'True_Odds_Calculator_3-way'!#REF!/'True_Odds_Calculator_3-way'!C66-1)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IF('Log_working_3-way'!D66="","",1/'True_Odds_Calculator_3-way'!N67+1/'True_Odds_Calculator_3-way'!O67+1/'True_Odds_Calculator_3-way'!#REF!-1)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IF('Log_working_3-way'!$D66="","",'True_Odds_Calculator_3-way'!#REF!/'True_Odds_Calculator_3-way'!C67-1)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IF('Log_working_3-way'!D67="","",1/'True_Odds_Calculator_3-way'!N68+1/'True_Odds_Calculator_3-way'!O68+1/'True_Odds_Calculator_3-way'!#REF!-1)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IF('Log_working_3-way'!$D67="","",'True_Odds_Calculator_3-way'!#REF!/'True_Odds_Calculator_3-way'!C68-1)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IF('Log_working_3-way'!D68="","",1/'True_Odds_Calculator_3-way'!N69+1/'True_Odds_Calculator_3-way'!O69+1/'True_Odds_Calculator_3-way'!#REF!-1)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IF('Log_working_3-way'!$D68="","",'True_Odds_Calculator_3-way'!#REF!/'True_Odds_Calculator_3-way'!C69-1)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IF('Log_working_3-way'!D69="","",1/'True_Odds_Calculator_3-way'!N70+1/'True_Odds_Calculator_3-way'!O70+1/'True_Odds_Calculator_3-way'!#REF!-1)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IF('Log_working_3-way'!$D69="","",'True_Odds_Calculator_3-way'!#REF!/'True_Odds_Calculator_3-way'!C70-1)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IF('Log_working_3-way'!D70="","",1/'True_Odds_Calculator_3-way'!N71+1/'True_Odds_Calculator_3-way'!O71+1/'True_Odds_Calculator_3-way'!#REF!-1)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IF('Log_working_3-way'!$D70="","",'True_Odds_Calculator_3-way'!#REF!/'True_Odds_Calculator_3-way'!C71-1)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IF('Log_working_3-way'!D71="","",1/'True_Odds_Calculator_3-way'!N72+1/'True_Odds_Calculator_3-way'!O72+1/'True_Odds_Calculator_3-way'!#REF!-1)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IF('Log_working_3-way'!$D71="","",'True_Odds_Calculator_3-way'!#REF!/'True_Odds_Calculator_3-way'!C72-1)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IF('Log_working_3-way'!D72="","",1/'True_Odds_Calculator_3-way'!N73+1/'True_Odds_Calculator_3-way'!O73+1/'True_Odds_Calculator_3-way'!#REF!-1)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IF('Log_working_3-way'!$D72="","",'True_Odds_Calculator_3-way'!#REF!/'True_Odds_Calculator_3-way'!C73-1)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IF('Log_working_3-way'!D73="","",1/'True_Odds_Calculator_3-way'!N74+1/'True_Odds_Calculator_3-way'!O74+1/'True_Odds_Calculator_3-way'!#REF!-1)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IF('Log_working_3-way'!$D73="","",'True_Odds_Calculator_3-way'!#REF!/'True_Odds_Calculator_3-way'!C74-1)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2.11</v>
      </c>
      <c r="B2" s="4">
        <f>IF('True_Odds_Calculator_3-way'!B3="","",'True_Odds_Calculator_3-way'!B3)</f>
        <v>3.64</v>
      </c>
      <c r="C2" s="4">
        <f>IF('True_Odds_Calculator_3-way'!C3="","",'True_Odds_Calculator_3-way'!C3)</f>
        <v>3.37</v>
      </c>
      <c r="D2" s="9">
        <f>(K2/(AR2+K2-(AR2*K2)))</f>
        <v>0.4565746034140149</v>
      </c>
      <c r="E2" s="9">
        <f>(L2/(AR2+L2-(AR2*L2)))</f>
        <v>0.26104210592900101</v>
      </c>
      <c r="F2" s="9">
        <f>(M2/(AR2+M2-(AR2*M2)))</f>
        <v>0.28238329065698409</v>
      </c>
      <c r="G2" s="9">
        <f>AR2</f>
        <v>1.0722725830477402</v>
      </c>
      <c r="H2" s="9">
        <f>IF(A2="","",1/D2)</f>
        <v>2.1902225671829916</v>
      </c>
      <c r="I2" s="9">
        <f>IF(B2="","",1/E2)</f>
        <v>3.8307996192460343</v>
      </c>
      <c r="J2" s="9">
        <f>IF(C2="","",1/F2)</f>
        <v>3.541286021823145</v>
      </c>
      <c r="K2" s="11">
        <f>1/A2</f>
        <v>0.47393364928909953</v>
      </c>
      <c r="L2" s="11">
        <f>1/B2</f>
        <v>0.27472527472527469</v>
      </c>
      <c r="M2" s="11">
        <f>1/C2</f>
        <v>0.29673590504451036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-0.26832523095900818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0.23644910927456947</v>
      </c>
      <c r="Q2" s="11">
        <f>2*'OddsRatio_working_3-way'!K2*'OddsRatio_working_3-way'!L2*'OddsRatio_working_3-way'!M2</f>
        <v>7.7270950743323352E-2</v>
      </c>
      <c r="R2" s="11">
        <f>O2/N2</f>
        <v>0</v>
      </c>
      <c r="S2" s="11">
        <f>P2/N2</f>
        <v>-0.88120341284898251</v>
      </c>
      <c r="T2" s="11">
        <f>Q2/N2</f>
        <v>-0.28797497151927531</v>
      </c>
      <c r="U2" s="11">
        <f>'OddsRatio_working_3-way'!S2-'OddsRatio_working_3-way'!R2^2/3</f>
        <v>-0.88120341284898251</v>
      </c>
      <c r="V2" s="11">
        <f>'OddsRatio_working_3-way'!S2*'OddsRatio_working_3-way'!R2/3-2*'OddsRatio_working_3-way'!R2^3/27-'OddsRatio_working_3-way'!T2</f>
        <v>0.28797497151927531</v>
      </c>
      <c r="W2" s="11">
        <f>'OddsRatio_working_3-way'!V2^2+4*'OddsRatio_working_3-way'!U2^3/27</f>
        <v>-1.8443985219672915E-2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0.15919608148538106</v>
      </c>
      <c r="Y2" s="11">
        <f>IF('OddsRatio_working_3-way'!W2&gt;=0,IF('OddsRatio_working_3-way'!V2+SQRT('OddsRatio_working_3-way'!W2)&gt;0,0,PI()),ACOS('OddsRatio_working_3-way'!V2/(2*'OddsRatio_working_3-way'!X2)))</f>
        <v>0.44066956009790781</v>
      </c>
      <c r="Z2" s="11">
        <f>'OddsRatio_working_3-way'!X2^(1/3)*COS('OddsRatio_working_3-way'!Y2/3)</f>
        <v>0.53613629152387021</v>
      </c>
      <c r="AA2" s="11">
        <f>'OddsRatio_working_3-way'!X2^(1/3)*COS(('OddsRatio_working_3-way'!Y2+2*PI())/3)</f>
        <v>-0.33676502265979275</v>
      </c>
      <c r="AB2" s="11">
        <f>'OddsRatio_working_3-way'!X2^(1/3)*COS(('OddsRatio_working_3-way'!Y2+4*PI())/3)</f>
        <v>-0.19937126886407738</v>
      </c>
      <c r="AC2" s="11">
        <f>'OddsRatio_working_3-way'!X2^(1/3)*SIN('OddsRatio_working_3-way'!Y2/3)</f>
        <v>7.9324320738929491E-2</v>
      </c>
      <c r="AD2" s="11">
        <f>'OddsRatio_working_3-way'!X2^(1/3)*SIN(('OddsRatio_working_3-way'!Y2+2*PI())/3)</f>
        <v>0.42464548798098656</v>
      </c>
      <c r="AE2" s="11">
        <f>'OddsRatio_working_3-way'!X2^(1/3)*SIN(('OddsRatio_working_3-way'!Y2+4*PI())/3)</f>
        <v>-0.50396980871991603</v>
      </c>
      <c r="AF2" s="11">
        <f>-'OddsRatio_working_3-way'!U2/(3*'OddsRatio_working_3-way'!X2^(1/3))*COS(('OddsRatio_working_3-way'!Y2)/3)</f>
        <v>0.5361362915238701</v>
      </c>
      <c r="AG2" s="11">
        <f>-'OddsRatio_working_3-way'!U2/(3*'OddsRatio_working_3-way'!X2^(1/3))*COS(('OddsRatio_working_3-way'!Y2+2*PI())/3)</f>
        <v>-0.33676502265979269</v>
      </c>
      <c r="AH2" s="11">
        <f>-'OddsRatio_working_3-way'!U2/(3*'OddsRatio_working_3-way'!X2^(1/3))*COS(('OddsRatio_working_3-way'!Y2+4*PI())/3)</f>
        <v>-0.19937126886407736</v>
      </c>
      <c r="AI2" s="11">
        <f>'OddsRatio_working_3-way'!U2/(3*'OddsRatio_working_3-way'!X2^(1/3))*SIN(('OddsRatio_working_3-way'!Y2)/3)</f>
        <v>-7.9324320738929477E-2</v>
      </c>
      <c r="AJ2" s="11">
        <f>'OddsRatio_working_3-way'!U2/(3*'OddsRatio_working_3-way'!X2^(1/3))*SIN(('OddsRatio_working_3-way'!Y2+2*PI())/3)</f>
        <v>-0.42464548798098645</v>
      </c>
      <c r="AK2" s="11">
        <f>'OddsRatio_working_3-way'!U2/(3*'OddsRatio_working_3-way'!X2^(1/3))*SIN(('OddsRatio_working_3-way'!Y2+4*PI())/3)</f>
        <v>0.50396980871991592</v>
      </c>
      <c r="AL2" s="11">
        <f>'OddsRatio_working_3-way'!Z2+'OddsRatio_working_3-way'!AF2</f>
        <v>1.0722725830477402</v>
      </c>
      <c r="AM2" s="11">
        <f>'OddsRatio_working_3-way'!AA2+'OddsRatio_working_3-way'!AG2</f>
        <v>-0.67353004531958538</v>
      </c>
      <c r="AN2" s="11">
        <f>'OddsRatio_working_3-way'!AB2+'OddsRatio_working_3-way'!AH2</f>
        <v>-0.39874253772815471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1.0722725830477402</v>
      </c>
      <c r="AS2" s="11">
        <f>IF(('OddsRatio_working_3-way'!X2=0),IF(Q2&gt;0,-Q2^(1/3),(-Q2)^(1/3)),'OddsRatio_working_3-way'!AM2-'OddsRatio_working_3-way'!R2/3)</f>
        <v>-0.67353004531958538</v>
      </c>
      <c r="AT2" s="11">
        <f>IF(('OddsRatio_working_3-way'!X2=0),IF(Q2&gt;0,-Q2^(1/3),(-Q2)^(1/3)),'OddsRatio_working_3-way'!AN2-'OddsRatio_working_3-way'!R2/3)</f>
        <v>-0.39874253772815471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3.45</v>
      </c>
      <c r="B3" s="4">
        <f>IF('True_Odds_Calculator_3-way'!B4="","",'True_Odds_Calculator_3-way'!B4)</f>
        <v>3.86</v>
      </c>
      <c r="C3" s="4">
        <f>IF('True_Odds_Calculator_3-way'!C4="","",'True_Odds_Calculator_3-way'!C4)</f>
        <v>2.11</v>
      </c>
      <c r="D3" s="9">
        <f t="shared" ref="D3" si="0">(K3/(AR3+K3-(AR3*K3)))</f>
        <v>0.28260071700533823</v>
      </c>
      <c r="E3" s="9">
        <f t="shared" ref="E3" si="1">(L3/(AR3+L3-(AR3*L3)))</f>
        <v>0.25230977453547648</v>
      </c>
      <c r="F3" s="9">
        <f t="shared" ref="F3" si="2">(M3/(AR3+M3-(AR3*M3)))</f>
        <v>0.46508950845918534</v>
      </c>
      <c r="G3" s="9">
        <f t="shared" ref="G3" si="3">AR3</f>
        <v>1.0361475263696553</v>
      </c>
      <c r="H3" s="9">
        <f t="shared" ref="H3" si="4">IF(A3="","",1/D3)</f>
        <v>3.5385614396056551</v>
      </c>
      <c r="I3" s="9">
        <f t="shared" ref="I3" si="5">IF(B3="","",1/E3)</f>
        <v>3.9633819254172145</v>
      </c>
      <c r="J3" s="9">
        <f t="shared" ref="J3" si="6">IF(C3="","",1/F3)</f>
        <v>2.1501237542703171</v>
      </c>
      <c r="K3" s="11">
        <f t="shared" ref="K3" si="7">1/A3</f>
        <v>0.28985507246376813</v>
      </c>
      <c r="L3" s="11">
        <f t="shared" ref="L3" si="8">1/B3</f>
        <v>0.2590673575129534</v>
      </c>
      <c r="M3" s="11">
        <f t="shared" ref="M3" si="9">1/C3</f>
        <v>0.47393364928909953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-0.27680009907871728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0.22847893883277154</v>
      </c>
      <c r="Q3" s="11">
        <f>2*'OddsRatio_working_3-way'!K3*'OddsRatio_working_3-way'!L3*'OddsRatio_working_3-way'!M3</f>
        <v>7.1177239511766854E-2</v>
      </c>
      <c r="R3" s="11">
        <f t="shared" ref="R3" si="10">O3/N3</f>
        <v>0</v>
      </c>
      <c r="S3" s="11">
        <f t="shared" ref="S3" si="11">P3/N3</f>
        <v>-0.82542939685796857</v>
      </c>
      <c r="T3" s="11">
        <f t="shared" ref="T3" si="12">Q3/N3</f>
        <v>-0.25714311428597159</v>
      </c>
      <c r="U3" s="11">
        <f>'OddsRatio_working_3-way'!S3-'OddsRatio_working_3-way'!R3^2/3</f>
        <v>-0.82542939685796857</v>
      </c>
      <c r="V3" s="11">
        <f>'OddsRatio_working_3-way'!S3*'OddsRatio_working_3-way'!R3/3-2*'OddsRatio_working_3-way'!R3^3/27-'OddsRatio_working_3-way'!T3</f>
        <v>0.25714311428597159</v>
      </c>
      <c r="W3" s="11">
        <f>'OddsRatio_working_3-way'!V3^2+4*'OddsRatio_working_3-way'!U3^3/27</f>
        <v>-1.7194878943185846E-2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0.14432382007821343</v>
      </c>
      <c r="Y3" s="11">
        <f>IF('OddsRatio_working_3-way'!W3&gt;=0,IF('OddsRatio_working_3-way'!V3+SQRT('OddsRatio_working_3-way'!W3)&gt;0,0,PI()),ACOS('OddsRatio_working_3-way'!V3/(2*'OddsRatio_working_3-way'!X3)))</f>
        <v>0.47157315338022721</v>
      </c>
      <c r="Z3" s="11">
        <f>'OddsRatio_working_3-way'!X3^(1/3)*COS('OddsRatio_working_3-way'!Y3/3)</f>
        <v>0.51807376318482778</v>
      </c>
      <c r="AA3" s="11">
        <f>'OddsRatio_working_3-way'!X3^(1/3)*COS(('OddsRatio_working_3-way'!Y3+2*PI())/3)</f>
        <v>-0.33014968732475308</v>
      </c>
      <c r="AB3" s="11">
        <f>'OddsRatio_working_3-way'!X3^(1/3)*COS(('OddsRatio_working_3-way'!Y3+4*PI())/3)</f>
        <v>-0.18792407586007465</v>
      </c>
      <c r="AC3" s="11">
        <f>'OddsRatio_working_3-way'!X3^(1/3)*SIN('OddsRatio_working_3-way'!Y3/3)</f>
        <v>8.2113995064791237E-2</v>
      </c>
      <c r="AD3" s="11">
        <f>'OddsRatio_working_3-way'!X3^(1/3)*SIN(('OddsRatio_working_3-way'!Y3+2*PI())/3)</f>
        <v>0.40760804241986859</v>
      </c>
      <c r="AE3" s="11">
        <f>'OddsRatio_working_3-way'!X3^(1/3)*SIN(('OddsRatio_working_3-way'!Y3+4*PI())/3)</f>
        <v>-0.48972203748465981</v>
      </c>
      <c r="AF3" s="11">
        <f>-'OddsRatio_working_3-way'!U3/(3*'OddsRatio_working_3-way'!X3^(1/3))*COS(('OddsRatio_working_3-way'!Y3)/3)</f>
        <v>0.51807376318482756</v>
      </c>
      <c r="AG3" s="11">
        <f>-'OddsRatio_working_3-way'!U3/(3*'OddsRatio_working_3-way'!X3^(1/3))*COS(('OddsRatio_working_3-way'!Y3+2*PI())/3)</f>
        <v>-0.33014968732475297</v>
      </c>
      <c r="AH3" s="11">
        <f>-'OddsRatio_working_3-way'!U3/(3*'OddsRatio_working_3-way'!X3^(1/3))*COS(('OddsRatio_working_3-way'!Y3+4*PI())/3)</f>
        <v>-0.18792407586007456</v>
      </c>
      <c r="AI3" s="11">
        <f>'OddsRatio_working_3-way'!U3/(3*'OddsRatio_working_3-way'!X3^(1/3))*SIN(('OddsRatio_working_3-way'!Y3)/3)</f>
        <v>-8.2113995064791209E-2</v>
      </c>
      <c r="AJ3" s="11">
        <f>'OddsRatio_working_3-way'!U3/(3*'OddsRatio_working_3-way'!X3^(1/3))*SIN(('OddsRatio_working_3-way'!Y3+2*PI())/3)</f>
        <v>-0.40760804241986842</v>
      </c>
      <c r="AK3" s="11">
        <f>'OddsRatio_working_3-way'!U3/(3*'OddsRatio_working_3-way'!X3^(1/3))*SIN(('OddsRatio_working_3-way'!Y3+4*PI())/3)</f>
        <v>0.48972203748465959</v>
      </c>
      <c r="AL3" s="11">
        <f>'OddsRatio_working_3-way'!Z3+'OddsRatio_working_3-way'!AF3</f>
        <v>1.0361475263696553</v>
      </c>
      <c r="AM3" s="11">
        <f>'OddsRatio_working_3-way'!AA3+'OddsRatio_working_3-way'!AG3</f>
        <v>-0.66029937464950605</v>
      </c>
      <c r="AN3" s="11">
        <f>'OddsRatio_working_3-way'!AB3+'OddsRatio_working_3-way'!AH3</f>
        <v>-0.37584815172014918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1.0361475263696553</v>
      </c>
      <c r="AS3" s="11">
        <f>IF(('OddsRatio_working_3-way'!X3=0),IF(Q3&gt;0,-Q3^(1/3),(-Q3)^(1/3)),'OddsRatio_working_3-way'!AM3-'OddsRatio_working_3-way'!R3/3)</f>
        <v>-0.66029937464950605</v>
      </c>
      <c r="AT3" s="11">
        <f>IF(('OddsRatio_working_3-way'!X3=0),IF(Q3&gt;0,-Q3^(1/3),(-Q3)^(1/3)),'OddsRatio_working_3-way'!AN3-'OddsRatio_working_3-way'!R3/3)</f>
        <v>-0.37584815172014918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1.73</v>
      </c>
      <c r="B4" s="4">
        <f>IF('True_Odds_Calculator_3-way'!B5="","",'True_Odds_Calculator_3-way'!B5)</f>
        <v>3.86</v>
      </c>
      <c r="C4" s="4">
        <f>IF('True_Odds_Calculator_3-way'!C5="","",'True_Odds_Calculator_3-way'!C5)</f>
        <v>5.36</v>
      </c>
      <c r="D4" s="9">
        <f t="shared" ref="D4:D67" si="13">(K4/(AR4+K4-(AR4*K4)))</f>
        <v>0.56812862827301414</v>
      </c>
      <c r="E4" s="9">
        <f t="shared" ref="E4:E67" si="14">(L4/(AR4+L4-(AR4*L4)))</f>
        <v>0.2513712421129804</v>
      </c>
      <c r="F4" s="9">
        <f t="shared" ref="F4:F67" si="15">(M4/(AR4+M4-(AR4*M4)))</f>
        <v>0.18050012961400541</v>
      </c>
      <c r="G4" s="9">
        <f t="shared" ref="G4:G67" si="16">AR4</f>
        <v>1.0413216116259412</v>
      </c>
      <c r="H4" s="9">
        <f t="shared" ref="H4:H67" si="17">IF(A4="","",1/D4)</f>
        <v>1.760164776486937</v>
      </c>
      <c r="I4" s="9">
        <f t="shared" ref="I4:I67" si="18">IF(B4="","",1/E4)</f>
        <v>3.9781798092501912</v>
      </c>
      <c r="J4" s="9">
        <f t="shared" ref="J4:J67" si="19">IF(C4="","",1/F4)</f>
        <v>5.5401622266891035</v>
      </c>
      <c r="K4" s="11">
        <f t="shared" ref="K4:K67" si="20">1/A4</f>
        <v>0.5780346820809249</v>
      </c>
      <c r="L4" s="11">
        <f t="shared" ref="L4:L67" si="21">1/B4</f>
        <v>0.2590673575129534</v>
      </c>
      <c r="M4" s="11">
        <f t="shared" ref="M4:M67" si="22">1/C4</f>
        <v>0.18656716417910446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-0.2543180500504455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0.22211041888404576</v>
      </c>
      <c r="Q4" s="11">
        <f>2*'OddsRatio_working_3-way'!K4*'OddsRatio_working_3-way'!L4*'OddsRatio_working_3-way'!M4</f>
        <v>5.5876834939382579E-2</v>
      </c>
      <c r="R4" s="11">
        <f t="shared" ref="R4:R67" si="23">O4/N4</f>
        <v>0</v>
      </c>
      <c r="S4" s="11">
        <f t="shared" ref="S4:S67" si="24">P4/N4</f>
        <v>-0.87335688064606043</v>
      </c>
      <c r="T4" s="11">
        <f t="shared" ref="T4:T67" si="25">Q4/N4</f>
        <v>-0.21971242280404035</v>
      </c>
      <c r="U4" s="11">
        <f>'OddsRatio_working_3-way'!S4-'OddsRatio_working_3-way'!R4^2/3</f>
        <v>-0.87335688064606043</v>
      </c>
      <c r="V4" s="11">
        <f>'OddsRatio_working_3-way'!S4*'OddsRatio_working_3-way'!R4/3-2*'OddsRatio_working_3-way'!R4^3/27-'OddsRatio_working_3-way'!T4</f>
        <v>0.21971242280404035</v>
      </c>
      <c r="W4" s="11">
        <f>'OddsRatio_working_3-way'!V4^2+4*'OddsRatio_working_3-way'!U4^3/27</f>
        <v>-5.041606872942133E-2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0.15707451851258586</v>
      </c>
      <c r="Y4" s="11">
        <f>IF('OddsRatio_working_3-way'!W4&gt;=0,IF('OddsRatio_working_3-way'!V4+SQRT('OddsRatio_working_3-way'!W4)&gt;0,0,PI()),ACOS('OddsRatio_working_3-way'!V4/(2*'OddsRatio_working_3-way'!X4)))</f>
        <v>0.79625385614585842</v>
      </c>
      <c r="Z4" s="11">
        <f>'OddsRatio_working_3-way'!X4^(1/3)*COS('OddsRatio_working_3-way'!Y4/3)</f>
        <v>0.52066080581297058</v>
      </c>
      <c r="AA4" s="11">
        <f>'OddsRatio_working_3-way'!X4^(1/3)*COS(('OddsRatio_working_3-way'!Y4+2*PI())/3)</f>
        <v>-0.38290064451984024</v>
      </c>
      <c r="AB4" s="11">
        <f>'OddsRatio_working_3-way'!X4^(1/3)*COS(('OddsRatio_working_3-way'!Y4+4*PI())/3)</f>
        <v>-0.13776016129313046</v>
      </c>
      <c r="AC4" s="11">
        <f>'OddsRatio_working_3-way'!X4^(1/3)*SIN('OddsRatio_working_3-way'!Y4/3)</f>
        <v>0.14153192398021588</v>
      </c>
      <c r="AD4" s="11">
        <f>'OddsRatio_working_3-way'!X4^(1/3)*SIN(('OddsRatio_working_3-way'!Y4+2*PI())/3)</f>
        <v>0.38013952259880107</v>
      </c>
      <c r="AE4" s="11">
        <f>'OddsRatio_working_3-way'!X4^(1/3)*SIN(('OddsRatio_working_3-way'!Y4+4*PI())/3)</f>
        <v>-0.52167144657901687</v>
      </c>
      <c r="AF4" s="11">
        <f>-'OddsRatio_working_3-way'!U4/(3*'OddsRatio_working_3-way'!X4^(1/3))*COS(('OddsRatio_working_3-way'!Y4)/3)</f>
        <v>0.52066080581297058</v>
      </c>
      <c r="AG4" s="11">
        <f>-'OddsRatio_working_3-way'!U4/(3*'OddsRatio_working_3-way'!X4^(1/3))*COS(('OddsRatio_working_3-way'!Y4+2*PI())/3)</f>
        <v>-0.38290064451984024</v>
      </c>
      <c r="AH4" s="11">
        <f>-'OddsRatio_working_3-way'!U4/(3*'OddsRatio_working_3-way'!X4^(1/3))*COS(('OddsRatio_working_3-way'!Y4+4*PI())/3)</f>
        <v>-0.13776016129313046</v>
      </c>
      <c r="AI4" s="11">
        <f>'OddsRatio_working_3-way'!U4/(3*'OddsRatio_working_3-way'!X4^(1/3))*SIN(('OddsRatio_working_3-way'!Y4)/3)</f>
        <v>-0.14153192398021588</v>
      </c>
      <c r="AJ4" s="11">
        <f>'OddsRatio_working_3-way'!U4/(3*'OddsRatio_working_3-way'!X4^(1/3))*SIN(('OddsRatio_working_3-way'!Y4+2*PI())/3)</f>
        <v>-0.38013952259880107</v>
      </c>
      <c r="AK4" s="11">
        <f>'OddsRatio_working_3-way'!U4/(3*'OddsRatio_working_3-way'!X4^(1/3))*SIN(('OddsRatio_working_3-way'!Y4+4*PI())/3)</f>
        <v>0.52167144657901687</v>
      </c>
      <c r="AL4" s="11">
        <f>'OddsRatio_working_3-way'!Z4+'OddsRatio_working_3-way'!AF4</f>
        <v>1.0413216116259412</v>
      </c>
      <c r="AM4" s="11">
        <f>'OddsRatio_working_3-way'!AA4+'OddsRatio_working_3-way'!AG4</f>
        <v>-0.76580128903968048</v>
      </c>
      <c r="AN4" s="11">
        <f>'OddsRatio_working_3-way'!AB4+'OddsRatio_working_3-way'!AH4</f>
        <v>-0.27552032258626091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1.0413216116259412</v>
      </c>
      <c r="AS4" s="11">
        <f>IF(('OddsRatio_working_3-way'!X4=0),IF(Q4&gt;0,-Q4^(1/3),(-Q4)^(1/3)),'OddsRatio_working_3-way'!AM4-'OddsRatio_working_3-way'!R4/3)</f>
        <v>-0.76580128903968048</v>
      </c>
      <c r="AT4" s="11">
        <f>IF(('OddsRatio_working_3-way'!X4=0),IF(Q4&gt;0,-Q4^(1/3),(-Q4)^(1/3)),'OddsRatio_working_3-way'!AN4-'OddsRatio_working_3-way'!R4/3)</f>
        <v>-0.27552032258626091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1.91</v>
      </c>
      <c r="B5" s="4">
        <f>IF('True_Odds_Calculator_3-way'!B6="","",'True_Odds_Calculator_3-way'!B6)</f>
        <v>3.6</v>
      </c>
      <c r="C5" s="4">
        <f>IF('True_Odds_Calculator_3-way'!C6="","",'True_Odds_Calculator_3-way'!C6)</f>
        <v>4.49</v>
      </c>
      <c r="D5" s="9">
        <f t="shared" si="13"/>
        <v>0.5138708356146906</v>
      </c>
      <c r="E5" s="9">
        <f t="shared" si="14"/>
        <v>0.2700587463333276</v>
      </c>
      <c r="F5" s="9">
        <f t="shared" si="15"/>
        <v>0.21607041805198157</v>
      </c>
      <c r="G5" s="9">
        <f t="shared" si="16"/>
        <v>1.0395761656951628</v>
      </c>
      <c r="H5" s="9">
        <f t="shared" si="17"/>
        <v>1.9460143107825982</v>
      </c>
      <c r="I5" s="9">
        <f t="shared" si="18"/>
        <v>3.7028980308074226</v>
      </c>
      <c r="J5" s="9">
        <f t="shared" si="19"/>
        <v>4.6281208182761189</v>
      </c>
      <c r="K5" s="11">
        <f t="shared" si="20"/>
        <v>0.52356020942408377</v>
      </c>
      <c r="L5" s="11">
        <f t="shared" si="21"/>
        <v>0.27777777777777779</v>
      </c>
      <c r="M5" s="11">
        <f t="shared" si="22"/>
        <v>0.22271714922048996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-0.26745945679818495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0.22673357250486181</v>
      </c>
      <c r="Q5" s="11">
        <f>2*'OddsRatio_working_3-way'!K5*'OddsRatio_working_3-way'!L5*'OddsRatio_working_3-way'!M5</f>
        <v>6.4781020715674806E-2</v>
      </c>
      <c r="R5" s="11">
        <f t="shared" si="23"/>
        <v>0</v>
      </c>
      <c r="S5" s="11">
        <f t="shared" si="24"/>
        <v>-0.84773062511656339</v>
      </c>
      <c r="T5" s="11">
        <f t="shared" si="25"/>
        <v>-0.24220875003330383</v>
      </c>
      <c r="U5" s="11">
        <f>'OddsRatio_working_3-way'!S5-'OddsRatio_working_3-way'!R5^2/3</f>
        <v>-0.84773062511656339</v>
      </c>
      <c r="V5" s="11">
        <f>'OddsRatio_working_3-way'!S5*'OddsRatio_working_3-way'!R5/3-2*'OddsRatio_working_3-way'!R5^3/27-'OddsRatio_working_3-way'!T5</f>
        <v>0.24220875003330383</v>
      </c>
      <c r="W5" s="11">
        <f>'OddsRatio_working_3-way'!V5^2+4*'OddsRatio_working_3-way'!U5^3/27</f>
        <v>-3.158962524608247E-2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0.15021210323970063</v>
      </c>
      <c r="Y5" s="11">
        <f>IF('OddsRatio_working_3-way'!W5&gt;=0,IF('OddsRatio_working_3-way'!V5+SQRT('OddsRatio_working_3-way'!W5)&gt;0,0,PI()),ACOS('OddsRatio_working_3-way'!V5/(2*'OddsRatio_working_3-way'!X5)))</f>
        <v>0.63305739870772493</v>
      </c>
      <c r="Z5" s="11">
        <f>'OddsRatio_working_3-way'!X5^(1/3)*COS('OddsRatio_working_3-way'!Y5/3)</f>
        <v>0.51978808284758138</v>
      </c>
      <c r="AA5" s="11">
        <f>'OddsRatio_working_3-way'!X5^(1/3)*COS(('OddsRatio_working_3-way'!Y5+2*PI())/3)</f>
        <v>-0.35631975363981627</v>
      </c>
      <c r="AB5" s="11">
        <f>'OddsRatio_working_3-way'!X5^(1/3)*COS(('OddsRatio_working_3-way'!Y5+4*PI())/3)</f>
        <v>-0.16346832920776508</v>
      </c>
      <c r="AC5" s="11">
        <f>'OddsRatio_working_3-way'!X5^(1/3)*SIN('OddsRatio_working_3-way'!Y5/3)</f>
        <v>0.11134282180944753</v>
      </c>
      <c r="AD5" s="11">
        <f>'OddsRatio_working_3-way'!X5^(1/3)*SIN(('OddsRatio_working_3-way'!Y5+2*PI())/3)</f>
        <v>0.39447827342569225</v>
      </c>
      <c r="AE5" s="11">
        <f>'OddsRatio_working_3-way'!X5^(1/3)*SIN(('OddsRatio_working_3-way'!Y5+4*PI())/3)</f>
        <v>-0.50582109523513963</v>
      </c>
      <c r="AF5" s="11">
        <f>-'OddsRatio_working_3-way'!U5/(3*'OddsRatio_working_3-way'!X5^(1/3))*COS(('OddsRatio_working_3-way'!Y5)/3)</f>
        <v>0.51978808284758127</v>
      </c>
      <c r="AG5" s="11">
        <f>-'OddsRatio_working_3-way'!U5/(3*'OddsRatio_working_3-way'!X5^(1/3))*COS(('OddsRatio_working_3-way'!Y5+2*PI())/3)</f>
        <v>-0.35631975363981616</v>
      </c>
      <c r="AH5" s="11">
        <f>-'OddsRatio_working_3-way'!U5/(3*'OddsRatio_working_3-way'!X5^(1/3))*COS(('OddsRatio_working_3-way'!Y5+4*PI())/3)</f>
        <v>-0.16346832920776505</v>
      </c>
      <c r="AI5" s="11">
        <f>'OddsRatio_working_3-way'!U5/(3*'OddsRatio_working_3-way'!X5^(1/3))*SIN(('OddsRatio_working_3-way'!Y5)/3)</f>
        <v>-0.1113428218094475</v>
      </c>
      <c r="AJ5" s="11">
        <f>'OddsRatio_working_3-way'!U5/(3*'OddsRatio_working_3-way'!X5^(1/3))*SIN(('OddsRatio_working_3-way'!Y5+2*PI())/3)</f>
        <v>-0.39447827342569214</v>
      </c>
      <c r="AK5" s="11">
        <f>'OddsRatio_working_3-way'!U5/(3*'OddsRatio_working_3-way'!X5^(1/3))*SIN(('OddsRatio_working_3-way'!Y5+4*PI())/3)</f>
        <v>0.50582109523513952</v>
      </c>
      <c r="AL5" s="11">
        <f>'OddsRatio_working_3-way'!Z5+'OddsRatio_working_3-way'!AF5</f>
        <v>1.0395761656951628</v>
      </c>
      <c r="AM5" s="11">
        <f>'OddsRatio_working_3-way'!AA5+'OddsRatio_working_3-way'!AG5</f>
        <v>-0.71263950727963243</v>
      </c>
      <c r="AN5" s="11">
        <f>'OddsRatio_working_3-way'!AB5+'OddsRatio_working_3-way'!AH5</f>
        <v>-0.3269366584155301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1.0395761656951628</v>
      </c>
      <c r="AS5" s="11">
        <f>IF(('OddsRatio_working_3-way'!X5=0),IF(Q5&gt;0,-Q5^(1/3),(-Q5)^(1/3)),'OddsRatio_working_3-way'!AM5-'OddsRatio_working_3-way'!R5/3)</f>
        <v>-0.71263950727963243</v>
      </c>
      <c r="AT5" s="11">
        <f>IF(('OddsRatio_working_3-way'!X5=0),IF(Q5&gt;0,-Q5^(1/3),(-Q5)^(1/3)),'OddsRatio_working_3-way'!AN5-'OddsRatio_working_3-way'!R5/3)</f>
        <v>-0.3269366584155301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1.48</v>
      </c>
      <c r="B6" s="4">
        <f>IF('True_Odds_Calculator_3-way'!B7="","",'True_Odds_Calculator_3-way'!B7)</f>
        <v>4.62</v>
      </c>
      <c r="C6" s="4">
        <f>IF('True_Odds_Calculator_3-way'!C7="","",'True_Odds_Calculator_3-way'!C7)</f>
        <v>7.14</v>
      </c>
      <c r="D6" s="9">
        <f t="shared" si="13"/>
        <v>0.6615795774335187</v>
      </c>
      <c r="E6" s="9">
        <f t="shared" si="14"/>
        <v>0.20585371250177881</v>
      </c>
      <c r="F6" s="9">
        <f t="shared" si="15"/>
        <v>0.13256671006470253</v>
      </c>
      <c r="G6" s="9">
        <f t="shared" si="16"/>
        <v>1.0656957546189543</v>
      </c>
      <c r="H6" s="9">
        <f t="shared" si="17"/>
        <v>1.5115339622170982</v>
      </c>
      <c r="I6" s="9">
        <f t="shared" si="18"/>
        <v>4.8578186317206153</v>
      </c>
      <c r="J6" s="9">
        <f t="shared" si="19"/>
        <v>7.5433719333603797</v>
      </c>
      <c r="K6" s="11">
        <f t="shared" si="20"/>
        <v>0.67567567567567566</v>
      </c>
      <c r="L6" s="11">
        <f t="shared" si="21"/>
        <v>0.21645021645021645</v>
      </c>
      <c r="M6" s="11">
        <f t="shared" si="22"/>
        <v>0.14005602240896359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-0.21853262189396649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0.20974810890777276</v>
      </c>
      <c r="Q6" s="11">
        <f>2*'OddsRatio_working_3-way'!K6*'OddsRatio_working_3-way'!L6*'OddsRatio_working_3-way'!M6</f>
        <v>4.0966427521049363E-2</v>
      </c>
      <c r="R6" s="11">
        <f t="shared" si="23"/>
        <v>0</v>
      </c>
      <c r="S6" s="11">
        <f t="shared" si="24"/>
        <v>-0.95980228073016927</v>
      </c>
      <c r="T6" s="11">
        <f t="shared" si="25"/>
        <v>-0.18746138295511117</v>
      </c>
      <c r="U6" s="11">
        <f>'OddsRatio_working_3-way'!S6-'OddsRatio_working_3-way'!R6^2/3</f>
        <v>-0.95980228073016927</v>
      </c>
      <c r="V6" s="11">
        <f>'OddsRatio_working_3-way'!S6*'OddsRatio_working_3-way'!R6/3-2*'OddsRatio_working_3-way'!R6^3/27-'OddsRatio_working_3-way'!T6</f>
        <v>0.18746138295511117</v>
      </c>
      <c r="W6" s="11">
        <f>'OddsRatio_working_3-way'!V6^2+4*'OddsRatio_working_3-way'!U6^3/27</f>
        <v>-9.5849260766130859E-2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0.18096341540873234</v>
      </c>
      <c r="Y6" s="11">
        <f>IF('OddsRatio_working_3-way'!W6&gt;=0,IF('OddsRatio_working_3-way'!V6+SQRT('OddsRatio_working_3-way'!W6)&gt;0,0,PI()),ACOS('OddsRatio_working_3-way'!V6/(2*'OddsRatio_working_3-way'!X6)))</f>
        <v>1.0263391683642937</v>
      </c>
      <c r="Z6" s="11">
        <f>'OddsRatio_working_3-way'!X6^(1/3)*COS('OddsRatio_working_3-way'!Y6/3)</f>
        <v>0.53284787730947714</v>
      </c>
      <c r="AA6" s="11">
        <f>'OddsRatio_working_3-way'!X6^(1/3)*COS(('OddsRatio_working_3-way'!Y6+2*PI())/3)</f>
        <v>-0.43075721257584859</v>
      </c>
      <c r="AB6" s="11">
        <f>'OddsRatio_working_3-way'!X6^(1/3)*COS(('OddsRatio_working_3-way'!Y6+4*PI())/3)</f>
        <v>-0.10209066473362866</v>
      </c>
      <c r="AC6" s="11">
        <f>'OddsRatio_working_3-way'!X6^(1/3)*SIN('OddsRatio_working_3-way'!Y6/3)</f>
        <v>0.1897557198703308</v>
      </c>
      <c r="AD6" s="11">
        <f>'OddsRatio_working_3-way'!X6^(1/3)*SIN(('OddsRatio_working_3-way'!Y6+2*PI())/3)</f>
        <v>0.36658193816745555</v>
      </c>
      <c r="AE6" s="11">
        <f>'OddsRatio_working_3-way'!X6^(1/3)*SIN(('OddsRatio_working_3-way'!Y6+4*PI())/3)</f>
        <v>-0.55633765803778634</v>
      </c>
      <c r="AF6" s="11">
        <f>-'OddsRatio_working_3-way'!U6/(3*'OddsRatio_working_3-way'!X6^(1/3))*COS(('OddsRatio_working_3-way'!Y6)/3)</f>
        <v>0.53284787730947725</v>
      </c>
      <c r="AG6" s="11">
        <f>-'OddsRatio_working_3-way'!U6/(3*'OddsRatio_working_3-way'!X6^(1/3))*COS(('OddsRatio_working_3-way'!Y6+2*PI())/3)</f>
        <v>-0.4307572125758487</v>
      </c>
      <c r="AH6" s="11">
        <f>-'OddsRatio_working_3-way'!U6/(3*'OddsRatio_working_3-way'!X6^(1/3))*COS(('OddsRatio_working_3-way'!Y6+4*PI())/3)</f>
        <v>-0.10209066473362868</v>
      </c>
      <c r="AI6" s="11">
        <f>'OddsRatio_working_3-way'!U6/(3*'OddsRatio_working_3-way'!X6^(1/3))*SIN(('OddsRatio_working_3-way'!Y6)/3)</f>
        <v>-0.18975571987033082</v>
      </c>
      <c r="AJ6" s="11">
        <f>'OddsRatio_working_3-way'!U6/(3*'OddsRatio_working_3-way'!X6^(1/3))*SIN(('OddsRatio_working_3-way'!Y6+2*PI())/3)</f>
        <v>-0.3665819381674556</v>
      </c>
      <c r="AK6" s="11">
        <f>'OddsRatio_working_3-way'!U6/(3*'OddsRatio_working_3-way'!X6^(1/3))*SIN(('OddsRatio_working_3-way'!Y6+4*PI())/3)</f>
        <v>0.55633765803778645</v>
      </c>
      <c r="AL6" s="11">
        <f>'OddsRatio_working_3-way'!Z6+'OddsRatio_working_3-way'!AF6</f>
        <v>1.0656957546189543</v>
      </c>
      <c r="AM6" s="11">
        <f>'OddsRatio_working_3-way'!AA6+'OddsRatio_working_3-way'!AG6</f>
        <v>-0.86151442515169729</v>
      </c>
      <c r="AN6" s="11">
        <f>'OddsRatio_working_3-way'!AB6+'OddsRatio_working_3-way'!AH6</f>
        <v>-0.20418132946725734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1.0656957546189543</v>
      </c>
      <c r="AS6" s="11">
        <f>IF(('OddsRatio_working_3-way'!X6=0),IF(Q6&gt;0,-Q6^(1/3),(-Q6)^(1/3)),'OddsRatio_working_3-way'!AM6-'OddsRatio_working_3-way'!R6/3)</f>
        <v>-0.86151442515169729</v>
      </c>
      <c r="AT6" s="11">
        <f>IF(('OddsRatio_working_3-way'!X6=0),IF(Q6&gt;0,-Q6^(1/3),(-Q6)^(1/3)),'OddsRatio_working_3-way'!AN6-'OddsRatio_working_3-way'!R6/3)</f>
        <v>-0.20418132946725734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2.11</v>
      </c>
      <c r="B7" s="4">
        <f>IF('True_Odds_Calculator_3-way'!B8="","",'True_Odds_Calculator_3-way'!B8)</f>
        <v>3.47</v>
      </c>
      <c r="C7" s="4">
        <f>IF('True_Odds_Calculator_3-way'!C8="","",'True_Odds_Calculator_3-way'!C8)</f>
        <v>3.83</v>
      </c>
      <c r="D7" s="9">
        <f t="shared" si="13"/>
        <v>0.46495388165162971</v>
      </c>
      <c r="E7" s="9">
        <f t="shared" si="14"/>
        <v>0.28084522951276031</v>
      </c>
      <c r="F7" s="9">
        <f t="shared" si="15"/>
        <v>0.25420088883560998</v>
      </c>
      <c r="G7" s="9">
        <f t="shared" si="16"/>
        <v>1.0367125623971813</v>
      </c>
      <c r="H7" s="9">
        <f t="shared" si="17"/>
        <v>2.1507509442608712</v>
      </c>
      <c r="I7" s="9">
        <f t="shared" si="18"/>
        <v>3.5606800291210381</v>
      </c>
      <c r="J7" s="9">
        <f t="shared" si="19"/>
        <v>3.9338965515840241</v>
      </c>
      <c r="K7" s="11">
        <f t="shared" si="20"/>
        <v>0.47393364928909953</v>
      </c>
      <c r="L7" s="11">
        <f t="shared" si="21"/>
        <v>0.28818443804034583</v>
      </c>
      <c r="M7" s="11">
        <f t="shared" si="22"/>
        <v>0.2610966057441253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-0.27669140172792273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0.22858478807105501</v>
      </c>
      <c r="Q7" s="11">
        <f>2*'OddsRatio_working_3-way'!K7*'OddsRatio_working_3-way'!L7*'OddsRatio_working_3-way'!M7</f>
        <v>7.1321306730438364E-2</v>
      </c>
      <c r="R7" s="11">
        <f t="shared" si="23"/>
        <v>0</v>
      </c>
      <c r="S7" s="11">
        <f t="shared" si="24"/>
        <v>-0.82613621761845679</v>
      </c>
      <c r="T7" s="11">
        <f t="shared" si="25"/>
        <v>-0.25776481048937799</v>
      </c>
      <c r="U7" s="11">
        <f>'OddsRatio_working_3-way'!S7-'OddsRatio_working_3-way'!R7^2/3</f>
        <v>-0.82613621761845679</v>
      </c>
      <c r="V7" s="11">
        <f>'OddsRatio_working_3-way'!S7*'OddsRatio_working_3-way'!R7/3-2*'OddsRatio_working_3-way'!R7^3/27-'OddsRatio_working_3-way'!T7</f>
        <v>0.25776481048937799</v>
      </c>
      <c r="W7" s="11">
        <f>'OddsRatio_working_3-way'!V7^2+4*'OddsRatio_working_3-way'!U7^3/27</f>
        <v>-1.7088981883443488E-2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0.14450923794871076</v>
      </c>
      <c r="Y7" s="11">
        <f>IF('OddsRatio_working_3-way'!W7&gt;=0,IF('OddsRatio_working_3-way'!V7+SQRT('OddsRatio_working_3-way'!W7)&gt;0,0,PI()),ACOS('OddsRatio_working_3-way'!V7/(2*'OddsRatio_working_3-way'!X7)))</f>
        <v>0.46934941105372796</v>
      </c>
      <c r="Z7" s="11">
        <f>'OddsRatio_working_3-way'!X7^(1/3)*COS('OddsRatio_working_3-way'!Y7/3)</f>
        <v>0.51835628119859078</v>
      </c>
      <c r="AA7" s="11">
        <f>'OddsRatio_working_3-way'!X7^(1/3)*COS(('OddsRatio_working_3-way'!Y7+2*PI())/3)</f>
        <v>-0.32998865331520388</v>
      </c>
      <c r="AB7" s="11">
        <f>'OddsRatio_working_3-way'!X7^(1/3)*COS(('OddsRatio_working_3-way'!Y7+4*PI())/3)</f>
        <v>-0.18836762788338698</v>
      </c>
      <c r="AC7" s="11">
        <f>'OddsRatio_working_3-way'!X7^(1/3)*SIN('OddsRatio_working_3-way'!Y7/3)</f>
        <v>8.1764937155970469E-2</v>
      </c>
      <c r="AD7" s="11">
        <f>'OddsRatio_working_3-way'!X7^(1/3)*SIN(('OddsRatio_working_3-way'!Y7+2*PI())/3)</f>
        <v>0.40802723915122441</v>
      </c>
      <c r="AE7" s="11">
        <f>'OddsRatio_working_3-way'!X7^(1/3)*SIN(('OddsRatio_working_3-way'!Y7+4*PI())/3)</f>
        <v>-0.48979217630719474</v>
      </c>
      <c r="AF7" s="11">
        <f>-'OddsRatio_working_3-way'!U7/(3*'OddsRatio_working_3-way'!X7^(1/3))*COS(('OddsRatio_working_3-way'!Y7)/3)</f>
        <v>0.51835628119859067</v>
      </c>
      <c r="AG7" s="11">
        <f>-'OddsRatio_working_3-way'!U7/(3*'OddsRatio_working_3-way'!X7^(1/3))*COS(('OddsRatio_working_3-way'!Y7+2*PI())/3)</f>
        <v>-0.32998865331520383</v>
      </c>
      <c r="AH7" s="11">
        <f>-'OddsRatio_working_3-way'!U7/(3*'OddsRatio_working_3-way'!X7^(1/3))*COS(('OddsRatio_working_3-way'!Y7+4*PI())/3)</f>
        <v>-0.18836762788338696</v>
      </c>
      <c r="AI7" s="11">
        <f>'OddsRatio_working_3-way'!U7/(3*'OddsRatio_working_3-way'!X7^(1/3))*SIN(('OddsRatio_working_3-way'!Y7)/3)</f>
        <v>-8.1764937155970455E-2</v>
      </c>
      <c r="AJ7" s="11">
        <f>'OddsRatio_working_3-way'!U7/(3*'OddsRatio_working_3-way'!X7^(1/3))*SIN(('OddsRatio_working_3-way'!Y7+2*PI())/3)</f>
        <v>-0.4080272391512243</v>
      </c>
      <c r="AK7" s="11">
        <f>'OddsRatio_working_3-way'!U7/(3*'OddsRatio_working_3-way'!X7^(1/3))*SIN(('OddsRatio_working_3-way'!Y7+4*PI())/3)</f>
        <v>0.48979217630719463</v>
      </c>
      <c r="AL7" s="11">
        <f>'OddsRatio_working_3-way'!Z7+'OddsRatio_working_3-way'!AF7</f>
        <v>1.0367125623971813</v>
      </c>
      <c r="AM7" s="11">
        <f>'OddsRatio_working_3-way'!AA7+'OddsRatio_working_3-way'!AG7</f>
        <v>-0.65997730663040777</v>
      </c>
      <c r="AN7" s="11">
        <f>'OddsRatio_working_3-way'!AB7+'OddsRatio_working_3-way'!AH7</f>
        <v>-0.37673525576677391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1.0367125623971813</v>
      </c>
      <c r="AS7" s="11">
        <f>IF(('OddsRatio_working_3-way'!X7=0),IF(Q7&gt;0,-Q7^(1/3),(-Q7)^(1/3)),'OddsRatio_working_3-way'!AM7-'OddsRatio_working_3-way'!R7/3)</f>
        <v>-0.65997730663040777</v>
      </c>
      <c r="AT7" s="11">
        <f>IF(('OddsRatio_working_3-way'!X7=0),IF(Q7&gt;0,-Q7^(1/3),(-Q7)^(1/3)),'OddsRatio_working_3-way'!AN7-'OddsRatio_working_3-way'!R7/3)</f>
        <v>-0.37673525576677391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3.26</v>
      </c>
      <c r="B8" s="4">
        <f>IF('True_Odds_Calculator_3-way'!B9="","",'True_Odds_Calculator_3-way'!B9)</f>
        <v>3.44</v>
      </c>
      <c r="C8" s="4">
        <f>IF('True_Odds_Calculator_3-way'!C9="","",'True_Odds_Calculator_3-way'!C9)</f>
        <v>2.36</v>
      </c>
      <c r="D8" s="9">
        <f t="shared" si="13"/>
        <v>0.29996528341992923</v>
      </c>
      <c r="E8" s="9">
        <f t="shared" si="14"/>
        <v>0.28412395852592287</v>
      </c>
      <c r="F8" s="9">
        <f t="shared" si="15"/>
        <v>0.4159107580541479</v>
      </c>
      <c r="G8" s="9">
        <f t="shared" si="16"/>
        <v>1.0326190786529277</v>
      </c>
      <c r="H8" s="9">
        <f t="shared" si="17"/>
        <v>3.3337191177556167</v>
      </c>
      <c r="I8" s="9">
        <f t="shared" si="18"/>
        <v>3.5195905519131436</v>
      </c>
      <c r="J8" s="9">
        <f t="shared" si="19"/>
        <v>2.4043619469679811</v>
      </c>
      <c r="K8" s="11">
        <f t="shared" si="20"/>
        <v>0.30674846625766872</v>
      </c>
      <c r="L8" s="11">
        <f t="shared" si="21"/>
        <v>0.29069767441860467</v>
      </c>
      <c r="M8" s="11">
        <f t="shared" si="22"/>
        <v>0.42372881355932207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-0.28336690598770109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0.22897316041602692</v>
      </c>
      <c r="Q8" s="11">
        <f>2*'OddsRatio_working_3-way'!K8*'OddsRatio_working_3-way'!L8*'OddsRatio_working_3-way'!M8</f>
        <v>7.5568699807269601E-2</v>
      </c>
      <c r="R8" s="11">
        <f t="shared" si="23"/>
        <v>0</v>
      </c>
      <c r="S8" s="11">
        <f t="shared" si="24"/>
        <v>-0.80804481955265794</v>
      </c>
      <c r="T8" s="11">
        <f t="shared" si="25"/>
        <v>-0.26668145859823694</v>
      </c>
      <c r="U8" s="11">
        <f>'OddsRatio_working_3-way'!S8-'OddsRatio_working_3-way'!R8^2/3</f>
        <v>-0.80804481955265794</v>
      </c>
      <c r="V8" s="11">
        <f>'OddsRatio_working_3-way'!S8*'OddsRatio_working_3-way'!R8/3-2*'OddsRatio_working_3-way'!R8^3/27-'OddsRatio_working_3-way'!T8</f>
        <v>0.26668145859823694</v>
      </c>
      <c r="W8" s="11">
        <f>'OddsRatio_working_3-way'!V8^2+4*'OddsRatio_working_3-way'!U8^3/27</f>
        <v>-7.0442440972030701E-3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0.13978845129094733</v>
      </c>
      <c r="Y8" s="11">
        <f>IF('OddsRatio_working_3-way'!W8&gt;=0,IF('OddsRatio_working_3-way'!V8+SQRT('OddsRatio_working_3-way'!W8)&gt;0,0,PI()),ACOS('OddsRatio_working_3-way'!V8/(2*'OddsRatio_working_3-way'!X8)))</f>
        <v>0.30490610166827525</v>
      </c>
      <c r="Z8" s="11">
        <f>'OddsRatio_working_3-way'!X8^(1/3)*COS('OddsRatio_working_3-way'!Y8/3)</f>
        <v>0.51630953932646384</v>
      </c>
      <c r="AA8" s="11">
        <f>'OddsRatio_working_3-way'!X8^(1/3)*COS(('OddsRatio_working_3-way'!Y8+2*PI())/3)</f>
        <v>-0.30375684843751066</v>
      </c>
      <c r="AB8" s="11">
        <f>'OddsRatio_working_3-way'!X8^(1/3)*COS(('OddsRatio_working_3-way'!Y8+4*PI())/3)</f>
        <v>-0.21255269088895332</v>
      </c>
      <c r="AC8" s="11">
        <f>'OddsRatio_working_3-way'!X8^(1/3)*SIN('OddsRatio_working_3-way'!Y8/3)</f>
        <v>5.2656744911872597E-2</v>
      </c>
      <c r="AD8" s="11">
        <f>'OddsRatio_working_3-way'!X8^(1/3)*SIN(('OddsRatio_working_3-way'!Y8+2*PI())/3)</f>
        <v>0.42080880481702199</v>
      </c>
      <c r="AE8" s="11">
        <f>'OddsRatio_working_3-way'!X8^(1/3)*SIN(('OddsRatio_working_3-way'!Y8+4*PI())/3)</f>
        <v>-0.47346554972889465</v>
      </c>
      <c r="AF8" s="11">
        <f>-'OddsRatio_working_3-way'!U8/(3*'OddsRatio_working_3-way'!X8^(1/3))*COS(('OddsRatio_working_3-way'!Y8)/3)</f>
        <v>0.51630953932646384</v>
      </c>
      <c r="AG8" s="11">
        <f>-'OddsRatio_working_3-way'!U8/(3*'OddsRatio_working_3-way'!X8^(1/3))*COS(('OddsRatio_working_3-way'!Y8+2*PI())/3)</f>
        <v>-0.30375684843751066</v>
      </c>
      <c r="AH8" s="11">
        <f>-'OddsRatio_working_3-way'!U8/(3*'OddsRatio_working_3-way'!X8^(1/3))*COS(('OddsRatio_working_3-way'!Y8+4*PI())/3)</f>
        <v>-0.21255269088895332</v>
      </c>
      <c r="AI8" s="11">
        <f>'OddsRatio_working_3-way'!U8/(3*'OddsRatio_working_3-way'!X8^(1/3))*SIN(('OddsRatio_working_3-way'!Y8)/3)</f>
        <v>-5.2656744911872597E-2</v>
      </c>
      <c r="AJ8" s="11">
        <f>'OddsRatio_working_3-way'!U8/(3*'OddsRatio_working_3-way'!X8^(1/3))*SIN(('OddsRatio_working_3-way'!Y8+2*PI())/3)</f>
        <v>-0.42080880481702199</v>
      </c>
      <c r="AK8" s="11">
        <f>'OddsRatio_working_3-way'!U8/(3*'OddsRatio_working_3-way'!X8^(1/3))*SIN(('OddsRatio_working_3-way'!Y8+4*PI())/3)</f>
        <v>0.47346554972889465</v>
      </c>
      <c r="AL8" s="11">
        <f>'OddsRatio_working_3-way'!Z8+'OddsRatio_working_3-way'!AF8</f>
        <v>1.0326190786529277</v>
      </c>
      <c r="AM8" s="11">
        <f>'OddsRatio_working_3-way'!AA8+'OddsRatio_working_3-way'!AG8</f>
        <v>-0.60751369687502133</v>
      </c>
      <c r="AN8" s="11">
        <f>'OddsRatio_working_3-way'!AB8+'OddsRatio_working_3-way'!AH8</f>
        <v>-0.42510538177790663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1.0326190786529277</v>
      </c>
      <c r="AS8" s="11">
        <f>IF(('OddsRatio_working_3-way'!X8=0),IF(Q8&gt;0,-Q8^(1/3),(-Q8)^(1/3)),'OddsRatio_working_3-way'!AM8-'OddsRatio_working_3-way'!R8/3)</f>
        <v>-0.60751369687502133</v>
      </c>
      <c r="AT8" s="11">
        <f>IF(('OddsRatio_working_3-way'!X8=0),IF(Q8&gt;0,-Q8^(1/3),(-Q8)^(1/3)),'OddsRatio_working_3-way'!AN8-'OddsRatio_working_3-way'!R8/3)</f>
        <v>-0.42510538177790663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5.28</v>
      </c>
      <c r="B9" s="4">
        <f>IF('True_Odds_Calculator_3-way'!B10="","",'True_Odds_Calculator_3-way'!B10)</f>
        <v>4.24</v>
      </c>
      <c r="C9" s="4">
        <f>IF('True_Odds_Calculator_3-way'!C10="","",'True_Odds_Calculator_3-way'!C10)</f>
        <v>1.67</v>
      </c>
      <c r="D9" s="9">
        <f t="shared" si="13"/>
        <v>0.18301264180361235</v>
      </c>
      <c r="E9" s="9">
        <f t="shared" si="14"/>
        <v>0.22834345040097787</v>
      </c>
      <c r="F9" s="9">
        <f t="shared" si="15"/>
        <v>0.58864390779540998</v>
      </c>
      <c r="G9" s="9">
        <f t="shared" si="16"/>
        <v>1.0430148152262189</v>
      </c>
      <c r="H9" s="9">
        <f t="shared" si="17"/>
        <v>5.4641034091682172</v>
      </c>
      <c r="I9" s="9">
        <f t="shared" si="18"/>
        <v>4.3793680013329501</v>
      </c>
      <c r="J9" s="9">
        <f t="shared" si="19"/>
        <v>1.6988199262015664</v>
      </c>
      <c r="K9" s="11">
        <f t="shared" si="20"/>
        <v>0.18939393939393939</v>
      </c>
      <c r="L9" s="11">
        <f t="shared" si="21"/>
        <v>0.23584905660377356</v>
      </c>
      <c r="M9" s="11">
        <f t="shared" si="22"/>
        <v>0.5988023952095809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-0.24851198118343087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0.21906230420805051</v>
      </c>
      <c r="Q9" s="11">
        <f>2*'OddsRatio_working_3-way'!K9*'OddsRatio_working_3-way'!L9*'OddsRatio_working_3-way'!M9</f>
        <v>5.3495068182674105E-2</v>
      </c>
      <c r="R9" s="11">
        <f t="shared" si="23"/>
        <v>0</v>
      </c>
      <c r="S9" s="11">
        <f t="shared" si="24"/>
        <v>-0.88149594705599699</v>
      </c>
      <c r="T9" s="11">
        <f t="shared" si="25"/>
        <v>-0.21526152553259995</v>
      </c>
      <c r="U9" s="11">
        <f>'OddsRatio_working_3-way'!S9-'OddsRatio_working_3-way'!R9^2/3</f>
        <v>-0.88149594705599699</v>
      </c>
      <c r="V9" s="11">
        <f>'OddsRatio_working_3-way'!S9*'OddsRatio_working_3-way'!R9/3-2*'OddsRatio_working_3-way'!R9^3/27-'OddsRatio_working_3-way'!T9</f>
        <v>0.21526152553259995</v>
      </c>
      <c r="W9" s="11">
        <f>'OddsRatio_working_3-way'!V9^2+4*'OddsRatio_working_3-way'!U9^3/27</f>
        <v>-5.5137037920527106E-2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0.15927536084965346</v>
      </c>
      <c r="Y9" s="11">
        <f>IF('OddsRatio_working_3-way'!W9&gt;=0,IF('OddsRatio_working_3-way'!V9+SQRT('OddsRatio_working_3-way'!W9)&gt;0,0,PI()),ACOS('OddsRatio_working_3-way'!V9/(2*'OddsRatio_working_3-way'!X9)))</f>
        <v>0.82881091226182368</v>
      </c>
      <c r="Z9" s="11">
        <f>'OddsRatio_working_3-way'!X9^(1/3)*COS('OddsRatio_working_3-way'!Y9/3)</f>
        <v>0.52150740761310943</v>
      </c>
      <c r="AA9" s="11">
        <f>'OddsRatio_working_3-way'!X9^(1/3)*COS(('OddsRatio_working_3-way'!Y9+2*PI())/3)</f>
        <v>-0.38880254065207159</v>
      </c>
      <c r="AB9" s="11">
        <f>'OddsRatio_working_3-way'!X9^(1/3)*COS(('OddsRatio_working_3-way'!Y9+4*PI())/3)</f>
        <v>-0.132704866961038</v>
      </c>
      <c r="AC9" s="11">
        <f>'OddsRatio_working_3-way'!X9^(1/3)*SIN('OddsRatio_working_3-way'!Y9/3)</f>
        <v>0.14785806084435529</v>
      </c>
      <c r="AD9" s="11">
        <f>'OddsRatio_working_3-way'!X9^(1/3)*SIN(('OddsRatio_working_3-way'!Y9+2*PI())/3)</f>
        <v>0.37770963283254133</v>
      </c>
      <c r="AE9" s="11">
        <f>'OddsRatio_working_3-way'!X9^(1/3)*SIN(('OddsRatio_working_3-way'!Y9+4*PI())/3)</f>
        <v>-0.5255676936768966</v>
      </c>
      <c r="AF9" s="11">
        <f>-'OddsRatio_working_3-way'!U9/(3*'OddsRatio_working_3-way'!X9^(1/3))*COS(('OddsRatio_working_3-way'!Y9)/3)</f>
        <v>0.52150740761310943</v>
      </c>
      <c r="AG9" s="11">
        <f>-'OddsRatio_working_3-way'!U9/(3*'OddsRatio_working_3-way'!X9^(1/3))*COS(('OddsRatio_working_3-way'!Y9+2*PI())/3)</f>
        <v>-0.38880254065207159</v>
      </c>
      <c r="AH9" s="11">
        <f>-'OddsRatio_working_3-way'!U9/(3*'OddsRatio_working_3-way'!X9^(1/3))*COS(('OddsRatio_working_3-way'!Y9+4*PI())/3)</f>
        <v>-0.132704866961038</v>
      </c>
      <c r="AI9" s="11">
        <f>'OddsRatio_working_3-way'!U9/(3*'OddsRatio_working_3-way'!X9^(1/3))*SIN(('OddsRatio_working_3-way'!Y9)/3)</f>
        <v>-0.14785806084435529</v>
      </c>
      <c r="AJ9" s="11">
        <f>'OddsRatio_working_3-way'!U9/(3*'OddsRatio_working_3-way'!X9^(1/3))*SIN(('OddsRatio_working_3-way'!Y9+2*PI())/3)</f>
        <v>-0.37770963283254133</v>
      </c>
      <c r="AK9" s="11">
        <f>'OddsRatio_working_3-way'!U9/(3*'OddsRatio_working_3-way'!X9^(1/3))*SIN(('OddsRatio_working_3-way'!Y9+4*PI())/3)</f>
        <v>0.5255676936768966</v>
      </c>
      <c r="AL9" s="11">
        <f>'OddsRatio_working_3-way'!Z9+'OddsRatio_working_3-way'!AF9</f>
        <v>1.0430148152262189</v>
      </c>
      <c r="AM9" s="11">
        <f>'OddsRatio_working_3-way'!AA9+'OddsRatio_working_3-way'!AG9</f>
        <v>-0.77760508130414319</v>
      </c>
      <c r="AN9" s="11">
        <f>'OddsRatio_working_3-way'!AB9+'OddsRatio_working_3-way'!AH9</f>
        <v>-0.26540973392207601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1.0430148152262189</v>
      </c>
      <c r="AS9" s="11">
        <f>IF(('OddsRatio_working_3-way'!X9=0),IF(Q9&gt;0,-Q9^(1/3),(-Q9)^(1/3)),'OddsRatio_working_3-way'!AM9-'OddsRatio_working_3-way'!R9/3)</f>
        <v>-0.77760508130414319</v>
      </c>
      <c r="AT9" s="11">
        <f>IF(('OddsRatio_working_3-way'!X9=0),IF(Q9&gt;0,-Q9^(1/3),(-Q9)^(1/3)),'OddsRatio_working_3-way'!AN9-'OddsRatio_working_3-way'!R9/3)</f>
        <v>-0.26540973392207601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2.16</v>
      </c>
      <c r="B10" s="4">
        <f>IF('True_Odds_Calculator_3-way'!B11="","",'True_Odds_Calculator_3-way'!B11)</f>
        <v>3.61</v>
      </c>
      <c r="C10" s="4">
        <f>IF('True_Odds_Calculator_3-way'!C11="","",'True_Odds_Calculator_3-way'!C11)</f>
        <v>3.53</v>
      </c>
      <c r="D10" s="9">
        <f t="shared" si="13"/>
        <v>0.45405750358005281</v>
      </c>
      <c r="E10" s="9">
        <f t="shared" si="14"/>
        <v>0.26988226007443483</v>
      </c>
      <c r="F10" s="9">
        <f t="shared" si="15"/>
        <v>0.2760602363455123</v>
      </c>
      <c r="G10" s="9">
        <f t="shared" si="16"/>
        <v>1.0365208798661945</v>
      </c>
      <c r="H10" s="9">
        <f t="shared" si="17"/>
        <v>2.2023642206447858</v>
      </c>
      <c r="I10" s="9">
        <f t="shared" si="18"/>
        <v>3.7053194964507679</v>
      </c>
      <c r="J10" s="9">
        <f t="shared" si="19"/>
        <v>3.6223978260614724</v>
      </c>
      <c r="K10" s="11">
        <f t="shared" si="20"/>
        <v>0.46296296296296291</v>
      </c>
      <c r="L10" s="11">
        <f t="shared" si="21"/>
        <v>0.2770083102493075</v>
      </c>
      <c r="M10" s="11">
        <f t="shared" si="22"/>
        <v>0.28328611898016998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-0.27828087439412608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0.22887844331269508</v>
      </c>
      <c r="Q10" s="11">
        <f>2*'OddsRatio_working_3-way'!K10*'OddsRatio_working_3-way'!L10*'OddsRatio_working_3-way'!M10</f>
        <v>7.2659823273871452E-2</v>
      </c>
      <c r="R10" s="11">
        <f t="shared" si="23"/>
        <v>0</v>
      </c>
      <c r="S10" s="11">
        <f t="shared" si="24"/>
        <v>-0.82247277615110947</v>
      </c>
      <c r="T10" s="11">
        <f t="shared" si="25"/>
        <v>-0.26110246861939984</v>
      </c>
      <c r="U10" s="11">
        <f>'OddsRatio_working_3-way'!S10-'OddsRatio_working_3-way'!R10^2/3</f>
        <v>-0.82247277615110947</v>
      </c>
      <c r="V10" s="11">
        <f>'OddsRatio_working_3-way'!S10*'OddsRatio_working_3-way'!R10/3-2*'OddsRatio_working_3-way'!R10^3/27-'OddsRatio_working_3-way'!T10</f>
        <v>0.26110246861939984</v>
      </c>
      <c r="W10" s="11">
        <f>'OddsRatio_working_3-way'!V10^2+4*'OddsRatio_working_3-way'!U10^3/27</f>
        <v>-1.4250855124109715E-2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0.14354908066864658</v>
      </c>
      <c r="Y10" s="11">
        <f>IF('OddsRatio_working_3-way'!W10&gt;=0,IF('OddsRatio_working_3-way'!V10+SQRT('OddsRatio_working_3-way'!W10)&gt;0,0,PI()),ACOS('OddsRatio_working_3-way'!V10/(2*'OddsRatio_working_3-way'!X10)))</f>
        <v>0.42882813286808141</v>
      </c>
      <c r="Z10" s="11">
        <f>'OddsRatio_working_3-way'!X10^(1/3)*COS('OddsRatio_working_3-way'!Y10/3)</f>
        <v>0.51826043993309734</v>
      </c>
      <c r="AA10" s="11">
        <f>'OddsRatio_working_3-way'!X10^(1/3)*COS(('OddsRatio_working_3-way'!Y10+2*PI())/3)</f>
        <v>-0.3237272890799513</v>
      </c>
      <c r="AB10" s="11">
        <f>'OddsRatio_working_3-way'!X10^(1/3)*COS(('OddsRatio_working_3-way'!Y10+4*PI())/3)</f>
        <v>-0.19453315085314568</v>
      </c>
      <c r="AC10" s="11">
        <f>'OddsRatio_working_3-way'!X10^(1/3)*SIN('OddsRatio_working_3-way'!Y10/3)</f>
        <v>7.4590270482967944E-2</v>
      </c>
      <c r="AD10" s="11">
        <f>'OddsRatio_working_3-way'!X10^(1/3)*SIN(('OddsRatio_working_3-way'!Y10+2*PI())/3)</f>
        <v>0.41153157151707759</v>
      </c>
      <c r="AE10" s="11">
        <f>'OddsRatio_working_3-way'!X10^(1/3)*SIN(('OddsRatio_working_3-way'!Y10+4*PI())/3)</f>
        <v>-0.48612184200004549</v>
      </c>
      <c r="AF10" s="11">
        <f>-'OddsRatio_working_3-way'!U10/(3*'OddsRatio_working_3-way'!X10^(1/3))*COS(('OddsRatio_working_3-way'!Y10)/3)</f>
        <v>0.51826043993309723</v>
      </c>
      <c r="AG10" s="11">
        <f>-'OddsRatio_working_3-way'!U10/(3*'OddsRatio_working_3-way'!X10^(1/3))*COS(('OddsRatio_working_3-way'!Y10+2*PI())/3)</f>
        <v>-0.32372728907995124</v>
      </c>
      <c r="AH10" s="11">
        <f>-'OddsRatio_working_3-way'!U10/(3*'OddsRatio_working_3-way'!X10^(1/3))*COS(('OddsRatio_working_3-way'!Y10+4*PI())/3)</f>
        <v>-0.19453315085314565</v>
      </c>
      <c r="AI10" s="11">
        <f>'OddsRatio_working_3-way'!U10/(3*'OddsRatio_working_3-way'!X10^(1/3))*SIN(('OddsRatio_working_3-way'!Y10)/3)</f>
        <v>-7.459027048296793E-2</v>
      </c>
      <c r="AJ10" s="11">
        <f>'OddsRatio_working_3-way'!U10/(3*'OddsRatio_working_3-way'!X10^(1/3))*SIN(('OddsRatio_working_3-way'!Y10+2*PI())/3)</f>
        <v>-0.41153157151707748</v>
      </c>
      <c r="AK10" s="11">
        <f>'OddsRatio_working_3-way'!U10/(3*'OddsRatio_working_3-way'!X10^(1/3))*SIN(('OddsRatio_working_3-way'!Y10+4*PI())/3)</f>
        <v>0.48612184200004538</v>
      </c>
      <c r="AL10" s="11">
        <f>'OddsRatio_working_3-way'!Z10+'OddsRatio_working_3-way'!AF10</f>
        <v>1.0365208798661945</v>
      </c>
      <c r="AM10" s="11">
        <f>'OddsRatio_working_3-way'!AA10+'OddsRatio_working_3-way'!AG10</f>
        <v>-0.64745457815990259</v>
      </c>
      <c r="AN10" s="11">
        <f>'OddsRatio_working_3-way'!AB10+'OddsRatio_working_3-way'!AH10</f>
        <v>-0.38906630170629131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1.0365208798661945</v>
      </c>
      <c r="AS10" s="11">
        <f>IF(('OddsRatio_working_3-way'!X10=0),IF(Q10&gt;0,-Q10^(1/3),(-Q10)^(1/3)),'OddsRatio_working_3-way'!AM10-'OddsRatio_working_3-way'!R10/3)</f>
        <v>-0.64745457815990259</v>
      </c>
      <c r="AT10" s="11">
        <f>IF(('OddsRatio_working_3-way'!X10=0),IF(Q10&gt;0,-Q10^(1/3),(-Q10)^(1/3)),'OddsRatio_working_3-way'!AN10-'OddsRatio_working_3-way'!R10/3)</f>
        <v>-0.38906630170629131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4.59</v>
      </c>
      <c r="B11" s="4">
        <f>IF('True_Odds_Calculator_3-way'!B12="","",'True_Odds_Calculator_3-way'!B12)</f>
        <v>3.67</v>
      </c>
      <c r="C11" s="4">
        <f>IF('True_Odds_Calculator_3-way'!C12="","",'True_Odds_Calculator_3-way'!C12)</f>
        <v>1.85</v>
      </c>
      <c r="D11" s="9">
        <f t="shared" si="13"/>
        <v>0.20939806763051905</v>
      </c>
      <c r="E11" s="9">
        <f t="shared" si="14"/>
        <v>0.26260285219965629</v>
      </c>
      <c r="F11" s="9">
        <f t="shared" si="15"/>
        <v>0.52799908016982455</v>
      </c>
      <c r="G11" s="9">
        <f t="shared" si="16"/>
        <v>1.0516972863316401</v>
      </c>
      <c r="H11" s="9">
        <f t="shared" si="17"/>
        <v>4.7755932579305878</v>
      </c>
      <c r="I11" s="9">
        <f t="shared" si="18"/>
        <v>3.8080317545054787</v>
      </c>
      <c r="J11" s="9">
        <f t="shared" si="19"/>
        <v>1.8939426933818939</v>
      </c>
      <c r="K11" s="11">
        <f t="shared" si="20"/>
        <v>0.2178649237472767</v>
      </c>
      <c r="L11" s="11">
        <f t="shared" si="21"/>
        <v>0.27247956403269757</v>
      </c>
      <c r="M11" s="11">
        <f t="shared" si="22"/>
        <v>0.54054054054054046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-0.26144127779005144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0.22814929049902602</v>
      </c>
      <c r="Q11" s="11">
        <f>2*'OddsRatio_working_3-way'!K11*'OddsRatio_working_3-way'!L11*'OddsRatio_working_3-way'!M11</f>
        <v>6.4177015611540378E-2</v>
      </c>
      <c r="R11" s="11">
        <f t="shared" si="23"/>
        <v>0</v>
      </c>
      <c r="S11" s="11">
        <f t="shared" si="24"/>
        <v>-0.87265978971476599</v>
      </c>
      <c r="T11" s="11">
        <f t="shared" si="25"/>
        <v>-0.24547392115745884</v>
      </c>
      <c r="U11" s="11">
        <f>'OddsRatio_working_3-way'!S11-'OddsRatio_working_3-way'!R11^2/3</f>
        <v>-0.87265978971476599</v>
      </c>
      <c r="V11" s="11">
        <f>'OddsRatio_working_3-way'!S11*'OddsRatio_working_3-way'!R11/3-2*'OddsRatio_working_3-way'!R11^3/27-'OddsRatio_working_3-way'!T11</f>
        <v>0.24547392115745884</v>
      </c>
      <c r="W11" s="11">
        <f>'OddsRatio_working_3-way'!V11^2+4*'OddsRatio_working_3-way'!U11^3/27</f>
        <v>-3.8196045545391265E-2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0.15688649680087957</v>
      </c>
      <c r="Y11" s="11">
        <f>IF('OddsRatio_working_3-way'!W11&gt;=0,IF('OddsRatio_working_3-way'!V11+SQRT('OddsRatio_working_3-way'!W11)&gt;0,0,PI()),ACOS('OddsRatio_working_3-way'!V11/(2*'OddsRatio_working_3-way'!X11)))</f>
        <v>0.67239900129493868</v>
      </c>
      <c r="Z11" s="11">
        <f>'OddsRatio_working_3-way'!X11^(1/3)*COS('OddsRatio_working_3-way'!Y11/3)</f>
        <v>0.52584864316582003</v>
      </c>
      <c r="AA11" s="11">
        <f>'OddsRatio_working_3-way'!X11^(1/3)*COS(('OddsRatio_working_3-way'!Y11+2*PI())/3)</f>
        <v>-0.36673834177859971</v>
      </c>
      <c r="AB11" s="11">
        <f>'OddsRatio_working_3-way'!X11^(1/3)*COS(('OddsRatio_working_3-way'!Y11+4*PI())/3)</f>
        <v>-0.15911030138722068</v>
      </c>
      <c r="AC11" s="11">
        <f>'OddsRatio_working_3-way'!X11^(1/3)*SIN('OddsRatio_working_3-way'!Y11/3)</f>
        <v>0.11987410501127739</v>
      </c>
      <c r="AD11" s="11">
        <f>'OddsRatio_working_3-way'!X11^(1/3)*SIN(('OddsRatio_working_3-way'!Y11+2*PI())/3)</f>
        <v>0.39546123102153979</v>
      </c>
      <c r="AE11" s="11">
        <f>'OddsRatio_working_3-way'!X11^(1/3)*SIN(('OddsRatio_working_3-way'!Y11+4*PI())/3)</f>
        <v>-0.51533533603281712</v>
      </c>
      <c r="AF11" s="11">
        <f>-'OddsRatio_working_3-way'!U11/(3*'OddsRatio_working_3-way'!X11^(1/3))*COS(('OddsRatio_working_3-way'!Y11)/3)</f>
        <v>0.52584864316582003</v>
      </c>
      <c r="AG11" s="11">
        <f>-'OddsRatio_working_3-way'!U11/(3*'OddsRatio_working_3-way'!X11^(1/3))*COS(('OddsRatio_working_3-way'!Y11+2*PI())/3)</f>
        <v>-0.36673834177859971</v>
      </c>
      <c r="AH11" s="11">
        <f>-'OddsRatio_working_3-way'!U11/(3*'OddsRatio_working_3-way'!X11^(1/3))*COS(('OddsRatio_working_3-way'!Y11+4*PI())/3)</f>
        <v>-0.15911030138722068</v>
      </c>
      <c r="AI11" s="11">
        <f>'OddsRatio_working_3-way'!U11/(3*'OddsRatio_working_3-way'!X11^(1/3))*SIN(('OddsRatio_working_3-way'!Y11)/3)</f>
        <v>-0.11987410501127739</v>
      </c>
      <c r="AJ11" s="11">
        <f>'OddsRatio_working_3-way'!U11/(3*'OddsRatio_working_3-way'!X11^(1/3))*SIN(('OddsRatio_working_3-way'!Y11+2*PI())/3)</f>
        <v>-0.39546123102153979</v>
      </c>
      <c r="AK11" s="11">
        <f>'OddsRatio_working_3-way'!U11/(3*'OddsRatio_working_3-way'!X11^(1/3))*SIN(('OddsRatio_working_3-way'!Y11+4*PI())/3)</f>
        <v>0.51533533603281712</v>
      </c>
      <c r="AL11" s="11">
        <f>'OddsRatio_working_3-way'!Z11+'OddsRatio_working_3-way'!AF11</f>
        <v>1.0516972863316401</v>
      </c>
      <c r="AM11" s="11">
        <f>'OddsRatio_working_3-way'!AA11+'OddsRatio_working_3-way'!AG11</f>
        <v>-0.73347668355719942</v>
      </c>
      <c r="AN11" s="11">
        <f>'OddsRatio_working_3-way'!AB11+'OddsRatio_working_3-way'!AH11</f>
        <v>-0.31822060277444136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1.0516972863316401</v>
      </c>
      <c r="AS11" s="11">
        <f>IF(('OddsRatio_working_3-way'!X11=0),IF(Q11&gt;0,-Q11^(1/3),(-Q11)^(1/3)),'OddsRatio_working_3-way'!AM11-'OddsRatio_working_3-way'!R11/3)</f>
        <v>-0.73347668355719942</v>
      </c>
      <c r="AT11" s="11">
        <f>IF(('OddsRatio_working_3-way'!X11=0),IF(Q11&gt;0,-Q11^(1/3),(-Q11)^(1/3)),'OddsRatio_working_3-way'!AN11-'OddsRatio_working_3-way'!R11/3)</f>
        <v>-0.31822060277444136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1.93</v>
      </c>
      <c r="B12" s="4">
        <f>IF('True_Odds_Calculator_3-way'!B13="","",'True_Odds_Calculator_3-way'!B13)</f>
        <v>3.38</v>
      </c>
      <c r="C12" s="4">
        <f>IF('True_Odds_Calculator_3-way'!C13="","",'True_Odds_Calculator_3-way'!C13)</f>
        <v>4.6900000000000004</v>
      </c>
      <c r="D12" s="9">
        <f t="shared" si="13"/>
        <v>0.50720352631200061</v>
      </c>
      <c r="E12" s="9">
        <f t="shared" si="14"/>
        <v>0.28682489301062353</v>
      </c>
      <c r="F12" s="9">
        <f t="shared" si="15"/>
        <v>0.20597158067737573</v>
      </c>
      <c r="G12" s="9">
        <f t="shared" si="16"/>
        <v>1.044725941157969</v>
      </c>
      <c r="H12" s="9">
        <f t="shared" si="17"/>
        <v>1.9715951252769113</v>
      </c>
      <c r="I12" s="9">
        <f t="shared" si="18"/>
        <v>3.4864477399559655</v>
      </c>
      <c r="J12" s="9">
        <f t="shared" si="19"/>
        <v>4.8550387228729059</v>
      </c>
      <c r="K12" s="11">
        <f t="shared" si="20"/>
        <v>0.5181347150259068</v>
      </c>
      <c r="L12" s="11">
        <f t="shared" si="21"/>
        <v>0.29585798816568049</v>
      </c>
      <c r="M12" s="11">
        <f t="shared" si="22"/>
        <v>0.21321961620469082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-0.26695583614258478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0.22879745430800444</v>
      </c>
      <c r="Q12" s="11">
        <f>2*'OddsRatio_working_3-way'!K12*'OddsRatio_working_3-way'!L12*'OddsRatio_working_3-way'!M12</f>
        <v>6.5370701230858405E-2</v>
      </c>
      <c r="R12" s="11">
        <f t="shared" si="23"/>
        <v>0</v>
      </c>
      <c r="S12" s="11">
        <f t="shared" si="24"/>
        <v>-0.8570610690294127</v>
      </c>
      <c r="T12" s="11">
        <f t="shared" si="25"/>
        <v>-0.24487459115126076</v>
      </c>
      <c r="U12" s="11">
        <f>'OddsRatio_working_3-way'!S12-'OddsRatio_working_3-way'!R12^2/3</f>
        <v>-0.8570610690294127</v>
      </c>
      <c r="V12" s="11">
        <f>'OddsRatio_working_3-way'!S12*'OddsRatio_working_3-way'!R12/3-2*'OddsRatio_working_3-way'!R12^3/27-'OddsRatio_working_3-way'!T12</f>
        <v>0.24487459115126076</v>
      </c>
      <c r="W12" s="11">
        <f>'OddsRatio_working_3-way'!V12^2+4*'OddsRatio_working_3-way'!U12^3/27</f>
        <v>-3.330419147536693E-2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0.15269885139291656</v>
      </c>
      <c r="Y12" s="11">
        <f>IF('OddsRatio_working_3-way'!W12&gt;=0,IF('OddsRatio_working_3-way'!V12+SQRT('OddsRatio_working_3-way'!W12)&gt;0,0,PI()),ACOS('OddsRatio_working_3-way'!V12/(2*'OddsRatio_working_3-way'!X12)))</f>
        <v>0.64045829602560989</v>
      </c>
      <c r="Z12" s="11">
        <f>'OddsRatio_working_3-way'!X12^(1/3)*COS('OddsRatio_working_3-way'!Y12/3)</f>
        <v>0.5223629705789844</v>
      </c>
      <c r="AA12" s="11">
        <f>'OddsRatio_working_3-way'!X12^(1/3)*COS(('OddsRatio_working_3-way'!Y12+2*PI())/3)</f>
        <v>-0.35925269657638054</v>
      </c>
      <c r="AB12" s="11">
        <f>'OddsRatio_working_3-way'!X12^(1/3)*COS(('OddsRatio_working_3-way'!Y12+4*PI())/3)</f>
        <v>-0.16311027400260397</v>
      </c>
      <c r="AC12" s="11">
        <f>'OddsRatio_working_3-way'!X12^(1/3)*SIN('OddsRatio_working_3-way'!Y12/3)</f>
        <v>0.11324288047247526</v>
      </c>
      <c r="AD12" s="11">
        <f>'OddsRatio_working_3-way'!X12^(1/3)*SIN(('OddsRatio_working_3-way'!Y12+2*PI())/3)</f>
        <v>0.3957581622814661</v>
      </c>
      <c r="AE12" s="11">
        <f>'OddsRatio_working_3-way'!X12^(1/3)*SIN(('OddsRatio_working_3-way'!Y12+4*PI())/3)</f>
        <v>-0.50900104275394142</v>
      </c>
      <c r="AF12" s="11">
        <f>-'OddsRatio_working_3-way'!U12/(3*'OddsRatio_working_3-way'!X12^(1/3))*COS(('OddsRatio_working_3-way'!Y12)/3)</f>
        <v>0.52236297057898451</v>
      </c>
      <c r="AG12" s="11">
        <f>-'OddsRatio_working_3-way'!U12/(3*'OddsRatio_working_3-way'!X12^(1/3))*COS(('OddsRatio_working_3-way'!Y12+2*PI())/3)</f>
        <v>-0.35925269657638059</v>
      </c>
      <c r="AH12" s="11">
        <f>-'OddsRatio_working_3-way'!U12/(3*'OddsRatio_working_3-way'!X12^(1/3))*COS(('OddsRatio_working_3-way'!Y12+4*PI())/3)</f>
        <v>-0.163110274002604</v>
      </c>
      <c r="AI12" s="11">
        <f>'OddsRatio_working_3-way'!U12/(3*'OddsRatio_working_3-way'!X12^(1/3))*SIN(('OddsRatio_working_3-way'!Y12)/3)</f>
        <v>-0.11324288047247529</v>
      </c>
      <c r="AJ12" s="11">
        <f>'OddsRatio_working_3-way'!U12/(3*'OddsRatio_working_3-way'!X12^(1/3))*SIN(('OddsRatio_working_3-way'!Y12+2*PI())/3)</f>
        <v>-0.39575816228146621</v>
      </c>
      <c r="AK12" s="11">
        <f>'OddsRatio_working_3-way'!U12/(3*'OddsRatio_working_3-way'!X12^(1/3))*SIN(('OddsRatio_working_3-way'!Y12+4*PI())/3)</f>
        <v>0.50900104275394153</v>
      </c>
      <c r="AL12" s="11">
        <f>'OddsRatio_working_3-way'!Z12+'OddsRatio_working_3-way'!AF12</f>
        <v>1.044725941157969</v>
      </c>
      <c r="AM12" s="11">
        <f>'OddsRatio_working_3-way'!AA12+'OddsRatio_working_3-way'!AG12</f>
        <v>-0.71850539315276118</v>
      </c>
      <c r="AN12" s="11">
        <f>'OddsRatio_working_3-way'!AB12+'OddsRatio_working_3-way'!AH12</f>
        <v>-0.32622054800520794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1.044725941157969</v>
      </c>
      <c r="AS12" s="11">
        <f>IF(('OddsRatio_working_3-way'!X12=0),IF(Q12&gt;0,-Q12^(1/3),(-Q12)^(1/3)),'OddsRatio_working_3-way'!AM12-'OddsRatio_working_3-way'!R12/3)</f>
        <v>-0.71850539315276118</v>
      </c>
      <c r="AT12" s="11">
        <f>IF(('OddsRatio_working_3-way'!X12=0),IF(Q12&gt;0,-Q12^(1/3),(-Q12)^(1/3)),'OddsRatio_working_3-way'!AN12-'OddsRatio_working_3-way'!R12/3)</f>
        <v>-0.32622054800520794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2.68</v>
      </c>
      <c r="B13" s="4">
        <f>IF('True_Odds_Calculator_3-way'!B14="","",'True_Odds_Calculator_3-way'!B14)</f>
        <v>3.08</v>
      </c>
      <c r="C13" s="4">
        <f>IF('True_Odds_Calculator_3-way'!C14="","",'True_Odds_Calculator_3-way'!C14)</f>
        <v>3.04</v>
      </c>
      <c r="D13" s="9">
        <f t="shared" si="13"/>
        <v>0.3638361326572821</v>
      </c>
      <c r="E13" s="9">
        <f t="shared" si="14"/>
        <v>0.31597600889405392</v>
      </c>
      <c r="F13" s="9">
        <f t="shared" si="15"/>
        <v>0.32018785844866399</v>
      </c>
      <c r="G13" s="9">
        <f t="shared" si="16"/>
        <v>1.0407679025465826</v>
      </c>
      <c r="H13" s="9">
        <f t="shared" si="17"/>
        <v>2.7484900762782587</v>
      </c>
      <c r="I13" s="9">
        <f t="shared" si="18"/>
        <v>3.164797237296892</v>
      </c>
      <c r="J13" s="9">
        <f t="shared" si="19"/>
        <v>3.1231665211950279</v>
      </c>
      <c r="K13" s="11">
        <f t="shared" si="20"/>
        <v>0.37313432835820892</v>
      </c>
      <c r="L13" s="11">
        <f t="shared" si="21"/>
        <v>0.32467532467532467</v>
      </c>
      <c r="M13" s="11">
        <f t="shared" si="22"/>
        <v>0.32894736842105265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-0.28408198243233596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0.23113669519796776</v>
      </c>
      <c r="Q13" s="11">
        <f>2*'OddsRatio_working_3-way'!K13*'OddsRatio_working_3-way'!L13*'OddsRatio_working_3-way'!M13</f>
        <v>7.9702308688954407E-2</v>
      </c>
      <c r="R13" s="11">
        <f t="shared" si="23"/>
        <v>0</v>
      </c>
      <c r="S13" s="11">
        <f t="shared" si="24"/>
        <v>-0.81362673274437969</v>
      </c>
      <c r="T13" s="11">
        <f t="shared" si="25"/>
        <v>-0.28056094232564815</v>
      </c>
      <c r="U13" s="11">
        <f>'OddsRatio_working_3-way'!S13-'OddsRatio_working_3-way'!R13^2/3</f>
        <v>-0.81362673274437969</v>
      </c>
      <c r="V13" s="11">
        <f>'OddsRatio_working_3-way'!S13*'OddsRatio_working_3-way'!R13/3-2*'OddsRatio_working_3-way'!R13^3/27-'OddsRatio_working_3-way'!T13</f>
        <v>0.28056094232564815</v>
      </c>
      <c r="W13" s="11">
        <f>'OddsRatio_working_3-way'!V13^2+4*'OddsRatio_working_3-way'!U13^3/27</f>
        <v>-1.0798551252760025E-3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0.14123942215607835</v>
      </c>
      <c r="Y13" s="11">
        <f>IF('OddsRatio_working_3-way'!W13&gt;=0,IF('OddsRatio_working_3-way'!V13+SQRT('OddsRatio_working_3-way'!W13)&gt;0,0,PI()),ACOS('OddsRatio_working_3-way'!V13/(2*'OddsRatio_working_3-way'!X13)))</f>
        <v>0.1165953597071725</v>
      </c>
      <c r="Z13" s="11">
        <f>'OddsRatio_working_3-way'!X13^(1/3)*COS('OddsRatio_working_3-way'!Y13/3)</f>
        <v>0.52038395127329129</v>
      </c>
      <c r="AA13" s="11">
        <f>'OddsRatio_working_3-way'!X13^(1/3)*COS(('OddsRatio_working_3-way'!Y13+2*PI())/3)</f>
        <v>-0.27771597714864438</v>
      </c>
      <c r="AB13" s="11">
        <f>'OddsRatio_working_3-way'!X13^(1/3)*COS(('OddsRatio_working_3-way'!Y13+4*PI())/3)</f>
        <v>-0.24266797412464677</v>
      </c>
      <c r="AC13" s="11">
        <f>'OddsRatio_working_3-way'!X13^(1/3)*SIN('OddsRatio_working_3-way'!Y13/3)</f>
        <v>2.0234973980463804E-2</v>
      </c>
      <c r="AD13" s="11">
        <f>'OddsRatio_working_3-way'!X13^(1/3)*SIN(('OddsRatio_working_3-way'!Y13+2*PI())/3)</f>
        <v>0.44054823453416181</v>
      </c>
      <c r="AE13" s="11">
        <f>'OddsRatio_working_3-way'!X13^(1/3)*SIN(('OddsRatio_working_3-way'!Y13+4*PI())/3)</f>
        <v>-0.46078320851462568</v>
      </c>
      <c r="AF13" s="11">
        <f>-'OddsRatio_working_3-way'!U13/(3*'OddsRatio_working_3-way'!X13^(1/3))*COS(('OddsRatio_working_3-way'!Y13)/3)</f>
        <v>0.52038395127329129</v>
      </c>
      <c r="AG13" s="11">
        <f>-'OddsRatio_working_3-way'!U13/(3*'OddsRatio_working_3-way'!X13^(1/3))*COS(('OddsRatio_working_3-way'!Y13+2*PI())/3)</f>
        <v>-0.27771597714864438</v>
      </c>
      <c r="AH13" s="11">
        <f>-'OddsRatio_working_3-way'!U13/(3*'OddsRatio_working_3-way'!X13^(1/3))*COS(('OddsRatio_working_3-way'!Y13+4*PI())/3)</f>
        <v>-0.24266797412464677</v>
      </c>
      <c r="AI13" s="11">
        <f>'OddsRatio_working_3-way'!U13/(3*'OddsRatio_working_3-way'!X13^(1/3))*SIN(('OddsRatio_working_3-way'!Y13)/3)</f>
        <v>-2.0234973980463804E-2</v>
      </c>
      <c r="AJ13" s="11">
        <f>'OddsRatio_working_3-way'!U13/(3*'OddsRatio_working_3-way'!X13^(1/3))*SIN(('OddsRatio_working_3-way'!Y13+2*PI())/3)</f>
        <v>-0.44054823453416181</v>
      </c>
      <c r="AK13" s="11">
        <f>'OddsRatio_working_3-way'!U13/(3*'OddsRatio_working_3-way'!X13^(1/3))*SIN(('OddsRatio_working_3-way'!Y13+4*PI())/3)</f>
        <v>0.46078320851462568</v>
      </c>
      <c r="AL13" s="11">
        <f>'OddsRatio_working_3-way'!Z13+'OddsRatio_working_3-way'!AF13</f>
        <v>1.0407679025465826</v>
      </c>
      <c r="AM13" s="11">
        <f>'OddsRatio_working_3-way'!AA13+'OddsRatio_working_3-way'!AG13</f>
        <v>-0.55543195429728875</v>
      </c>
      <c r="AN13" s="11">
        <f>'OddsRatio_working_3-way'!AB13+'OddsRatio_working_3-way'!AH13</f>
        <v>-0.48533594824929355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1.0407679025465826</v>
      </c>
      <c r="AS13" s="11">
        <f>IF(('OddsRatio_working_3-way'!X13=0),IF(Q13&gt;0,-Q13^(1/3),(-Q13)^(1/3)),'OddsRatio_working_3-way'!AM13-'OddsRatio_working_3-way'!R13/3)</f>
        <v>-0.55543195429728875</v>
      </c>
      <c r="AT13" s="11">
        <f>IF(('OddsRatio_working_3-way'!X13=0),IF(Q13&gt;0,-Q13^(1/3),(-Q13)^(1/3)),'OddsRatio_working_3-way'!AN13-'OddsRatio_working_3-way'!R13/3)</f>
        <v>-0.48533594824929355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1.81</v>
      </c>
      <c r="B14" s="4">
        <f>IF('True_Odds_Calculator_3-way'!B15="","",'True_Odds_Calculator_3-way'!B15)</f>
        <v>3.8</v>
      </c>
      <c r="C14" s="4">
        <f>IF('True_Odds_Calculator_3-way'!C15="","",'True_Odds_Calculator_3-way'!C15)</f>
        <v>4.6399999999999997</v>
      </c>
      <c r="D14" s="9">
        <f t="shared" si="13"/>
        <v>0.53974063194048227</v>
      </c>
      <c r="E14" s="9">
        <f t="shared" si="14"/>
        <v>0.25330889556088854</v>
      </c>
      <c r="F14" s="9">
        <f t="shared" si="15"/>
        <v>0.20695047249862933</v>
      </c>
      <c r="G14" s="9">
        <f t="shared" si="16"/>
        <v>1.0527675858048906</v>
      </c>
      <c r="H14" s="9">
        <f t="shared" si="17"/>
        <v>1.8527417445019609</v>
      </c>
      <c r="I14" s="9">
        <f t="shared" si="18"/>
        <v>3.9477492402536938</v>
      </c>
      <c r="J14" s="9">
        <f t="shared" si="19"/>
        <v>4.8320740123298016</v>
      </c>
      <c r="K14" s="11">
        <f t="shared" si="20"/>
        <v>0.5524861878453039</v>
      </c>
      <c r="L14" s="11">
        <f t="shared" si="21"/>
        <v>0.26315789473684209</v>
      </c>
      <c r="M14" s="11">
        <f t="shared" si="22"/>
        <v>0.21551724137931036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-0.25868085149050946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0.22717359697586509</v>
      </c>
      <c r="Q14" s="11">
        <f>2*'OddsRatio_working_3-way'!K14*'OddsRatio_working_3-way'!L14*'OddsRatio_working_3-way'!M14</f>
        <v>6.2668578476100717E-2</v>
      </c>
      <c r="R14" s="11">
        <f t="shared" si="23"/>
        <v>0</v>
      </c>
      <c r="S14" s="11">
        <f t="shared" si="24"/>
        <v>-0.87820028296218777</v>
      </c>
      <c r="T14" s="11">
        <f t="shared" si="25"/>
        <v>-0.24226214702405183</v>
      </c>
      <c r="U14" s="11">
        <f>'OddsRatio_working_3-way'!S14-'OddsRatio_working_3-way'!R14^2/3</f>
        <v>-0.87820028296218777</v>
      </c>
      <c r="V14" s="11">
        <f>'OddsRatio_working_3-way'!S14*'OddsRatio_working_3-way'!R14/3-2*'OddsRatio_working_3-way'!R14^3/27-'OddsRatio_working_3-way'!T14</f>
        <v>0.24226214702405183</v>
      </c>
      <c r="W14" s="11">
        <f>'OddsRatio_working_3-way'!V14^2+4*'OddsRatio_working_3-way'!U14^3/27</f>
        <v>-4.1649710261436455E-2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0.15838296794647758</v>
      </c>
      <c r="Y14" s="11">
        <f>IF('OddsRatio_working_3-way'!W14&gt;=0,IF('OddsRatio_working_3-way'!V14+SQRT('OddsRatio_working_3-way'!W14)&gt;0,0,PI()),ACOS('OddsRatio_working_3-way'!V14/(2*'OddsRatio_working_3-way'!X14)))</f>
        <v>0.70006764317660852</v>
      </c>
      <c r="Z14" s="11">
        <f>'OddsRatio_working_3-way'!X14^(1/3)*COS('OddsRatio_working_3-way'!Y14/3)</f>
        <v>0.52638379290244541</v>
      </c>
      <c r="AA14" s="11">
        <f>'OddsRatio_working_3-way'!X14^(1/3)*COS(('OddsRatio_working_3-way'!Y14+2*PI())/3)</f>
        <v>-0.37154385844441229</v>
      </c>
      <c r="AB14" s="11">
        <f>'OddsRatio_working_3-way'!X14^(1/3)*COS(('OddsRatio_working_3-way'!Y14+4*PI())/3)</f>
        <v>-0.15483993445803318</v>
      </c>
      <c r="AC14" s="11">
        <f>'OddsRatio_working_3-way'!X14^(1/3)*SIN('OddsRatio_working_3-way'!Y14/3)</f>
        <v>0.12511406884798421</v>
      </c>
      <c r="AD14" s="11">
        <f>'OddsRatio_working_3-way'!X14^(1/3)*SIN(('OddsRatio_working_3-way'!Y14+2*PI())/3)</f>
        <v>0.39330470236993248</v>
      </c>
      <c r="AE14" s="11">
        <f>'OddsRatio_working_3-way'!X14^(1/3)*SIN(('OddsRatio_working_3-way'!Y14+4*PI())/3)</f>
        <v>-0.51841877121791669</v>
      </c>
      <c r="AF14" s="11">
        <f>-'OddsRatio_working_3-way'!U14/(3*'OddsRatio_working_3-way'!X14^(1/3))*COS(('OddsRatio_working_3-way'!Y14)/3)</f>
        <v>0.5263837929024453</v>
      </c>
      <c r="AG14" s="11">
        <f>-'OddsRatio_working_3-way'!U14/(3*'OddsRatio_working_3-way'!X14^(1/3))*COS(('OddsRatio_working_3-way'!Y14+2*PI())/3)</f>
        <v>-0.37154385844441223</v>
      </c>
      <c r="AH14" s="11">
        <f>-'OddsRatio_working_3-way'!U14/(3*'OddsRatio_working_3-way'!X14^(1/3))*COS(('OddsRatio_working_3-way'!Y14+4*PI())/3)</f>
        <v>-0.15483993445803312</v>
      </c>
      <c r="AI14" s="11">
        <f>'OddsRatio_working_3-way'!U14/(3*'OddsRatio_working_3-way'!X14^(1/3))*SIN(('OddsRatio_working_3-way'!Y14)/3)</f>
        <v>-0.12511406884798421</v>
      </c>
      <c r="AJ14" s="11">
        <f>'OddsRatio_working_3-way'!U14/(3*'OddsRatio_working_3-way'!X14^(1/3))*SIN(('OddsRatio_working_3-way'!Y14+2*PI())/3)</f>
        <v>-0.39330470236993237</v>
      </c>
      <c r="AK14" s="11">
        <f>'OddsRatio_working_3-way'!U14/(3*'OddsRatio_working_3-way'!X14^(1/3))*SIN(('OddsRatio_working_3-way'!Y14+4*PI())/3)</f>
        <v>0.51841877121791657</v>
      </c>
      <c r="AL14" s="11">
        <f>'OddsRatio_working_3-way'!Z14+'OddsRatio_working_3-way'!AF14</f>
        <v>1.0527675858048906</v>
      </c>
      <c r="AM14" s="11">
        <f>'OddsRatio_working_3-way'!AA14+'OddsRatio_working_3-way'!AG14</f>
        <v>-0.74308771688882458</v>
      </c>
      <c r="AN14" s="11">
        <f>'OddsRatio_working_3-way'!AB14+'OddsRatio_working_3-way'!AH14</f>
        <v>-0.3096798689160663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1.0527675858048906</v>
      </c>
      <c r="AS14" s="11">
        <f>IF(('OddsRatio_working_3-way'!X14=0),IF(Q14&gt;0,-Q14^(1/3),(-Q14)^(1/3)),'OddsRatio_working_3-way'!AM14-'OddsRatio_working_3-way'!R14/3)</f>
        <v>-0.74308771688882458</v>
      </c>
      <c r="AT14" s="11">
        <f>IF(('OddsRatio_working_3-way'!X14=0),IF(Q14&gt;0,-Q14^(1/3),(-Q14)^(1/3)),'OddsRatio_working_3-way'!AN14-'OddsRatio_working_3-way'!R14/3)</f>
        <v>-0.3096798689160663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1.58</v>
      </c>
      <c r="B15" s="4">
        <f>IF('True_Odds_Calculator_3-way'!B16="","",'True_Odds_Calculator_3-way'!B16)</f>
        <v>4.1500000000000004</v>
      </c>
      <c r="C15" s="4">
        <f>IF('True_Odds_Calculator_3-way'!C16="","",'True_Odds_Calculator_3-way'!C16)</f>
        <v>6.39</v>
      </c>
      <c r="D15" s="9">
        <f t="shared" si="13"/>
        <v>0.61984113032904242</v>
      </c>
      <c r="E15" s="9">
        <f t="shared" si="14"/>
        <v>0.23089655766945857</v>
      </c>
      <c r="F15" s="9">
        <f t="shared" si="15"/>
        <v>0.149262312001499</v>
      </c>
      <c r="G15" s="9">
        <f t="shared" si="16"/>
        <v>1.0574424557320823</v>
      </c>
      <c r="H15" s="9">
        <f t="shared" si="17"/>
        <v>1.6133166243246078</v>
      </c>
      <c r="I15" s="9">
        <f t="shared" si="18"/>
        <v>4.3309437355560592</v>
      </c>
      <c r="J15" s="9">
        <f t="shared" si="19"/>
        <v>6.6996148363959236</v>
      </c>
      <c r="K15" s="11">
        <f t="shared" si="20"/>
        <v>0.63291139240506322</v>
      </c>
      <c r="L15" s="11">
        <f t="shared" si="21"/>
        <v>0.24096385542168672</v>
      </c>
      <c r="M15" s="11">
        <f t="shared" si="22"/>
        <v>0.1564945226917058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-0.23502890148577915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0.21766509790275385</v>
      </c>
      <c r="Q15" s="11">
        <f>2*'OddsRatio_working_3-way'!K15*'OddsRatio_working_3-way'!L15*'OddsRatio_working_3-way'!M15</f>
        <v>4.7733574101481095E-2</v>
      </c>
      <c r="R15" s="11">
        <f t="shared" si="23"/>
        <v>0</v>
      </c>
      <c r="S15" s="11">
        <f t="shared" si="24"/>
        <v>-0.9261205601810808</v>
      </c>
      <c r="T15" s="11">
        <f t="shared" si="25"/>
        <v>-0.20309661407479837</v>
      </c>
      <c r="U15" s="11">
        <f>'OddsRatio_working_3-way'!S15-'OddsRatio_working_3-way'!R15^2/3</f>
        <v>-0.9261205601810808</v>
      </c>
      <c r="V15" s="11">
        <f>'OddsRatio_working_3-way'!S15*'OddsRatio_working_3-way'!R15/3-2*'OddsRatio_working_3-way'!R15^3/27-'OddsRatio_working_3-way'!T15</f>
        <v>0.20309661407479837</v>
      </c>
      <c r="W15" s="11">
        <f>'OddsRatio_working_3-way'!V15^2+4*'OddsRatio_working_3-way'!U15^3/27</f>
        <v>-7.6430720723916143E-2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0.17152183197232046</v>
      </c>
      <c r="Y15" s="11">
        <f>IF('OddsRatio_working_3-way'!W15&gt;=0,IF('OddsRatio_working_3-way'!V15+SQRT('OddsRatio_working_3-way'!W15)&gt;0,0,PI()),ACOS('OddsRatio_working_3-way'!V15/(2*'OddsRatio_working_3-way'!X15)))</f>
        <v>0.93720475436343054</v>
      </c>
      <c r="Z15" s="11">
        <f>'OddsRatio_working_3-way'!X15^(1/3)*COS('OddsRatio_working_3-way'!Y15/3)</f>
        <v>0.52872122786604125</v>
      </c>
      <c r="AA15" s="11">
        <f>'OddsRatio_working_3-way'!X15^(1/3)*COS(('OddsRatio_working_3-way'!Y15+2*PI())/3)</f>
        <v>-0.4122475215622613</v>
      </c>
      <c r="AB15" s="11">
        <f>'OddsRatio_working_3-way'!X15^(1/3)*COS(('OddsRatio_working_3-way'!Y15+4*PI())/3)</f>
        <v>-0.11647370630378001</v>
      </c>
      <c r="AC15" s="11">
        <f>'OddsRatio_working_3-way'!X15^(1/3)*SIN('OddsRatio_working_3-way'!Y15/3)</f>
        <v>0.17076509185872682</v>
      </c>
      <c r="AD15" s="11">
        <f>'OddsRatio_working_3-way'!X15^(1/3)*SIN(('OddsRatio_working_3-way'!Y15+2*PI())/3)</f>
        <v>0.37250346892272906</v>
      </c>
      <c r="AE15" s="11">
        <f>'OddsRatio_working_3-way'!X15^(1/3)*SIN(('OddsRatio_working_3-way'!Y15+4*PI())/3)</f>
        <v>-0.54326856078145591</v>
      </c>
      <c r="AF15" s="11">
        <f>-'OddsRatio_working_3-way'!U15/(3*'OddsRatio_working_3-way'!X15^(1/3))*COS(('OddsRatio_working_3-way'!Y15)/3)</f>
        <v>0.52872122786604114</v>
      </c>
      <c r="AG15" s="11">
        <f>-'OddsRatio_working_3-way'!U15/(3*'OddsRatio_working_3-way'!X15^(1/3))*COS(('OddsRatio_working_3-way'!Y15+2*PI())/3)</f>
        <v>-0.41224752156226119</v>
      </c>
      <c r="AH15" s="11">
        <f>-'OddsRatio_working_3-way'!U15/(3*'OddsRatio_working_3-way'!X15^(1/3))*COS(('OddsRatio_working_3-way'!Y15+4*PI())/3)</f>
        <v>-0.11647370630378</v>
      </c>
      <c r="AI15" s="11">
        <f>'OddsRatio_working_3-way'!U15/(3*'OddsRatio_working_3-way'!X15^(1/3))*SIN(('OddsRatio_working_3-way'!Y15)/3)</f>
        <v>-0.17076509185872679</v>
      </c>
      <c r="AJ15" s="11">
        <f>'OddsRatio_working_3-way'!U15/(3*'OddsRatio_working_3-way'!X15^(1/3))*SIN(('OddsRatio_working_3-way'!Y15+2*PI())/3)</f>
        <v>-0.37250346892272901</v>
      </c>
      <c r="AK15" s="11">
        <f>'OddsRatio_working_3-way'!U15/(3*'OddsRatio_working_3-way'!X15^(1/3))*SIN(('OddsRatio_working_3-way'!Y15+4*PI())/3)</f>
        <v>0.5432685607814558</v>
      </c>
      <c r="AL15" s="11">
        <f>'OddsRatio_working_3-way'!Z15+'OddsRatio_working_3-way'!AF15</f>
        <v>1.0574424557320823</v>
      </c>
      <c r="AM15" s="11">
        <f>'OddsRatio_working_3-way'!AA15+'OddsRatio_working_3-way'!AG15</f>
        <v>-0.82449504312452249</v>
      </c>
      <c r="AN15" s="11">
        <f>'OddsRatio_working_3-way'!AB15+'OddsRatio_working_3-way'!AH15</f>
        <v>-0.23294741260756002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1.0574424557320823</v>
      </c>
      <c r="AS15" s="11">
        <f>IF(('OddsRatio_working_3-way'!X15=0),IF(Q15&gt;0,-Q15^(1/3),(-Q15)^(1/3)),'OddsRatio_working_3-way'!AM15-'OddsRatio_working_3-way'!R15/3)</f>
        <v>-0.82449504312452249</v>
      </c>
      <c r="AT15" s="11">
        <f>IF(('OddsRatio_working_3-way'!X15=0),IF(Q15&gt;0,-Q15^(1/3),(-Q15)^(1/3)),'OddsRatio_working_3-way'!AN15-'OddsRatio_working_3-way'!R15/3)</f>
        <v>-0.23294741260756002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4.05</v>
      </c>
      <c r="B16" s="4">
        <f>IF('True_Odds_Calculator_3-way'!B17="","",'True_Odds_Calculator_3-way'!B17)</f>
        <v>3.5</v>
      </c>
      <c r="C16" s="4">
        <f>IF('True_Odds_Calculator_3-way'!C17="","",'True_Odds_Calculator_3-way'!C17)</f>
        <v>2.0099999999999998</v>
      </c>
      <c r="D16" s="9">
        <f t="shared" si="13"/>
        <v>0.23820232864910895</v>
      </c>
      <c r="E16" s="9">
        <f t="shared" si="14"/>
        <v>0.27613606512958189</v>
      </c>
      <c r="F16" s="9">
        <f t="shared" si="15"/>
        <v>0.48566160622130922</v>
      </c>
      <c r="G16" s="9">
        <f t="shared" si="16"/>
        <v>1.0485612366942823</v>
      </c>
      <c r="H16" s="9">
        <f t="shared" si="17"/>
        <v>4.1981117719175609</v>
      </c>
      <c r="I16" s="9">
        <f t="shared" si="18"/>
        <v>3.6214030917357056</v>
      </c>
      <c r="J16" s="9">
        <f t="shared" si="19"/>
        <v>2.0590468490612248</v>
      </c>
      <c r="K16" s="11">
        <f t="shared" si="20"/>
        <v>0.24691358024691359</v>
      </c>
      <c r="L16" s="11">
        <f t="shared" si="21"/>
        <v>0.2857142857142857</v>
      </c>
      <c r="M16" s="11">
        <f t="shared" si="22"/>
        <v>0.49751243781094534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-0.27029754227100833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0.2302420876218555</v>
      </c>
      <c r="Q16" s="11">
        <f>2*'OddsRatio_working_3-way'!K16*'OddsRatio_working_3-way'!L16*'OddsRatio_working_3-way'!M16</f>
        <v>7.0195758421297397E-2</v>
      </c>
      <c r="R16" s="11">
        <f t="shared" si="23"/>
        <v>0</v>
      </c>
      <c r="S16" s="11">
        <f t="shared" si="24"/>
        <v>-0.8518097711410485</v>
      </c>
      <c r="T16" s="11">
        <f t="shared" si="25"/>
        <v>-0.25969810095763673</v>
      </c>
      <c r="U16" s="11">
        <f>'OddsRatio_working_3-way'!S16-'OddsRatio_working_3-way'!R16^2/3</f>
        <v>-0.8518097711410485</v>
      </c>
      <c r="V16" s="11">
        <f>'OddsRatio_working_3-way'!S16*'OddsRatio_working_3-way'!R16/3-2*'OddsRatio_working_3-way'!R16^3/27-'OddsRatio_working_3-way'!T16</f>
        <v>0.25969810095763673</v>
      </c>
      <c r="W16" s="11">
        <f>'OddsRatio_working_3-way'!V16^2+4*'OddsRatio_working_3-way'!U16^3/27</f>
        <v>-2.4120753665404698E-2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0.15129760185343949</v>
      </c>
      <c r="Y16" s="11">
        <f>IF('OddsRatio_working_3-way'!W16&gt;=0,IF('OddsRatio_working_3-way'!V16+SQRT('OddsRatio_working_3-way'!W16)&gt;0,0,PI()),ACOS('OddsRatio_working_3-way'!V16/(2*'OddsRatio_working_3-way'!X16)))</f>
        <v>0.53897345659924012</v>
      </c>
      <c r="Z16" s="11">
        <f>'OddsRatio_working_3-way'!X16^(1/3)*COS('OddsRatio_working_3-way'!Y16/3)</f>
        <v>0.52428061834714113</v>
      </c>
      <c r="AA16" s="11">
        <f>'OddsRatio_working_3-way'!X16^(1/3)*COS(('OddsRatio_working_3-way'!Y16+2*PI())/3)</f>
        <v>-0.34460131634918462</v>
      </c>
      <c r="AB16" s="11">
        <f>'OddsRatio_working_3-way'!X16^(1/3)*COS(('OddsRatio_working_3-way'!Y16+4*PI())/3)</f>
        <v>-0.17967930199795665</v>
      </c>
      <c r="AC16" s="11">
        <f>'OddsRatio_working_3-way'!X16^(1/3)*SIN('OddsRatio_working_3-way'!Y16/3)</f>
        <v>9.5217769380976883E-2</v>
      </c>
      <c r="AD16" s="11">
        <f>'OddsRatio_working_3-way'!X16^(1/3)*SIN(('OddsRatio_working_3-way'!Y16+2*PI())/3)</f>
        <v>0.40643144950994969</v>
      </c>
      <c r="AE16" s="11">
        <f>'OddsRatio_working_3-way'!X16^(1/3)*SIN(('OddsRatio_working_3-way'!Y16+4*PI())/3)</f>
        <v>-0.50164921889092651</v>
      </c>
      <c r="AF16" s="11">
        <f>-'OddsRatio_working_3-way'!U16/(3*'OddsRatio_working_3-way'!X16^(1/3))*COS(('OddsRatio_working_3-way'!Y16)/3)</f>
        <v>0.52428061834714113</v>
      </c>
      <c r="AG16" s="11">
        <f>-'OddsRatio_working_3-way'!U16/(3*'OddsRatio_working_3-way'!X16^(1/3))*COS(('OddsRatio_working_3-way'!Y16+2*PI())/3)</f>
        <v>-0.34460131634918462</v>
      </c>
      <c r="AH16" s="11">
        <f>-'OddsRatio_working_3-way'!U16/(3*'OddsRatio_working_3-way'!X16^(1/3))*COS(('OddsRatio_working_3-way'!Y16+4*PI())/3)</f>
        <v>-0.17967930199795665</v>
      </c>
      <c r="AI16" s="11">
        <f>'OddsRatio_working_3-way'!U16/(3*'OddsRatio_working_3-way'!X16^(1/3))*SIN(('OddsRatio_working_3-way'!Y16)/3)</f>
        <v>-9.5217769380976883E-2</v>
      </c>
      <c r="AJ16" s="11">
        <f>'OddsRatio_working_3-way'!U16/(3*'OddsRatio_working_3-way'!X16^(1/3))*SIN(('OddsRatio_working_3-way'!Y16+2*PI())/3)</f>
        <v>-0.40643144950994969</v>
      </c>
      <c r="AK16" s="11">
        <f>'OddsRatio_working_3-way'!U16/(3*'OddsRatio_working_3-way'!X16^(1/3))*SIN(('OddsRatio_working_3-way'!Y16+4*PI())/3)</f>
        <v>0.50164921889092651</v>
      </c>
      <c r="AL16" s="11">
        <f>'OddsRatio_working_3-way'!Z16+'OddsRatio_working_3-way'!AF16</f>
        <v>1.0485612366942823</v>
      </c>
      <c r="AM16" s="11">
        <f>'OddsRatio_working_3-way'!AA16+'OddsRatio_working_3-way'!AG16</f>
        <v>-0.68920263269836923</v>
      </c>
      <c r="AN16" s="11">
        <f>'OddsRatio_working_3-way'!AB16+'OddsRatio_working_3-way'!AH16</f>
        <v>-0.35935860399591329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1.0485612366942823</v>
      </c>
      <c r="AS16" s="11">
        <f>IF(('OddsRatio_working_3-way'!X16=0),IF(Q16&gt;0,-Q16^(1/3),(-Q16)^(1/3)),'OddsRatio_working_3-way'!AM16-'OddsRatio_working_3-way'!R16/3)</f>
        <v>-0.68920263269836923</v>
      </c>
      <c r="AT16" s="11">
        <f>IF(('OddsRatio_working_3-way'!X16=0),IF(Q16&gt;0,-Q16^(1/3),(-Q16)^(1/3)),'OddsRatio_working_3-way'!AN16-'OddsRatio_working_3-way'!R16/3)</f>
        <v>-0.35935860399591329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2.56</v>
      </c>
      <c r="B17" s="4">
        <f>IF('True_Odds_Calculator_3-way'!B18="","",'True_Odds_Calculator_3-way'!B18)</f>
        <v>3.17</v>
      </c>
      <c r="C17" s="4">
        <f>IF('True_Odds_Calculator_3-way'!C18="","",'True_Odds_Calculator_3-way'!C18)</f>
        <v>3.11</v>
      </c>
      <c r="D17" s="9">
        <f t="shared" si="13"/>
        <v>0.38082254210922944</v>
      </c>
      <c r="E17" s="9">
        <f t="shared" si="14"/>
        <v>0.30659219819232086</v>
      </c>
      <c r="F17" s="9">
        <f t="shared" si="15"/>
        <v>0.31258525969844958</v>
      </c>
      <c r="G17" s="9">
        <f t="shared" si="16"/>
        <v>1.042240369109281</v>
      </c>
      <c r="H17" s="9">
        <f t="shared" si="17"/>
        <v>2.6258949758104784</v>
      </c>
      <c r="I17" s="9">
        <f t="shared" si="18"/>
        <v>3.2616616009671402</v>
      </c>
      <c r="J17" s="9">
        <f t="shared" si="19"/>
        <v>3.1991271788205822</v>
      </c>
      <c r="K17" s="11">
        <f t="shared" si="20"/>
        <v>0.390625</v>
      </c>
      <c r="L17" s="11">
        <f t="shared" si="21"/>
        <v>0.31545741324921134</v>
      </c>
      <c r="M17" s="11">
        <f t="shared" si="22"/>
        <v>0.32154340836012862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-0.28301351217706172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0.2313946057796667</v>
      </c>
      <c r="Q17" s="11">
        <f>2*'OddsRatio_working_3-way'!K17*'OddsRatio_working_3-way'!L17*'OddsRatio_working_3-way'!M17</f>
        <v>7.9244728006735168E-2</v>
      </c>
      <c r="R17" s="11">
        <f t="shared" si="23"/>
        <v>0</v>
      </c>
      <c r="S17" s="11">
        <f t="shared" si="24"/>
        <v>-0.8176097459081717</v>
      </c>
      <c r="T17" s="11">
        <f t="shared" si="25"/>
        <v>-0.28000333763978486</v>
      </c>
      <c r="U17" s="11">
        <f>'OddsRatio_working_3-way'!S17-'OddsRatio_working_3-way'!R17^2/3</f>
        <v>-0.8176097459081717</v>
      </c>
      <c r="V17" s="11">
        <f>'OddsRatio_working_3-way'!S17*'OddsRatio_working_3-way'!R17/3-2*'OddsRatio_working_3-way'!R17^3/27-'OddsRatio_working_3-way'!T17</f>
        <v>0.28000333763978486</v>
      </c>
      <c r="W17" s="11">
        <f>'OddsRatio_working_3-way'!V17^2+4*'OddsRatio_working_3-way'!U17^3/27</f>
        <v>-2.5700450651975487E-3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0.14227782166822145</v>
      </c>
      <c r="Y17" s="11">
        <f>IF('OddsRatio_working_3-way'!W17&gt;=0,IF('OddsRatio_working_3-way'!V17+SQRT('OddsRatio_working_3-way'!W17)&gt;0,0,PI()),ACOS('OddsRatio_working_3-way'!V17/(2*'OddsRatio_working_3-way'!X17)))</f>
        <v>0.17911328374063928</v>
      </c>
      <c r="Z17" s="11">
        <f>'OddsRatio_working_3-way'!X17^(1/3)*COS('OddsRatio_working_3-way'!Y17/3)</f>
        <v>0.52112018455464049</v>
      </c>
      <c r="AA17" s="11">
        <f>'OddsRatio_working_3-way'!X17^(1/3)*COS(('OddsRatio_working_3-way'!Y17+2*PI())/3)</f>
        <v>-0.2875369604118157</v>
      </c>
      <c r="AB17" s="11">
        <f>'OddsRatio_working_3-way'!X17^(1/3)*COS(('OddsRatio_working_3-way'!Y17+4*PI())/3)</f>
        <v>-0.23358322414282495</v>
      </c>
      <c r="AC17" s="11">
        <f>'OddsRatio_working_3-way'!X17^(1/3)*SIN('OddsRatio_working_3-way'!Y17/3)</f>
        <v>3.1150204158688116E-2</v>
      </c>
      <c r="AD17" s="11">
        <f>'OddsRatio_working_3-way'!X17^(1/3)*SIN(('OddsRatio_working_3-way'!Y17+2*PI())/3)</f>
        <v>0.43572821616980978</v>
      </c>
      <c r="AE17" s="11">
        <f>'OddsRatio_working_3-way'!X17^(1/3)*SIN(('OddsRatio_working_3-way'!Y17+4*PI())/3)</f>
        <v>-0.46687842032849769</v>
      </c>
      <c r="AF17" s="11">
        <f>-'OddsRatio_working_3-way'!U17/(3*'OddsRatio_working_3-way'!X17^(1/3))*COS(('OddsRatio_working_3-way'!Y17)/3)</f>
        <v>0.52112018455464049</v>
      </c>
      <c r="AG17" s="11">
        <f>-'OddsRatio_working_3-way'!U17/(3*'OddsRatio_working_3-way'!X17^(1/3))*COS(('OddsRatio_working_3-way'!Y17+2*PI())/3)</f>
        <v>-0.2875369604118157</v>
      </c>
      <c r="AH17" s="11">
        <f>-'OddsRatio_working_3-way'!U17/(3*'OddsRatio_working_3-way'!X17^(1/3))*COS(('OddsRatio_working_3-way'!Y17+4*PI())/3)</f>
        <v>-0.23358322414282495</v>
      </c>
      <c r="AI17" s="11">
        <f>'OddsRatio_working_3-way'!U17/(3*'OddsRatio_working_3-way'!X17^(1/3))*SIN(('OddsRatio_working_3-way'!Y17)/3)</f>
        <v>-3.1150204158688116E-2</v>
      </c>
      <c r="AJ17" s="11">
        <f>'OddsRatio_working_3-way'!U17/(3*'OddsRatio_working_3-way'!X17^(1/3))*SIN(('OddsRatio_working_3-way'!Y17+2*PI())/3)</f>
        <v>-0.43572821616980978</v>
      </c>
      <c r="AK17" s="11">
        <f>'OddsRatio_working_3-way'!U17/(3*'OddsRatio_working_3-way'!X17^(1/3))*SIN(('OddsRatio_working_3-way'!Y17+4*PI())/3)</f>
        <v>0.46687842032849769</v>
      </c>
      <c r="AL17" s="11">
        <f>'OddsRatio_working_3-way'!Z17+'OddsRatio_working_3-way'!AF17</f>
        <v>1.042240369109281</v>
      </c>
      <c r="AM17" s="11">
        <f>'OddsRatio_working_3-way'!AA17+'OddsRatio_working_3-way'!AG17</f>
        <v>-0.5750739208236314</v>
      </c>
      <c r="AN17" s="11">
        <f>'OddsRatio_working_3-way'!AB17+'OddsRatio_working_3-way'!AH17</f>
        <v>-0.4671664482856499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1.042240369109281</v>
      </c>
      <c r="AS17" s="11">
        <f>IF(('OddsRatio_working_3-way'!X17=0),IF(Q17&gt;0,-Q17^(1/3),(-Q17)^(1/3)),'OddsRatio_working_3-way'!AM17-'OddsRatio_working_3-way'!R17/3)</f>
        <v>-0.5750739208236314</v>
      </c>
      <c r="AT17" s="11">
        <f>IF(('OddsRatio_working_3-way'!X17=0),IF(Q17&gt;0,-Q17^(1/3),(-Q17)^(1/3)),'OddsRatio_working_3-way'!AN17-'OddsRatio_working_3-way'!R17/3)</f>
        <v>-0.4671664482856499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1.27</v>
      </c>
      <c r="B18" s="4">
        <f>IF('True_Odds_Calculator_3-way'!B19="","",'True_Odds_Calculator_3-way'!B19)</f>
        <v>6.11</v>
      </c>
      <c r="C18" s="4">
        <f>IF('True_Odds_Calculator_3-way'!C19="","",'True_Odds_Calculator_3-way'!C19)</f>
        <v>9.89</v>
      </c>
      <c r="D18" s="9">
        <f t="shared" si="13"/>
        <v>0.76419367562820339</v>
      </c>
      <c r="E18" s="9">
        <f t="shared" si="14"/>
        <v>0.14619989431291192</v>
      </c>
      <c r="F18" s="9">
        <f t="shared" si="15"/>
        <v>8.960643005888462E-2</v>
      </c>
      <c r="G18" s="9">
        <f t="shared" si="16"/>
        <v>1.1428474021518682</v>
      </c>
      <c r="H18" s="9">
        <f t="shared" si="17"/>
        <v>1.3085687985810046</v>
      </c>
      <c r="I18" s="9">
        <f t="shared" si="18"/>
        <v>6.8399502249960458</v>
      </c>
      <c r="J18" s="9">
        <f t="shared" si="19"/>
        <v>11.159913405130109</v>
      </c>
      <c r="K18" s="11">
        <f t="shared" si="20"/>
        <v>0.78740157480314954</v>
      </c>
      <c r="L18" s="11">
        <f t="shared" si="21"/>
        <v>0.16366612111292961</v>
      </c>
      <c r="M18" s="11">
        <f t="shared" si="22"/>
        <v>0.10111223458038422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-0.1598251800906535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0.18594424880627894</v>
      </c>
      <c r="Q18" s="11">
        <f>2*'OddsRatio_working_3-way'!K18*'OddsRatio_working_3-way'!L18*'OddsRatio_working_3-way'!M18</f>
        <v>2.6060861780837972E-2</v>
      </c>
      <c r="R18" s="11">
        <f t="shared" si="23"/>
        <v>0</v>
      </c>
      <c r="S18" s="11">
        <f t="shared" si="24"/>
        <v>-1.1634227391504306</v>
      </c>
      <c r="T18" s="11">
        <f t="shared" si="25"/>
        <v>-0.16305854788373236</v>
      </c>
      <c r="U18" s="11">
        <f>'OddsRatio_working_3-way'!S18-'OddsRatio_working_3-way'!R18^2/3</f>
        <v>-1.1634227391504306</v>
      </c>
      <c r="V18" s="11">
        <f>'OddsRatio_working_3-way'!S18*'OddsRatio_working_3-way'!R18/3-2*'OddsRatio_working_3-way'!R18^3/27-'OddsRatio_working_3-way'!T18</f>
        <v>0.16305854788373236</v>
      </c>
      <c r="W18" s="11">
        <f>'OddsRatio_working_3-way'!V18^2+4*'OddsRatio_working_3-way'!U18^3/27</f>
        <v>-0.20670875769523284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0.24150406193953772</v>
      </c>
      <c r="Y18" s="11">
        <f>IF('OddsRatio_working_3-way'!W18&gt;=0,IF('OddsRatio_working_3-way'!V18+SQRT('OddsRatio_working_3-way'!W18)&gt;0,0,PI()),ACOS('OddsRatio_working_3-way'!V18/(2*'OddsRatio_working_3-way'!X18)))</f>
        <v>1.2264412781087193</v>
      </c>
      <c r="Z18" s="11">
        <f>'OddsRatio_working_3-way'!X18^(1/3)*COS('OddsRatio_working_3-way'!Y18/3)</f>
        <v>0.5714237010759341</v>
      </c>
      <c r="AA18" s="11">
        <f>'OddsRatio_working_3-way'!X18^(1/3)*COS(('OddsRatio_working_3-way'!Y18+2*PI())/3)</f>
        <v>-0.50009911735696178</v>
      </c>
      <c r="AB18" s="11">
        <f>'OddsRatio_working_3-way'!X18^(1/3)*COS(('OddsRatio_working_3-way'!Y18+4*PI())/3)</f>
        <v>-7.1324583718972212E-2</v>
      </c>
      <c r="AC18" s="11">
        <f>'OddsRatio_working_3-way'!X18^(1/3)*SIN('OddsRatio_working_3-way'!Y18/3)</f>
        <v>0.24755309241754944</v>
      </c>
      <c r="AD18" s="11">
        <f>'OddsRatio_working_3-way'!X18^(1/3)*SIN(('OddsRatio_working_3-way'!Y18+2*PI())/3)</f>
        <v>0.37109089524750949</v>
      </c>
      <c r="AE18" s="11">
        <f>'OddsRatio_working_3-way'!X18^(1/3)*SIN(('OddsRatio_working_3-way'!Y18+4*PI())/3)</f>
        <v>-0.6186439876650589</v>
      </c>
      <c r="AF18" s="11">
        <f>-'OddsRatio_working_3-way'!U18/(3*'OddsRatio_working_3-way'!X18^(1/3))*COS(('OddsRatio_working_3-way'!Y18)/3)</f>
        <v>0.5714237010759341</v>
      </c>
      <c r="AG18" s="11">
        <f>-'OddsRatio_working_3-way'!U18/(3*'OddsRatio_working_3-way'!X18^(1/3))*COS(('OddsRatio_working_3-way'!Y18+2*PI())/3)</f>
        <v>-0.50009911735696178</v>
      </c>
      <c r="AH18" s="11">
        <f>-'OddsRatio_working_3-way'!U18/(3*'OddsRatio_working_3-way'!X18^(1/3))*COS(('OddsRatio_working_3-way'!Y18+4*PI())/3)</f>
        <v>-7.1324583718972212E-2</v>
      </c>
      <c r="AI18" s="11">
        <f>'OddsRatio_working_3-way'!U18/(3*'OddsRatio_working_3-way'!X18^(1/3))*SIN(('OddsRatio_working_3-way'!Y18)/3)</f>
        <v>-0.24755309241754944</v>
      </c>
      <c r="AJ18" s="11">
        <f>'OddsRatio_working_3-way'!U18/(3*'OddsRatio_working_3-way'!X18^(1/3))*SIN(('OddsRatio_working_3-way'!Y18+2*PI())/3)</f>
        <v>-0.37109089524750949</v>
      </c>
      <c r="AK18" s="11">
        <f>'OddsRatio_working_3-way'!U18/(3*'OddsRatio_working_3-way'!X18^(1/3))*SIN(('OddsRatio_working_3-way'!Y18+4*PI())/3)</f>
        <v>0.6186439876650589</v>
      </c>
      <c r="AL18" s="11">
        <f>'OddsRatio_working_3-way'!Z18+'OddsRatio_working_3-way'!AF18</f>
        <v>1.1428474021518682</v>
      </c>
      <c r="AM18" s="11">
        <f>'OddsRatio_working_3-way'!AA18+'OddsRatio_working_3-way'!AG18</f>
        <v>-1.0001982347139236</v>
      </c>
      <c r="AN18" s="11">
        <f>'OddsRatio_working_3-way'!AB18+'OddsRatio_working_3-way'!AH18</f>
        <v>-0.14264916743794442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1.1428474021518682</v>
      </c>
      <c r="AS18" s="11">
        <f>IF(('OddsRatio_working_3-way'!X18=0),IF(Q18&gt;0,-Q18^(1/3),(-Q18)^(1/3)),'OddsRatio_working_3-way'!AM18-'OddsRatio_working_3-way'!R18/3)</f>
        <v>-1.0001982347139236</v>
      </c>
      <c r="AT18" s="11">
        <f>IF(('OddsRatio_working_3-way'!X18=0),IF(Q18&gt;0,-Q18^(1/3),(-Q18)^(1/3)),'OddsRatio_working_3-way'!AN18-'OddsRatio_working_3-way'!R18/3)</f>
        <v>-0.14264916743794442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2.87</v>
      </c>
      <c r="B19" s="4">
        <f>IF('True_Odds_Calculator_3-way'!B20="","",'True_Odds_Calculator_3-way'!B20)</f>
        <v>3.12</v>
      </c>
      <c r="C19" s="4">
        <f>IF('True_Odds_Calculator_3-way'!C20="","",'True_Odds_Calculator_3-way'!C20)</f>
        <v>2.75</v>
      </c>
      <c r="D19" s="9">
        <f t="shared" si="13"/>
        <v>0.33749151858830878</v>
      </c>
      <c r="E19" s="9">
        <f t="shared" si="14"/>
        <v>0.31003179975845485</v>
      </c>
      <c r="F19" s="9">
        <f t="shared" si="15"/>
        <v>0.35247668165323609</v>
      </c>
      <c r="G19" s="9">
        <f t="shared" si="16"/>
        <v>1.0497526333773068</v>
      </c>
      <c r="H19" s="9">
        <f t="shared" si="17"/>
        <v>2.9630374244155644</v>
      </c>
      <c r="I19" s="9">
        <f t="shared" si="18"/>
        <v>3.2254755827598909</v>
      </c>
      <c r="J19" s="9">
        <f t="shared" si="19"/>
        <v>2.8370671084102876</v>
      </c>
      <c r="K19" s="11">
        <f t="shared" si="20"/>
        <v>0.34843205574912889</v>
      </c>
      <c r="L19" s="11">
        <f t="shared" si="21"/>
        <v>0.32051282051282048</v>
      </c>
      <c r="M19" s="11">
        <f t="shared" si="22"/>
        <v>0.36363636363636365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-0.2817385866166352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0.23310023310023309</v>
      </c>
      <c r="Q19" s="11">
        <f>2*'OddsRatio_working_3-way'!K19*'OddsRatio_working_3-way'!L19*'OddsRatio_working_3-way'!M19</f>
        <v>8.1219593414715352E-2</v>
      </c>
      <c r="R19" s="11">
        <f t="shared" si="23"/>
        <v>0</v>
      </c>
      <c r="S19" s="11">
        <f t="shared" si="24"/>
        <v>-0.82736353546564478</v>
      </c>
      <c r="T19" s="11">
        <f t="shared" si="25"/>
        <v>-0.2882799775141619</v>
      </c>
      <c r="U19" s="11">
        <f>'OddsRatio_working_3-way'!S19-'OddsRatio_working_3-way'!R19^2/3</f>
        <v>-0.82736353546564478</v>
      </c>
      <c r="V19" s="11">
        <f>'OddsRatio_working_3-way'!S19*'OddsRatio_working_3-way'!R19/3-2*'OddsRatio_working_3-way'!R19^3/27-'OddsRatio_working_3-way'!T19</f>
        <v>0.2882799775141619</v>
      </c>
      <c r="W19" s="11">
        <f>'OddsRatio_working_3-way'!V19^2+4*'OddsRatio_working_3-way'!U19^3/27</f>
        <v>-7.9917430881613905E-4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0.14483138449968452</v>
      </c>
      <c r="Y19" s="11">
        <f>IF('OddsRatio_working_3-way'!W19&gt;=0,IF('OddsRatio_working_3-way'!V19+SQRT('OddsRatio_working_3-way'!W19)&gt;0,0,PI()),ACOS('OddsRatio_working_3-way'!V19/(2*'OddsRatio_working_3-way'!X19)))</f>
        <v>9.775071170089622E-2</v>
      </c>
      <c r="Z19" s="11">
        <f>'OddsRatio_working_3-way'!X19^(1/3)*COS('OddsRatio_working_3-way'!Y19/3)</f>
        <v>0.52487631668865353</v>
      </c>
      <c r="AA19" s="11">
        <f>'OddsRatio_working_3-way'!X19^(1/3)*COS(('OddsRatio_working_3-way'!Y19+2*PI())/3)</f>
        <v>-0.27725446695765665</v>
      </c>
      <c r="AB19" s="11">
        <f>'OddsRatio_working_3-way'!X19^(1/3)*COS(('OddsRatio_working_3-way'!Y19+4*PI())/3)</f>
        <v>-0.2476218497309968</v>
      </c>
      <c r="AC19" s="11">
        <f>'OddsRatio_working_3-way'!X19^(1/3)*SIN('OddsRatio_working_3-way'!Y19/3)</f>
        <v>1.7108399532605231E-2</v>
      </c>
      <c r="AD19" s="11">
        <f>'OddsRatio_working_3-way'!X19^(1/3)*SIN(('OddsRatio_working_3-way'!Y19+2*PI())/3)</f>
        <v>0.44600202433087749</v>
      </c>
      <c r="AE19" s="11">
        <f>'OddsRatio_working_3-way'!X19^(1/3)*SIN(('OddsRatio_working_3-way'!Y19+4*PI())/3)</f>
        <v>-0.46311042386348272</v>
      </c>
      <c r="AF19" s="11">
        <f>-'OddsRatio_working_3-way'!U19/(3*'OddsRatio_working_3-way'!X19^(1/3))*COS(('OddsRatio_working_3-way'!Y19)/3)</f>
        <v>0.52487631668865342</v>
      </c>
      <c r="AG19" s="11">
        <f>-'OddsRatio_working_3-way'!U19/(3*'OddsRatio_working_3-way'!X19^(1/3))*COS(('OddsRatio_working_3-way'!Y19+2*PI())/3)</f>
        <v>-0.2772544669576566</v>
      </c>
      <c r="AH19" s="11">
        <f>-'OddsRatio_working_3-way'!U19/(3*'OddsRatio_working_3-way'!X19^(1/3))*COS(('OddsRatio_working_3-way'!Y19+4*PI())/3)</f>
        <v>-0.24762184973099674</v>
      </c>
      <c r="AI19" s="11">
        <f>'OddsRatio_working_3-way'!U19/(3*'OddsRatio_working_3-way'!X19^(1/3))*SIN(('OddsRatio_working_3-way'!Y19)/3)</f>
        <v>-1.7108399532605227E-2</v>
      </c>
      <c r="AJ19" s="11">
        <f>'OddsRatio_working_3-way'!U19/(3*'OddsRatio_working_3-way'!X19^(1/3))*SIN(('OddsRatio_working_3-way'!Y19+2*PI())/3)</f>
        <v>-0.44600202433087738</v>
      </c>
      <c r="AK19" s="11">
        <f>'OddsRatio_working_3-way'!U19/(3*'OddsRatio_working_3-way'!X19^(1/3))*SIN(('OddsRatio_working_3-way'!Y19+4*PI())/3)</f>
        <v>0.46311042386348261</v>
      </c>
      <c r="AL19" s="11">
        <f>'OddsRatio_working_3-way'!Z19+'OddsRatio_working_3-way'!AF19</f>
        <v>1.0497526333773068</v>
      </c>
      <c r="AM19" s="11">
        <f>'OddsRatio_working_3-way'!AA19+'OddsRatio_working_3-way'!AG19</f>
        <v>-0.55450893391531331</v>
      </c>
      <c r="AN19" s="11">
        <f>'OddsRatio_working_3-way'!AB19+'OddsRatio_working_3-way'!AH19</f>
        <v>-0.49524369946199354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1.0497526333773068</v>
      </c>
      <c r="AS19" s="11">
        <f>IF(('OddsRatio_working_3-way'!X19=0),IF(Q19&gt;0,-Q19^(1/3),(-Q19)^(1/3)),'OddsRatio_working_3-way'!AM19-'OddsRatio_working_3-way'!R19/3)</f>
        <v>-0.55450893391531331</v>
      </c>
      <c r="AT19" s="11">
        <f>IF(('OddsRatio_working_3-way'!X19=0),IF(Q19&gt;0,-Q19^(1/3),(-Q19)^(1/3)),'OddsRatio_working_3-way'!AN19-'OddsRatio_working_3-way'!R19/3)</f>
        <v>-0.49524369946199354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2.11</v>
      </c>
      <c r="B20" s="4">
        <f>IF('True_Odds_Calculator_3-way'!B21="","",'True_Odds_Calculator_3-way'!B21)</f>
        <v>3.29</v>
      </c>
      <c r="C20" s="4">
        <f>IF('True_Odds_Calculator_3-way'!C21="","",'True_Odds_Calculator_3-way'!C21)</f>
        <v>3.92</v>
      </c>
      <c r="D20" s="9">
        <f t="shared" si="13"/>
        <v>0.46122205306644137</v>
      </c>
      <c r="E20" s="9">
        <f t="shared" si="14"/>
        <v>0.29325741914787951</v>
      </c>
      <c r="F20" s="9">
        <f t="shared" si="15"/>
        <v>0.24552052778567934</v>
      </c>
      <c r="G20" s="9">
        <f t="shared" si="16"/>
        <v>1.0523901330192</v>
      </c>
      <c r="H20" s="9">
        <f t="shared" si="17"/>
        <v>2.168153047651312</v>
      </c>
      <c r="I20" s="9">
        <f t="shared" si="18"/>
        <v>3.4099734046139676</v>
      </c>
      <c r="J20" s="9">
        <f t="shared" si="19"/>
        <v>4.0729791884160642</v>
      </c>
      <c r="K20" s="11">
        <f t="shared" si="20"/>
        <v>0.47393364928909953</v>
      </c>
      <c r="L20" s="11">
        <f t="shared" si="21"/>
        <v>0.303951367781155</v>
      </c>
      <c r="M20" s="11">
        <f t="shared" si="22"/>
        <v>0.25510204081632654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-0.27275762002463022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0.23224836110563155</v>
      </c>
      <c r="Q20" s="11">
        <f>2*'OddsRatio_working_3-way'!K20*'OddsRatio_working_3-way'!L20*'OddsRatio_working_3-way'!M20</f>
        <v>7.3496316805579609E-2</v>
      </c>
      <c r="R20" s="11">
        <f t="shared" si="23"/>
        <v>0</v>
      </c>
      <c r="S20" s="11">
        <f t="shared" si="24"/>
        <v>-0.8514825766725026</v>
      </c>
      <c r="T20" s="11">
        <f t="shared" si="25"/>
        <v>-0.26945651160522238</v>
      </c>
      <c r="U20" s="11">
        <f>'OddsRatio_working_3-way'!S20-'OddsRatio_working_3-way'!R20^2/3</f>
        <v>-0.8514825766725026</v>
      </c>
      <c r="V20" s="11">
        <f>'OddsRatio_working_3-way'!S20*'OddsRatio_working_3-way'!R20/3-2*'OddsRatio_working_3-way'!R20^3/27-'OddsRatio_working_3-way'!T20</f>
        <v>0.26945651160522238</v>
      </c>
      <c r="W20" s="11">
        <f>'OddsRatio_working_3-way'!V20^2+4*'OddsRatio_working_3-way'!U20^3/27</f>
        <v>-1.8851572528664193E-2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0.15121043629253864</v>
      </c>
      <c r="Y20" s="11">
        <f>IF('OddsRatio_working_3-way'!W20&gt;=0,IF('OddsRatio_working_3-way'!V20+SQRT('OddsRatio_working_3-way'!W20)&gt;0,0,PI()),ACOS('OddsRatio_working_3-way'!V20/(2*'OddsRatio_working_3-way'!X20)))</f>
        <v>0.4712568073145611</v>
      </c>
      <c r="Z20" s="11">
        <f>'OddsRatio_working_3-way'!X20^(1/3)*COS('OddsRatio_working_3-way'!Y20/3)</f>
        <v>0.52619506650960002</v>
      </c>
      <c r="AA20" s="11">
        <f>'OddsRatio_working_3-way'!X20^(1/3)*COS(('OddsRatio_working_3-way'!Y20+2*PI())/3)</f>
        <v>-0.33527584131091792</v>
      </c>
      <c r="AB20" s="11">
        <f>'OddsRatio_working_3-way'!X20^(1/3)*COS(('OddsRatio_working_3-way'!Y20+4*PI())/3)</f>
        <v>-0.19091922519868243</v>
      </c>
      <c r="AC20" s="11">
        <f>'OddsRatio_working_3-way'!X20^(1/3)*SIN('OddsRatio_working_3-way'!Y20/3)</f>
        <v>8.3344331171702826E-2</v>
      </c>
      <c r="AD20" s="11">
        <f>'OddsRatio_working_3-way'!X20^(1/3)*SIN(('OddsRatio_working_3-way'!Y20+2*PI())/3)</f>
        <v>0.41402612935750449</v>
      </c>
      <c r="AE20" s="11">
        <f>'OddsRatio_working_3-way'!X20^(1/3)*SIN(('OddsRatio_working_3-way'!Y20+4*PI())/3)</f>
        <v>-0.49737046052920725</v>
      </c>
      <c r="AF20" s="11">
        <f>-'OddsRatio_working_3-way'!U20/(3*'OddsRatio_working_3-way'!X20^(1/3))*COS(('OddsRatio_working_3-way'!Y20)/3)</f>
        <v>0.52619506650959991</v>
      </c>
      <c r="AG20" s="11">
        <f>-'OddsRatio_working_3-way'!U20/(3*'OddsRatio_working_3-way'!X20^(1/3))*COS(('OddsRatio_working_3-way'!Y20+2*PI())/3)</f>
        <v>-0.33527584131091787</v>
      </c>
      <c r="AH20" s="11">
        <f>-'OddsRatio_working_3-way'!U20/(3*'OddsRatio_working_3-way'!X20^(1/3))*COS(('OddsRatio_working_3-way'!Y20+4*PI())/3)</f>
        <v>-0.1909192251986824</v>
      </c>
      <c r="AI20" s="11">
        <f>'OddsRatio_working_3-way'!U20/(3*'OddsRatio_working_3-way'!X20^(1/3))*SIN(('OddsRatio_working_3-way'!Y20)/3)</f>
        <v>-8.3344331171702812E-2</v>
      </c>
      <c r="AJ20" s="11">
        <f>'OddsRatio_working_3-way'!U20/(3*'OddsRatio_working_3-way'!X20^(1/3))*SIN(('OddsRatio_working_3-way'!Y20+2*PI())/3)</f>
        <v>-0.41402612935750444</v>
      </c>
      <c r="AK20" s="11">
        <f>'OddsRatio_working_3-way'!U20/(3*'OddsRatio_working_3-way'!X20^(1/3))*SIN(('OddsRatio_working_3-way'!Y20+4*PI())/3)</f>
        <v>0.49737046052920714</v>
      </c>
      <c r="AL20" s="11">
        <f>'OddsRatio_working_3-way'!Z20+'OddsRatio_working_3-way'!AF20</f>
        <v>1.0523901330192</v>
      </c>
      <c r="AM20" s="11">
        <f>'OddsRatio_working_3-way'!AA20+'OddsRatio_working_3-way'!AG20</f>
        <v>-0.67055168262183584</v>
      </c>
      <c r="AN20" s="11">
        <f>'OddsRatio_working_3-way'!AB20+'OddsRatio_working_3-way'!AH20</f>
        <v>-0.38183845039736486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1.0523901330192</v>
      </c>
      <c r="AS20" s="11">
        <f>IF(('OddsRatio_working_3-way'!X20=0),IF(Q20&gt;0,-Q20^(1/3),(-Q20)^(1/3)),'OddsRatio_working_3-way'!AM20-'OddsRatio_working_3-way'!R20/3)</f>
        <v>-0.67055168262183584</v>
      </c>
      <c r="AT20" s="11">
        <f>IF(('OddsRatio_working_3-way'!X20=0),IF(Q20&gt;0,-Q20^(1/3),(-Q20)^(1/3)),'OddsRatio_working_3-way'!AN20-'OddsRatio_working_3-way'!R20/3)</f>
        <v>-0.38183845039736486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1.62</v>
      </c>
      <c r="B21" s="4">
        <f>IF('True_Odds_Calculator_3-way'!B22="","",'True_Odds_Calculator_3-way'!B22)</f>
        <v>3.72</v>
      </c>
      <c r="C21" s="4">
        <f>IF('True_Odds_Calculator_3-way'!C22="","",'True_Odds_Calculator_3-way'!C22)</f>
        <v>6.59</v>
      </c>
      <c r="D21" s="9">
        <f t="shared" si="13"/>
        <v>0.60111480107450466</v>
      </c>
      <c r="E21" s="9">
        <f t="shared" si="14"/>
        <v>0.25567790388379741</v>
      </c>
      <c r="F21" s="9">
        <f t="shared" si="15"/>
        <v>0.14320729504169799</v>
      </c>
      <c r="G21" s="9">
        <f t="shared" si="16"/>
        <v>1.0702834515526063</v>
      </c>
      <c r="H21" s="9">
        <f t="shared" si="17"/>
        <v>1.6635757399626163</v>
      </c>
      <c r="I21" s="9">
        <f t="shared" si="18"/>
        <v>3.9111709882230894</v>
      </c>
      <c r="J21" s="9">
        <f t="shared" si="19"/>
        <v>6.9828844941790695</v>
      </c>
      <c r="K21" s="11">
        <f t="shared" si="20"/>
        <v>0.61728395061728392</v>
      </c>
      <c r="L21" s="11">
        <f t="shared" si="21"/>
        <v>0.26881720430107525</v>
      </c>
      <c r="M21" s="11">
        <f t="shared" si="22"/>
        <v>0.15174506828528073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-0.23737175043868697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0.2248578686757528</v>
      </c>
      <c r="Q21" s="11">
        <f>2*'OddsRatio_working_3-way'!K21*'OddsRatio_working_3-way'!L21*'OddsRatio_working_3-way'!M21</f>
        <v>5.0360104966573976E-2</v>
      </c>
      <c r="R21" s="11">
        <f t="shared" si="23"/>
        <v>0</v>
      </c>
      <c r="S21" s="11">
        <f t="shared" si="24"/>
        <v>-0.94728150363382646</v>
      </c>
      <c r="T21" s="11">
        <f t="shared" si="25"/>
        <v>-0.21215711167610896</v>
      </c>
      <c r="U21" s="11">
        <f>'OddsRatio_working_3-way'!S21-'OddsRatio_working_3-way'!R21^2/3</f>
        <v>-0.94728150363382646</v>
      </c>
      <c r="V21" s="11">
        <f>'OddsRatio_working_3-way'!S21*'OddsRatio_working_3-way'!R21/3-2*'OddsRatio_working_3-way'!R21^3/27-'OddsRatio_working_3-way'!T21</f>
        <v>0.21215711167610896</v>
      </c>
      <c r="W21" s="11">
        <f>'OddsRatio_working_3-way'!V21^2+4*'OddsRatio_working_3-way'!U21^3/27</f>
        <v>-8.0920576725606125E-2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0.1774339431734773</v>
      </c>
      <c r="Y21" s="11">
        <f>IF('OddsRatio_working_3-way'!W21&gt;=0,IF('OddsRatio_working_3-way'!V21+SQRT('OddsRatio_working_3-way'!W21)&gt;0,0,PI()),ACOS('OddsRatio_working_3-way'!V21/(2*'OddsRatio_working_3-way'!X21)))</f>
        <v>0.92998231784299656</v>
      </c>
      <c r="Z21" s="11">
        <f>'OddsRatio_working_3-way'!X21^(1/3)*COS('OddsRatio_working_3-way'!Y21/3)</f>
        <v>0.53514172577630326</v>
      </c>
      <c r="AA21" s="11">
        <f>'OddsRatio_working_3-way'!X21^(1/3)*COS(('OddsRatio_working_3-way'!Y21+2*PI())/3)</f>
        <v>-0.41602245738388777</v>
      </c>
      <c r="AB21" s="11">
        <f>'OddsRatio_working_3-way'!X21^(1/3)*COS(('OddsRatio_working_3-way'!Y21+4*PI())/3)</f>
        <v>-0.1191192683924152</v>
      </c>
      <c r="AC21" s="11">
        <f>'OddsRatio_working_3-way'!X21^(1/3)*SIN('OddsRatio_working_3-way'!Y21/3)</f>
        <v>0.17141713608748499</v>
      </c>
      <c r="AD21" s="11">
        <f>'OddsRatio_working_3-way'!X21^(1/3)*SIN(('OddsRatio_working_3-way'!Y21+2*PI())/3)</f>
        <v>0.37773776110358198</v>
      </c>
      <c r="AE21" s="11">
        <f>'OddsRatio_working_3-way'!X21^(1/3)*SIN(('OddsRatio_working_3-way'!Y21+4*PI())/3)</f>
        <v>-0.54915489719106692</v>
      </c>
      <c r="AF21" s="11">
        <f>-'OddsRatio_working_3-way'!U21/(3*'OddsRatio_working_3-way'!X21^(1/3))*COS(('OddsRatio_working_3-way'!Y21)/3)</f>
        <v>0.53514172577630315</v>
      </c>
      <c r="AG21" s="11">
        <f>-'OddsRatio_working_3-way'!U21/(3*'OddsRatio_working_3-way'!X21^(1/3))*COS(('OddsRatio_working_3-way'!Y21+2*PI())/3)</f>
        <v>-0.41602245738388771</v>
      </c>
      <c r="AH21" s="11">
        <f>-'OddsRatio_working_3-way'!U21/(3*'OddsRatio_working_3-way'!X21^(1/3))*COS(('OddsRatio_working_3-way'!Y21+4*PI())/3)</f>
        <v>-0.11911926839241517</v>
      </c>
      <c r="AI21" s="11">
        <f>'OddsRatio_working_3-way'!U21/(3*'OddsRatio_working_3-way'!X21^(1/3))*SIN(('OddsRatio_working_3-way'!Y21)/3)</f>
        <v>-0.17141713608748496</v>
      </c>
      <c r="AJ21" s="11">
        <f>'OddsRatio_working_3-way'!U21/(3*'OddsRatio_working_3-way'!X21^(1/3))*SIN(('OddsRatio_working_3-way'!Y21+2*PI())/3)</f>
        <v>-0.37773776110358193</v>
      </c>
      <c r="AK21" s="11">
        <f>'OddsRatio_working_3-way'!U21/(3*'OddsRatio_working_3-way'!X21^(1/3))*SIN(('OddsRatio_working_3-way'!Y21+4*PI())/3)</f>
        <v>0.5491548971910668</v>
      </c>
      <c r="AL21" s="11">
        <f>'OddsRatio_working_3-way'!Z21+'OddsRatio_working_3-way'!AF21</f>
        <v>1.0702834515526063</v>
      </c>
      <c r="AM21" s="11">
        <f>'OddsRatio_working_3-way'!AA21+'OddsRatio_working_3-way'!AG21</f>
        <v>-0.83204491476777553</v>
      </c>
      <c r="AN21" s="11">
        <f>'OddsRatio_working_3-way'!AB21+'OddsRatio_working_3-way'!AH21</f>
        <v>-0.23823853678483037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1.0702834515526063</v>
      </c>
      <c r="AS21" s="11">
        <f>IF(('OddsRatio_working_3-way'!X21=0),IF(Q21&gt;0,-Q21^(1/3),(-Q21)^(1/3)),'OddsRatio_working_3-way'!AM21-'OddsRatio_working_3-way'!R21/3)</f>
        <v>-0.83204491476777553</v>
      </c>
      <c r="AT21" s="11">
        <f>IF(('OddsRatio_working_3-way'!X21=0),IF(Q21&gt;0,-Q21^(1/3),(-Q21)^(1/3)),'OddsRatio_working_3-way'!AN21-'OddsRatio_working_3-way'!R21/3)</f>
        <v>-0.23823853678483037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1.94</v>
      </c>
      <c r="B22" s="4">
        <f>IF('True_Odds_Calculator_3-way'!B23="","",'True_Odds_Calculator_3-way'!B23)</f>
        <v>3.33</v>
      </c>
      <c r="C22" s="4">
        <f>IF('True_Odds_Calculator_3-way'!C23="","",'True_Odds_Calculator_3-way'!C23)</f>
        <v>4.5599999999999996</v>
      </c>
      <c r="D22" s="9">
        <f t="shared" si="13"/>
        <v>0.50147003345346441</v>
      </c>
      <c r="E22" s="9">
        <f t="shared" si="14"/>
        <v>0.28866769392562303</v>
      </c>
      <c r="F22" s="9">
        <f t="shared" si="15"/>
        <v>0.20986227262091259</v>
      </c>
      <c r="G22" s="9">
        <f t="shared" si="16"/>
        <v>1.0575926632916364</v>
      </c>
      <c r="H22" s="9">
        <f t="shared" si="17"/>
        <v>1.994137103494138</v>
      </c>
      <c r="I22" s="9">
        <f t="shared" si="18"/>
        <v>3.4641909054695121</v>
      </c>
      <c r="J22" s="9">
        <f t="shared" si="19"/>
        <v>4.7650298813182248</v>
      </c>
      <c r="K22" s="11">
        <f t="shared" si="20"/>
        <v>0.51546391752577325</v>
      </c>
      <c r="L22" s="11">
        <f t="shared" si="21"/>
        <v>0.3003003003003003</v>
      </c>
      <c r="M22" s="11">
        <f t="shared" si="22"/>
        <v>0.2192982456140351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-0.26468112170770874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0.23185149338160738</v>
      </c>
      <c r="Q22" s="11">
        <f>2*'OddsRatio_working_3-way'!K22*'OddsRatio_working_3-way'!L22*'OddsRatio_working_3-way'!M22</f>
        <v>6.7892091766210055E-2</v>
      </c>
      <c r="R22" s="11">
        <f t="shared" si="23"/>
        <v>0</v>
      </c>
      <c r="S22" s="11">
        <f t="shared" si="24"/>
        <v>-0.87596535742977688</v>
      </c>
      <c r="T22" s="11">
        <f t="shared" si="25"/>
        <v>-0.25650522911560081</v>
      </c>
      <c r="U22" s="11">
        <f>'OddsRatio_working_3-way'!S22-'OddsRatio_working_3-way'!R22^2/3</f>
        <v>-0.87596535742977688</v>
      </c>
      <c r="V22" s="11">
        <f>'OddsRatio_working_3-way'!S22*'OddsRatio_working_3-way'!R22/3-2*'OddsRatio_working_3-way'!R22^3/27-'OddsRatio_working_3-way'!T22</f>
        <v>0.25650522911560081</v>
      </c>
      <c r="W22" s="11">
        <f>'OddsRatio_working_3-way'!V22^2+4*'OddsRatio_working_3-way'!U22^3/27</f>
        <v>-3.3781604847158891E-2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0.15777875127120711</v>
      </c>
      <c r="Y22" s="11">
        <f>IF('OddsRatio_working_3-way'!W22&gt;=0,IF('OddsRatio_working_3-way'!V22+SQRT('OddsRatio_working_3-way'!W22)&gt;0,0,PI()),ACOS('OddsRatio_working_3-way'!V22/(2*'OddsRatio_working_3-way'!X22)))</f>
        <v>0.621744387518121</v>
      </c>
      <c r="Z22" s="11">
        <f>'OddsRatio_working_3-way'!X22^(1/3)*COS('OddsRatio_working_3-way'!Y22/3)</f>
        <v>0.52879633164581819</v>
      </c>
      <c r="AA22" s="11">
        <f>'OddsRatio_working_3-way'!X22^(1/3)*COS(('OddsRatio_working_3-way'!Y22+2*PI())/3)</f>
        <v>-0.36069026874879101</v>
      </c>
      <c r="AB22" s="11">
        <f>'OddsRatio_working_3-way'!X22^(1/3)*COS(('OddsRatio_working_3-way'!Y22+4*PI())/3)</f>
        <v>-0.16810606289702737</v>
      </c>
      <c r="AC22" s="11">
        <f>'OddsRatio_working_3-way'!X22^(1/3)*SIN('OddsRatio_working_3-way'!Y22/3)</f>
        <v>0.11118854309018615</v>
      </c>
      <c r="AD22" s="11">
        <f>'OddsRatio_working_3-way'!X22^(1/3)*SIN(('OddsRatio_working_3-way'!Y22+2*PI())/3)</f>
        <v>0.4023567850882066</v>
      </c>
      <c r="AE22" s="11">
        <f>'OddsRatio_working_3-way'!X22^(1/3)*SIN(('OddsRatio_working_3-way'!Y22+4*PI())/3)</f>
        <v>-0.51354532817839271</v>
      </c>
      <c r="AF22" s="11">
        <f>-'OddsRatio_working_3-way'!U22/(3*'OddsRatio_working_3-way'!X22^(1/3))*COS(('OddsRatio_working_3-way'!Y22)/3)</f>
        <v>0.52879633164581807</v>
      </c>
      <c r="AG22" s="11">
        <f>-'OddsRatio_working_3-way'!U22/(3*'OddsRatio_working_3-way'!X22^(1/3))*COS(('OddsRatio_working_3-way'!Y22+2*PI())/3)</f>
        <v>-0.3606902687487909</v>
      </c>
      <c r="AH22" s="11">
        <f>-'OddsRatio_working_3-way'!U22/(3*'OddsRatio_working_3-way'!X22^(1/3))*COS(('OddsRatio_working_3-way'!Y22+4*PI())/3)</f>
        <v>-0.16810606289702734</v>
      </c>
      <c r="AI22" s="11">
        <f>'OddsRatio_working_3-way'!U22/(3*'OddsRatio_working_3-way'!X22^(1/3))*SIN(('OddsRatio_working_3-way'!Y22)/3)</f>
        <v>-0.11118854309018614</v>
      </c>
      <c r="AJ22" s="11">
        <f>'OddsRatio_working_3-way'!U22/(3*'OddsRatio_working_3-way'!X22^(1/3))*SIN(('OddsRatio_working_3-way'!Y22+2*PI())/3)</f>
        <v>-0.40235678508820655</v>
      </c>
      <c r="AK22" s="11">
        <f>'OddsRatio_working_3-way'!U22/(3*'OddsRatio_working_3-way'!X22^(1/3))*SIN(('OddsRatio_working_3-way'!Y22+4*PI())/3)</f>
        <v>0.5135453281783926</v>
      </c>
      <c r="AL22" s="11">
        <f>'OddsRatio_working_3-way'!Z22+'OddsRatio_working_3-way'!AF22</f>
        <v>1.0575926632916364</v>
      </c>
      <c r="AM22" s="11">
        <f>'OddsRatio_working_3-way'!AA22+'OddsRatio_working_3-way'!AG22</f>
        <v>-0.72138053749758191</v>
      </c>
      <c r="AN22" s="11">
        <f>'OddsRatio_working_3-way'!AB22+'OddsRatio_working_3-way'!AH22</f>
        <v>-0.33621212579405468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1.0575926632916364</v>
      </c>
      <c r="AS22" s="11">
        <f>IF(('OddsRatio_working_3-way'!X22=0),IF(Q22&gt;0,-Q22^(1/3),(-Q22)^(1/3)),'OddsRatio_working_3-way'!AM22-'OddsRatio_working_3-way'!R22/3)</f>
        <v>-0.72138053749758191</v>
      </c>
      <c r="AT22" s="11">
        <f>IF(('OddsRatio_working_3-way'!X22=0),IF(Q22&gt;0,-Q22^(1/3),(-Q22)^(1/3)),'OddsRatio_working_3-way'!AN22-'OddsRatio_working_3-way'!R22/3)</f>
        <v>-0.33621212579405468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2.38</v>
      </c>
      <c r="B23" s="4">
        <f>IF('True_Odds_Calculator_3-way'!B24="","",'True_Odds_Calculator_3-way'!B24)</f>
        <v>3.05</v>
      </c>
      <c r="C23" s="4">
        <f>IF('True_Odds_Calculator_3-way'!C24="","",'True_Odds_Calculator_3-way'!C24)</f>
        <v>3.51</v>
      </c>
      <c r="D23" s="9">
        <f t="shared" si="13"/>
        <v>0.40810807281060718</v>
      </c>
      <c r="E23" s="9">
        <f t="shared" si="14"/>
        <v>0.31700968950630859</v>
      </c>
      <c r="F23" s="9">
        <f t="shared" si="15"/>
        <v>0.27488223768308412</v>
      </c>
      <c r="G23" s="9">
        <f t="shared" si="16"/>
        <v>1.0509647375060556</v>
      </c>
      <c r="H23" s="9">
        <f t="shared" si="17"/>
        <v>2.4503313377583567</v>
      </c>
      <c r="I23" s="9">
        <f t="shared" si="18"/>
        <v>3.1544777118874143</v>
      </c>
      <c r="J23" s="9">
        <f t="shared" si="19"/>
        <v>3.6379214911401991</v>
      </c>
      <c r="K23" s="11">
        <f t="shared" si="20"/>
        <v>0.42016806722689076</v>
      </c>
      <c r="L23" s="11">
        <f t="shared" si="21"/>
        <v>0.32786885245901642</v>
      </c>
      <c r="M23" s="11">
        <f t="shared" si="22"/>
        <v>0.28490028490028491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-0.27869087946233562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0.23313234499348287</v>
      </c>
      <c r="Q23" s="11">
        <f>2*'OddsRatio_working_3-way'!K23*'OddsRatio_working_3-way'!L23*'OddsRatio_working_3-way'!M23</f>
        <v>7.8495739055044755E-2</v>
      </c>
      <c r="R23" s="11">
        <f t="shared" si="23"/>
        <v>0</v>
      </c>
      <c r="S23" s="11">
        <f t="shared" si="24"/>
        <v>-0.83652663999357801</v>
      </c>
      <c r="T23" s="11">
        <f t="shared" si="25"/>
        <v>-0.28165880134463911</v>
      </c>
      <c r="U23" s="11">
        <f>'OddsRatio_working_3-way'!S23-'OddsRatio_working_3-way'!R23^2/3</f>
        <v>-0.83652663999357801</v>
      </c>
      <c r="V23" s="11">
        <f>'OddsRatio_working_3-way'!S23*'OddsRatio_working_3-way'!R23/3-2*'OddsRatio_working_3-way'!R23^3/27-'OddsRatio_working_3-way'!T23</f>
        <v>0.28165880134463911</v>
      </c>
      <c r="W23" s="11">
        <f>'OddsRatio_working_3-way'!V23^2+4*'OddsRatio_working_3-way'!U23^3/27</f>
        <v>-7.3915716982749236E-3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0.14724405936503329</v>
      </c>
      <c r="Y23" s="11">
        <f>IF('OddsRatio_working_3-way'!W23&gt;=0,IF('OddsRatio_working_3-way'!V23+SQRT('OddsRatio_working_3-way'!W23)&gt;0,0,PI()),ACOS('OddsRatio_working_3-way'!V23/(2*'OddsRatio_working_3-way'!X23)))</f>
        <v>0.29625950476746055</v>
      </c>
      <c r="Z23" s="11">
        <f>'OddsRatio_working_3-way'!X23^(1/3)*COS('OddsRatio_working_3-way'!Y23/3)</f>
        <v>0.52548236875302778</v>
      </c>
      <c r="AA23" s="11">
        <f>'OddsRatio_working_3-way'!X23^(1/3)*COS(('OddsRatio_working_3-way'!Y23+2*PI())/3)</f>
        <v>-0.30782854508519542</v>
      </c>
      <c r="AB23" s="11">
        <f>'OddsRatio_working_3-way'!X23^(1/3)*COS(('OddsRatio_working_3-way'!Y23+4*PI())/3)</f>
        <v>-0.2176538236678324</v>
      </c>
      <c r="AC23" s="11">
        <f>'OddsRatio_working_3-way'!X23^(1/3)*SIN('OddsRatio_working_3-way'!Y23/3)</f>
        <v>5.2062399684414208E-2</v>
      </c>
      <c r="AD23" s="11">
        <f>'OddsRatio_working_3-way'!X23^(1/3)*SIN(('OddsRatio_working_3-way'!Y23+2*PI())/3)</f>
        <v>0.42904988073873707</v>
      </c>
      <c r="AE23" s="11">
        <f>'OddsRatio_working_3-way'!X23^(1/3)*SIN(('OddsRatio_working_3-way'!Y23+4*PI())/3)</f>
        <v>-0.48111228042315113</v>
      </c>
      <c r="AF23" s="11">
        <f>-'OddsRatio_working_3-way'!U23/(3*'OddsRatio_working_3-way'!X23^(1/3))*COS(('OddsRatio_working_3-way'!Y23)/3)</f>
        <v>0.52548236875302778</v>
      </c>
      <c r="AG23" s="11">
        <f>-'OddsRatio_working_3-way'!U23/(3*'OddsRatio_working_3-way'!X23^(1/3))*COS(('OddsRatio_working_3-way'!Y23+2*PI())/3)</f>
        <v>-0.30782854508519542</v>
      </c>
      <c r="AH23" s="11">
        <f>-'OddsRatio_working_3-way'!U23/(3*'OddsRatio_working_3-way'!X23^(1/3))*COS(('OddsRatio_working_3-way'!Y23+4*PI())/3)</f>
        <v>-0.2176538236678324</v>
      </c>
      <c r="AI23" s="11">
        <f>'OddsRatio_working_3-way'!U23/(3*'OddsRatio_working_3-way'!X23^(1/3))*SIN(('OddsRatio_working_3-way'!Y23)/3)</f>
        <v>-5.2062399684414208E-2</v>
      </c>
      <c r="AJ23" s="11">
        <f>'OddsRatio_working_3-way'!U23/(3*'OddsRatio_working_3-way'!X23^(1/3))*SIN(('OddsRatio_working_3-way'!Y23+2*PI())/3)</f>
        <v>-0.42904988073873707</v>
      </c>
      <c r="AK23" s="11">
        <f>'OddsRatio_working_3-way'!U23/(3*'OddsRatio_working_3-way'!X23^(1/3))*SIN(('OddsRatio_working_3-way'!Y23+4*PI())/3)</f>
        <v>0.48111228042315113</v>
      </c>
      <c r="AL23" s="11">
        <f>'OddsRatio_working_3-way'!Z23+'OddsRatio_working_3-way'!AF23</f>
        <v>1.0509647375060556</v>
      </c>
      <c r="AM23" s="11">
        <f>'OddsRatio_working_3-way'!AA23+'OddsRatio_working_3-way'!AG23</f>
        <v>-0.61565709017039083</v>
      </c>
      <c r="AN23" s="11">
        <f>'OddsRatio_working_3-way'!AB23+'OddsRatio_working_3-way'!AH23</f>
        <v>-0.43530764733566479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1.0509647375060556</v>
      </c>
      <c r="AS23" s="11">
        <f>IF(('OddsRatio_working_3-way'!X23=0),IF(Q23&gt;0,-Q23^(1/3),(-Q23)^(1/3)),'OddsRatio_working_3-way'!AM23-'OddsRatio_working_3-way'!R23/3)</f>
        <v>-0.61565709017039083</v>
      </c>
      <c r="AT23" s="11">
        <f>IF(('OddsRatio_working_3-way'!X23=0),IF(Q23&gt;0,-Q23^(1/3),(-Q23)^(1/3)),'OddsRatio_working_3-way'!AN23-'OddsRatio_working_3-way'!R23/3)</f>
        <v>-0.43530764733566479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2.69</v>
      </c>
      <c r="B24" s="4">
        <f>IF('True_Odds_Calculator_3-way'!B25="","",'True_Odds_Calculator_3-way'!B25)</f>
        <v>2.97</v>
      </c>
      <c r="C24" s="4">
        <f>IF('True_Odds_Calculator_3-way'!C25="","",'True_Odds_Calculator_3-way'!C25)</f>
        <v>3.09</v>
      </c>
      <c r="D24" s="9">
        <f t="shared" si="13"/>
        <v>0.36064863649563783</v>
      </c>
      <c r="E24" s="9">
        <f t="shared" si="14"/>
        <v>0.3261049766117135</v>
      </c>
      <c r="F24" s="9">
        <f t="shared" si="15"/>
        <v>0.31324638689264855</v>
      </c>
      <c r="G24" s="9">
        <f t="shared" si="16"/>
        <v>1.0489833538559528</v>
      </c>
      <c r="H24" s="9">
        <f t="shared" si="17"/>
        <v>2.7727818680165601</v>
      </c>
      <c r="I24" s="9">
        <f t="shared" si="18"/>
        <v>3.0664972070962273</v>
      </c>
      <c r="J24" s="9">
        <f t="shared" si="19"/>
        <v>3.1923752095589411</v>
      </c>
      <c r="K24" s="11">
        <f t="shared" si="20"/>
        <v>0.37174721189591081</v>
      </c>
      <c r="L24" s="11">
        <f t="shared" si="21"/>
        <v>0.33670033670033667</v>
      </c>
      <c r="M24" s="11">
        <f t="shared" si="22"/>
        <v>0.3236245954692557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-0.28185906578851805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0.23291670408524157</v>
      </c>
      <c r="Q24" s="11">
        <f>2*'OddsRatio_working_3-way'!K24*'OddsRatio_working_3-way'!L24*'OddsRatio_working_3-way'!M24</f>
        <v>8.1014505768779679E-2</v>
      </c>
      <c r="R24" s="11">
        <f t="shared" si="23"/>
        <v>0</v>
      </c>
      <c r="S24" s="11">
        <f t="shared" si="24"/>
        <v>-0.8263587457570073</v>
      </c>
      <c r="T24" s="11">
        <f t="shared" si="25"/>
        <v>-0.28742912895895906</v>
      </c>
      <c r="U24" s="11">
        <f>'OddsRatio_working_3-way'!S24-'OddsRatio_working_3-way'!R24^2/3</f>
        <v>-0.8263587457570073</v>
      </c>
      <c r="V24" s="11">
        <f>'OddsRatio_working_3-way'!S24*'OddsRatio_working_3-way'!R24/3-2*'OddsRatio_working_3-way'!R24^3/27-'OddsRatio_working_3-way'!T24</f>
        <v>0.28742912895895906</v>
      </c>
      <c r="W24" s="11">
        <f>'OddsRatio_working_3-way'!V24^2+4*'OddsRatio_working_3-way'!U24^3/27</f>
        <v>-9.8369372536397104E-4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0.14456762941567339</v>
      </c>
      <c r="Y24" s="11">
        <f>IF('OddsRatio_working_3-way'!W24&gt;=0,IF('OddsRatio_working_3-way'!V24+SQRT('OddsRatio_working_3-way'!W24)&gt;0,0,PI()),ACOS('OddsRatio_working_3-way'!V24/(2*'OddsRatio_working_3-way'!X24)))</f>
        <v>0.10868867696607998</v>
      </c>
      <c r="Z24" s="11">
        <f>'OddsRatio_working_3-way'!X24^(1/3)*COS('OddsRatio_working_3-way'!Y24/3)</f>
        <v>0.52449167692797627</v>
      </c>
      <c r="AA24" s="11">
        <f>'OddsRatio_working_3-way'!X24^(1/3)*COS(('OddsRatio_working_3-way'!Y24+2*PI())/3)</f>
        <v>-0.27870934550870063</v>
      </c>
      <c r="AB24" s="11">
        <f>'OddsRatio_working_3-way'!X24^(1/3)*COS(('OddsRatio_working_3-way'!Y24+4*PI())/3)</f>
        <v>-0.24578233141927561</v>
      </c>
      <c r="AC24" s="11">
        <f>'OddsRatio_working_3-way'!X24^(1/3)*SIN('OddsRatio_working_3-way'!Y24/3)</f>
        <v>1.9010420448140036E-2</v>
      </c>
      <c r="AD24" s="11">
        <f>'OddsRatio_working_3-way'!X24^(1/3)*SIN(('OddsRatio_working_3-way'!Y24+2*PI())/3)</f>
        <v>0.44471790606905798</v>
      </c>
      <c r="AE24" s="11">
        <f>'OddsRatio_working_3-way'!X24^(1/3)*SIN(('OddsRatio_working_3-way'!Y24+4*PI())/3)</f>
        <v>-0.46372832651719809</v>
      </c>
      <c r="AF24" s="11">
        <f>-'OddsRatio_working_3-way'!U24/(3*'OddsRatio_working_3-way'!X24^(1/3))*COS(('OddsRatio_working_3-way'!Y24)/3)</f>
        <v>0.52449167692797638</v>
      </c>
      <c r="AG24" s="11">
        <f>-'OddsRatio_working_3-way'!U24/(3*'OddsRatio_working_3-way'!X24^(1/3))*COS(('OddsRatio_working_3-way'!Y24+2*PI())/3)</f>
        <v>-0.27870934550870069</v>
      </c>
      <c r="AH24" s="11">
        <f>-'OddsRatio_working_3-way'!U24/(3*'OddsRatio_working_3-way'!X24^(1/3))*COS(('OddsRatio_working_3-way'!Y24+4*PI())/3)</f>
        <v>-0.24578233141927566</v>
      </c>
      <c r="AI24" s="11">
        <f>'OddsRatio_working_3-way'!U24/(3*'OddsRatio_working_3-way'!X24^(1/3))*SIN(('OddsRatio_working_3-way'!Y24)/3)</f>
        <v>-1.9010420448140039E-2</v>
      </c>
      <c r="AJ24" s="11">
        <f>'OddsRatio_working_3-way'!U24/(3*'OddsRatio_working_3-way'!X24^(1/3))*SIN(('OddsRatio_working_3-way'!Y24+2*PI())/3)</f>
        <v>-0.44471790606905809</v>
      </c>
      <c r="AK24" s="11">
        <f>'OddsRatio_working_3-way'!U24/(3*'OddsRatio_working_3-way'!X24^(1/3))*SIN(('OddsRatio_working_3-way'!Y24+4*PI())/3)</f>
        <v>0.4637283265171982</v>
      </c>
      <c r="AL24" s="11">
        <f>'OddsRatio_working_3-way'!Z24+'OddsRatio_working_3-way'!AF24</f>
        <v>1.0489833538559528</v>
      </c>
      <c r="AM24" s="11">
        <f>'OddsRatio_working_3-way'!AA24+'OddsRatio_working_3-way'!AG24</f>
        <v>-0.55741869101740127</v>
      </c>
      <c r="AN24" s="11">
        <f>'OddsRatio_working_3-way'!AB24+'OddsRatio_working_3-way'!AH24</f>
        <v>-0.49156466283855127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1.0489833538559528</v>
      </c>
      <c r="AS24" s="11">
        <f>IF(('OddsRatio_working_3-way'!X24=0),IF(Q24&gt;0,-Q24^(1/3),(-Q24)^(1/3)),'OddsRatio_working_3-way'!AM24-'OddsRatio_working_3-way'!R24/3)</f>
        <v>-0.55741869101740127</v>
      </c>
      <c r="AT24" s="11">
        <f>IF(('OddsRatio_working_3-way'!X24=0),IF(Q24&gt;0,-Q24^(1/3),(-Q24)^(1/3)),'OddsRatio_working_3-way'!AN24-'OddsRatio_working_3-way'!R24/3)</f>
        <v>-0.49156466283855127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2.69</v>
      </c>
      <c r="B25" s="4">
        <f>IF('True_Odds_Calculator_3-way'!B26="","",'True_Odds_Calculator_3-way'!B26)</f>
        <v>3.17</v>
      </c>
      <c r="C25" s="4">
        <f>IF('True_Odds_Calculator_3-way'!C26="","",'True_Odds_Calculator_3-way'!C26)</f>
        <v>2.89</v>
      </c>
      <c r="D25" s="9">
        <f t="shared" si="13"/>
        <v>0.36024950991210636</v>
      </c>
      <c r="E25" s="9">
        <f t="shared" si="14"/>
        <v>0.30485588961708743</v>
      </c>
      <c r="F25" s="9">
        <f t="shared" si="15"/>
        <v>0.33489460047080605</v>
      </c>
      <c r="G25" s="9">
        <f t="shared" si="16"/>
        <v>1.0508011126598988</v>
      </c>
      <c r="H25" s="9">
        <f t="shared" si="17"/>
        <v>2.7758538803952293</v>
      </c>
      <c r="I25" s="9">
        <f t="shared" si="18"/>
        <v>3.2802384144719805</v>
      </c>
      <c r="J25" s="9">
        <f t="shared" si="19"/>
        <v>2.9860141029272089</v>
      </c>
      <c r="K25" s="11">
        <f t="shared" si="20"/>
        <v>0.37174721189591081</v>
      </c>
      <c r="L25" s="11">
        <f t="shared" si="21"/>
        <v>0.31545741324921134</v>
      </c>
      <c r="M25" s="11">
        <f t="shared" si="22"/>
        <v>0.34602076124567471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-0.28125409710972238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0.23332348775844985</v>
      </c>
      <c r="Q25" s="11">
        <f>2*'OddsRatio_working_3-way'!K25*'OddsRatio_working_3-way'!L25*'OddsRatio_working_3-way'!M25</f>
        <v>8.1155995742069525E-2</v>
      </c>
      <c r="R25" s="11">
        <f t="shared" si="23"/>
        <v>0</v>
      </c>
      <c r="S25" s="11">
        <f t="shared" si="24"/>
        <v>-0.82958253819650518</v>
      </c>
      <c r="T25" s="11">
        <f t="shared" si="25"/>
        <v>-0.28855044806834967</v>
      </c>
      <c r="U25" s="11">
        <f>'OddsRatio_working_3-way'!S25-'OddsRatio_working_3-way'!R25^2/3</f>
        <v>-0.82958253819650518</v>
      </c>
      <c r="V25" s="11">
        <f>'OddsRatio_working_3-way'!S25*'OddsRatio_working_3-way'!R25/3-2*'OddsRatio_working_3-way'!R25^3/27-'OddsRatio_working_3-way'!T25</f>
        <v>0.28855044806834967</v>
      </c>
      <c r="W25" s="11">
        <f>'OddsRatio_working_3-way'!V25^2+4*'OddsRatio_working_3-way'!U25^3/27</f>
        <v>-1.3200708545345191E-3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0.14541443526605249</v>
      </c>
      <c r="Y25" s="11">
        <f>IF('OddsRatio_working_3-way'!W25&gt;=0,IF('OddsRatio_working_3-way'!V25+SQRT('OddsRatio_working_3-way'!W25)&gt;0,0,PI()),ACOS('OddsRatio_working_3-way'!V25/(2*'OddsRatio_working_3-way'!X25)))</f>
        <v>0.12525564423572444</v>
      </c>
      <c r="Z25" s="11">
        <f>'OddsRatio_working_3-way'!X25^(1/3)*COS('OddsRatio_working_3-way'!Y25/3)</f>
        <v>0.52540055632994942</v>
      </c>
      <c r="AA25" s="11">
        <f>'OddsRatio_working_3-way'!X25^(1/3)*COS(('OddsRatio_working_3-way'!Y25+2*PI())/3)</f>
        <v>-0.28170885794519573</v>
      </c>
      <c r="AB25" s="11">
        <f>'OddsRatio_working_3-way'!X25^(1/3)*COS(('OddsRatio_working_3-way'!Y25+4*PI())/3)</f>
        <v>-0.2436916983847538</v>
      </c>
      <c r="AC25" s="11">
        <f>'OddsRatio_working_3-way'!X25^(1/3)*SIN('OddsRatio_working_3-way'!Y25/3)</f>
        <v>2.1949217306046112E-2</v>
      </c>
      <c r="AD25" s="11">
        <f>'OddsRatio_working_3-way'!X25^(1/3)*SIN(('OddsRatio_working_3-way'!Y25+2*PI())/3)</f>
        <v>0.44403562029119004</v>
      </c>
      <c r="AE25" s="11">
        <f>'OddsRatio_working_3-way'!X25^(1/3)*SIN(('OddsRatio_working_3-way'!Y25+4*PI())/3)</f>
        <v>-0.46598483759723613</v>
      </c>
      <c r="AF25" s="11">
        <f>-'OddsRatio_working_3-way'!U25/(3*'OddsRatio_working_3-way'!X25^(1/3))*COS(('OddsRatio_working_3-way'!Y25)/3)</f>
        <v>0.52540055632994942</v>
      </c>
      <c r="AG25" s="11">
        <f>-'OddsRatio_working_3-way'!U25/(3*'OddsRatio_working_3-way'!X25^(1/3))*COS(('OddsRatio_working_3-way'!Y25+2*PI())/3)</f>
        <v>-0.28170885794519573</v>
      </c>
      <c r="AH25" s="11">
        <f>-'OddsRatio_working_3-way'!U25/(3*'OddsRatio_working_3-way'!X25^(1/3))*COS(('OddsRatio_working_3-way'!Y25+4*PI())/3)</f>
        <v>-0.2436916983847538</v>
      </c>
      <c r="AI25" s="11">
        <f>'OddsRatio_working_3-way'!U25/(3*'OddsRatio_working_3-way'!X25^(1/3))*SIN(('OddsRatio_working_3-way'!Y25)/3)</f>
        <v>-2.1949217306046112E-2</v>
      </c>
      <c r="AJ25" s="11">
        <f>'OddsRatio_working_3-way'!U25/(3*'OddsRatio_working_3-way'!X25^(1/3))*SIN(('OddsRatio_working_3-way'!Y25+2*PI())/3)</f>
        <v>-0.44403562029119004</v>
      </c>
      <c r="AK25" s="11">
        <f>'OddsRatio_working_3-way'!U25/(3*'OddsRatio_working_3-way'!X25^(1/3))*SIN(('OddsRatio_working_3-way'!Y25+4*PI())/3)</f>
        <v>0.46598483759723613</v>
      </c>
      <c r="AL25" s="11">
        <f>'OddsRatio_working_3-way'!Z25+'OddsRatio_working_3-way'!AF25</f>
        <v>1.0508011126598988</v>
      </c>
      <c r="AM25" s="11">
        <f>'OddsRatio_working_3-way'!AA25+'OddsRatio_working_3-way'!AG25</f>
        <v>-0.56341771589039147</v>
      </c>
      <c r="AN25" s="11">
        <f>'OddsRatio_working_3-way'!AB25+'OddsRatio_working_3-way'!AH25</f>
        <v>-0.48738339676950759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1.0508011126598988</v>
      </c>
      <c r="AS25" s="11">
        <f>IF(('OddsRatio_working_3-way'!X25=0),IF(Q25&gt;0,-Q25^(1/3),(-Q25)^(1/3)),'OddsRatio_working_3-way'!AM25-'OddsRatio_working_3-way'!R25/3)</f>
        <v>-0.56341771589039147</v>
      </c>
      <c r="AT25" s="11">
        <f>IF(('OddsRatio_working_3-way'!X25=0),IF(Q25&gt;0,-Q25^(1/3),(-Q25)^(1/3)),'OddsRatio_working_3-way'!AN25-'OddsRatio_working_3-way'!R25/3)</f>
        <v>-0.48738339676950759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2.64</v>
      </c>
      <c r="B26" s="4">
        <f>IF('True_Odds_Calculator_3-way'!B27="","",'True_Odds_Calculator_3-way'!B27)</f>
        <v>3.04</v>
      </c>
      <c r="C26" s="4">
        <f>IF('True_Odds_Calculator_3-way'!C27="","",'True_Odds_Calculator_3-way'!C27)</f>
        <v>3.07</v>
      </c>
      <c r="D26" s="9">
        <f t="shared" si="13"/>
        <v>0.36711311629317289</v>
      </c>
      <c r="E26" s="9">
        <f t="shared" si="14"/>
        <v>0.31802234318838296</v>
      </c>
      <c r="F26" s="9">
        <f t="shared" si="15"/>
        <v>0.31486454051844426</v>
      </c>
      <c r="G26" s="9">
        <f t="shared" si="16"/>
        <v>1.0511927231126788</v>
      </c>
      <c r="H26" s="9">
        <f t="shared" si="17"/>
        <v>2.723956065904793</v>
      </c>
      <c r="I26" s="9">
        <f t="shared" si="18"/>
        <v>3.1444331551498643</v>
      </c>
      <c r="J26" s="9">
        <f t="shared" si="19"/>
        <v>3.175968936843244</v>
      </c>
      <c r="K26" s="11">
        <f t="shared" si="20"/>
        <v>0.37878787878787878</v>
      </c>
      <c r="L26" s="11">
        <f t="shared" si="21"/>
        <v>0.32894736842105265</v>
      </c>
      <c r="M26" s="11">
        <f t="shared" si="22"/>
        <v>0.32573289902280134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-0.28107904867291122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0.23337372525183264</v>
      </c>
      <c r="Q26" s="11">
        <f>2*'OddsRatio_working_3-way'!K26*'OddsRatio_working_3-way'!L26*'OddsRatio_working_3-way'!M26</f>
        <v>8.1173469652811345E-2</v>
      </c>
      <c r="R26" s="11">
        <f t="shared" si="23"/>
        <v>0</v>
      </c>
      <c r="S26" s="11">
        <f t="shared" si="24"/>
        <v>-0.83027791062224354</v>
      </c>
      <c r="T26" s="11">
        <f t="shared" si="25"/>
        <v>-0.28879231673817163</v>
      </c>
      <c r="U26" s="11">
        <f>'OddsRatio_working_3-way'!S26-'OddsRatio_working_3-way'!R26^2/3</f>
        <v>-0.83027791062224354</v>
      </c>
      <c r="V26" s="11">
        <f>'OddsRatio_working_3-way'!S26*'OddsRatio_working_3-way'!R26/3-2*'OddsRatio_working_3-way'!R26^3/27-'OddsRatio_working_3-way'!T26</f>
        <v>0.28879231673817163</v>
      </c>
      <c r="W26" s="11">
        <f>'OddsRatio_working_3-way'!V26^2+4*'OddsRatio_working_3-way'!U26^3/27</f>
        <v>-1.3933015289842726E-3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0.14559730744074967</v>
      </c>
      <c r="Y26" s="11">
        <f>IF('OddsRatio_working_3-way'!W26&gt;=0,IF('OddsRatio_working_3-way'!V26+SQRT('OddsRatio_working_3-way'!W26)&gt;0,0,PI()),ACOS('OddsRatio_working_3-way'!V26/(2*'OddsRatio_working_3-way'!X26)))</f>
        <v>0.12853926254908776</v>
      </c>
      <c r="Z26" s="11">
        <f>'OddsRatio_working_3-way'!X26^(1/3)*COS('OddsRatio_working_3-way'!Y26/3)</f>
        <v>0.52559636155633938</v>
      </c>
      <c r="AA26" s="11">
        <f>'OddsRatio_working_3-way'!X26^(1/3)*COS(('OddsRatio_working_3-way'!Y26+2*PI())/3)</f>
        <v>-0.28231294940642221</v>
      </c>
      <c r="AB26" s="11">
        <f>'OddsRatio_working_3-way'!X26^(1/3)*COS(('OddsRatio_working_3-way'!Y26+4*PI())/3)</f>
        <v>-0.24328341214991728</v>
      </c>
      <c r="AC26" s="11">
        <f>'OddsRatio_working_3-way'!X26^(1/3)*SIN('OddsRatio_working_3-way'!Y26/3)</f>
        <v>2.2533713841389611E-2</v>
      </c>
      <c r="AD26" s="11">
        <f>'OddsRatio_working_3-way'!X26^(1/3)*SIN(('OddsRatio_working_3-way'!Y26+2*PI())/3)</f>
        <v>0.44391294432376577</v>
      </c>
      <c r="AE26" s="11">
        <f>'OddsRatio_working_3-way'!X26^(1/3)*SIN(('OddsRatio_working_3-way'!Y26+4*PI())/3)</f>
        <v>-0.4664466581651554</v>
      </c>
      <c r="AF26" s="11">
        <f>-'OddsRatio_working_3-way'!U26/(3*'OddsRatio_working_3-way'!X26^(1/3))*COS(('OddsRatio_working_3-way'!Y26)/3)</f>
        <v>0.52559636155633938</v>
      </c>
      <c r="AG26" s="11">
        <f>-'OddsRatio_working_3-way'!U26/(3*'OddsRatio_working_3-way'!X26^(1/3))*COS(('OddsRatio_working_3-way'!Y26+2*PI())/3)</f>
        <v>-0.28231294940642221</v>
      </c>
      <c r="AH26" s="11">
        <f>-'OddsRatio_working_3-way'!U26/(3*'OddsRatio_working_3-way'!X26^(1/3))*COS(('OddsRatio_working_3-way'!Y26+4*PI())/3)</f>
        <v>-0.24328341214991728</v>
      </c>
      <c r="AI26" s="11">
        <f>'OddsRatio_working_3-way'!U26/(3*'OddsRatio_working_3-way'!X26^(1/3))*SIN(('OddsRatio_working_3-way'!Y26)/3)</f>
        <v>-2.2533713841389611E-2</v>
      </c>
      <c r="AJ26" s="11">
        <f>'OddsRatio_working_3-way'!U26/(3*'OddsRatio_working_3-way'!X26^(1/3))*SIN(('OddsRatio_working_3-way'!Y26+2*PI())/3)</f>
        <v>-0.44391294432376577</v>
      </c>
      <c r="AK26" s="11">
        <f>'OddsRatio_working_3-way'!U26/(3*'OddsRatio_working_3-way'!X26^(1/3))*SIN(('OddsRatio_working_3-way'!Y26+4*PI())/3)</f>
        <v>0.4664466581651554</v>
      </c>
      <c r="AL26" s="11">
        <f>'OddsRatio_working_3-way'!Z26+'OddsRatio_working_3-way'!AF26</f>
        <v>1.0511927231126788</v>
      </c>
      <c r="AM26" s="11">
        <f>'OddsRatio_working_3-way'!AA26+'OddsRatio_working_3-way'!AG26</f>
        <v>-0.56462589881284442</v>
      </c>
      <c r="AN26" s="11">
        <f>'OddsRatio_working_3-way'!AB26+'OddsRatio_working_3-way'!AH26</f>
        <v>-0.48656682429983455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1.0511927231126788</v>
      </c>
      <c r="AS26" s="11">
        <f>IF(('OddsRatio_working_3-way'!X26=0),IF(Q26&gt;0,-Q26^(1/3),(-Q26)^(1/3)),'OddsRatio_working_3-way'!AM26-'OddsRatio_working_3-way'!R26/3)</f>
        <v>-0.56462589881284442</v>
      </c>
      <c r="AT26" s="11">
        <f>IF(('OddsRatio_working_3-way'!X26=0),IF(Q26&gt;0,-Q26^(1/3),(-Q26)^(1/3)),'OddsRatio_working_3-way'!AN26-'OddsRatio_working_3-way'!R26/3)</f>
        <v>-0.48656682429983455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3.78</v>
      </c>
      <c r="B27" s="4">
        <f>IF('True_Odds_Calculator_3-way'!B28="","",'True_Odds_Calculator_3-way'!B28)</f>
        <v>3.08</v>
      </c>
      <c r="C27" s="4">
        <f>IF('True_Odds_Calculator_3-way'!C28="","",'True_Odds_Calculator_3-way'!C28)</f>
        <v>2.25</v>
      </c>
      <c r="D27" s="9">
        <f t="shared" si="13"/>
        <v>0.25467965765312001</v>
      </c>
      <c r="E27" s="9">
        <f t="shared" si="14"/>
        <v>0.31351771147899576</v>
      </c>
      <c r="F27" s="9">
        <f t="shared" si="15"/>
        <v>0.43180263086788412</v>
      </c>
      <c r="G27" s="9">
        <f t="shared" si="16"/>
        <v>1.0526982996654572</v>
      </c>
      <c r="H27" s="9">
        <f t="shared" si="17"/>
        <v>3.9265012730699707</v>
      </c>
      <c r="I27" s="9">
        <f t="shared" si="18"/>
        <v>3.1896124633041518</v>
      </c>
      <c r="J27" s="9">
        <f t="shared" si="19"/>
        <v>2.3158728745818218</v>
      </c>
      <c r="K27" s="11">
        <f t="shared" si="20"/>
        <v>0.26455026455026459</v>
      </c>
      <c r="L27" s="11">
        <f t="shared" si="21"/>
        <v>0.32467532467532467</v>
      </c>
      <c r="M27" s="11">
        <f t="shared" si="22"/>
        <v>0.44444444444444442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-0.27592630767233939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0.23324705864388409</v>
      </c>
      <c r="Q27" s="11">
        <f>2*'OddsRatio_working_3-way'!K27*'OddsRatio_working_3-way'!L27*'OddsRatio_working_3-way'!M27</f>
        <v>7.6349282698489063E-2</v>
      </c>
      <c r="R27" s="11">
        <f t="shared" si="23"/>
        <v>0</v>
      </c>
      <c r="S27" s="11">
        <f t="shared" si="24"/>
        <v>-0.84532374100719454</v>
      </c>
      <c r="T27" s="11">
        <f t="shared" si="25"/>
        <v>-0.2767017155506365</v>
      </c>
      <c r="U27" s="11">
        <f>'OddsRatio_working_3-way'!S27-'OddsRatio_working_3-way'!R27^2/3</f>
        <v>-0.84532374100719454</v>
      </c>
      <c r="V27" s="11">
        <f>'OddsRatio_working_3-way'!S27*'OddsRatio_working_3-way'!R27/3-2*'OddsRatio_working_3-way'!R27^3/27-'OddsRatio_working_3-way'!T27</f>
        <v>0.2767017155506365</v>
      </c>
      <c r="W27" s="11">
        <f>'OddsRatio_working_3-way'!V27^2+4*'OddsRatio_working_3-way'!U27^3/27</f>
        <v>-1.2924289239602024E-2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0.14957283228269377</v>
      </c>
      <c r="Y27" s="11">
        <f>IF('OddsRatio_working_3-way'!W27&gt;=0,IF('OddsRatio_working_3-way'!V27+SQRT('OddsRatio_working_3-way'!W27)&gt;0,0,PI()),ACOS('OddsRatio_working_3-way'!V27/(2*'OddsRatio_working_3-way'!X27)))</f>
        <v>0.3898313213413569</v>
      </c>
      <c r="Z27" s="11">
        <f>'OddsRatio_working_3-way'!X27^(1/3)*COS('OddsRatio_working_3-way'!Y27/3)</f>
        <v>0.52634914983272874</v>
      </c>
      <c r="AA27" s="11">
        <f>'OddsRatio_working_3-way'!X27^(1/3)*COS(('OddsRatio_working_3-way'!Y27+2*PI())/3)</f>
        <v>-0.32274272584092689</v>
      </c>
      <c r="AB27" s="11">
        <f>'OddsRatio_working_3-way'!X27^(1/3)*COS(('OddsRatio_working_3-way'!Y27+4*PI())/3)</f>
        <v>-0.20360642399180212</v>
      </c>
      <c r="AC27" s="11">
        <f>'OddsRatio_working_3-way'!X27^(1/3)*SIN('OddsRatio_working_3-way'!Y27/3)</f>
        <v>6.878337594284889E-2</v>
      </c>
      <c r="AD27" s="11">
        <f>'OddsRatio_working_3-way'!X27^(1/3)*SIN(('OddsRatio_working_3-way'!Y27+2*PI())/3)</f>
        <v>0.42144004704406041</v>
      </c>
      <c r="AE27" s="11">
        <f>'OddsRatio_working_3-way'!X27^(1/3)*SIN(('OddsRatio_working_3-way'!Y27+4*PI())/3)</f>
        <v>-0.49022342298690913</v>
      </c>
      <c r="AF27" s="11">
        <f>-'OddsRatio_working_3-way'!U27/(3*'OddsRatio_working_3-way'!X27^(1/3))*COS(('OddsRatio_working_3-way'!Y27)/3)</f>
        <v>0.52634914983272862</v>
      </c>
      <c r="AG27" s="11">
        <f>-'OddsRatio_working_3-way'!U27/(3*'OddsRatio_working_3-way'!X27^(1/3))*COS(('OddsRatio_working_3-way'!Y27+2*PI())/3)</f>
        <v>-0.32274272584092684</v>
      </c>
      <c r="AH27" s="11">
        <f>-'OddsRatio_working_3-way'!U27/(3*'OddsRatio_working_3-way'!X27^(1/3))*COS(('OddsRatio_working_3-way'!Y27+4*PI())/3)</f>
        <v>-0.20360642399180209</v>
      </c>
      <c r="AI27" s="11">
        <f>'OddsRatio_working_3-way'!U27/(3*'OddsRatio_working_3-way'!X27^(1/3))*SIN(('OddsRatio_working_3-way'!Y27)/3)</f>
        <v>-6.8783375942848876E-2</v>
      </c>
      <c r="AJ27" s="11">
        <f>'OddsRatio_working_3-way'!U27/(3*'OddsRatio_working_3-way'!X27^(1/3))*SIN(('OddsRatio_working_3-way'!Y27+2*PI())/3)</f>
        <v>-0.4214400470440603</v>
      </c>
      <c r="AK27" s="11">
        <f>'OddsRatio_working_3-way'!U27/(3*'OddsRatio_working_3-way'!X27^(1/3))*SIN(('OddsRatio_working_3-way'!Y27+4*PI())/3)</f>
        <v>0.49022342298690907</v>
      </c>
      <c r="AL27" s="11">
        <f>'OddsRatio_working_3-way'!Z27+'OddsRatio_working_3-way'!AF27</f>
        <v>1.0526982996654572</v>
      </c>
      <c r="AM27" s="11">
        <f>'OddsRatio_working_3-way'!AA27+'OddsRatio_working_3-way'!AG27</f>
        <v>-0.64548545168185378</v>
      </c>
      <c r="AN27" s="11">
        <f>'OddsRatio_working_3-way'!AB27+'OddsRatio_working_3-way'!AH27</f>
        <v>-0.40721284798360424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1.0526982996654572</v>
      </c>
      <c r="AS27" s="11">
        <f>IF(('OddsRatio_working_3-way'!X27=0),IF(Q27&gt;0,-Q27^(1/3),(-Q27)^(1/3)),'OddsRatio_working_3-way'!AM27-'OddsRatio_working_3-way'!R27/3)</f>
        <v>-0.64548545168185378</v>
      </c>
      <c r="AT27" s="11">
        <f>IF(('OddsRatio_working_3-way'!X27=0),IF(Q27&gt;0,-Q27^(1/3),(-Q27)^(1/3)),'OddsRatio_working_3-way'!AN27-'OddsRatio_working_3-way'!R27/3)</f>
        <v>-0.40721284798360424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2.38</v>
      </c>
      <c r="B28" s="4">
        <f>IF('True_Odds_Calculator_3-way'!B29="","",'True_Odds_Calculator_3-way'!B29)</f>
        <v>3.16</v>
      </c>
      <c r="C28" s="4">
        <f>IF('True_Odds_Calculator_3-way'!C29="","",'True_Odds_Calculator_3-way'!C29)</f>
        <v>3.38</v>
      </c>
      <c r="D28" s="9">
        <f t="shared" si="13"/>
        <v>0.40828461776849334</v>
      </c>
      <c r="E28" s="9">
        <f t="shared" si="14"/>
        <v>0.30595772288675344</v>
      </c>
      <c r="F28" s="9">
        <f t="shared" si="15"/>
        <v>0.28575765934475322</v>
      </c>
      <c r="G28" s="9">
        <f t="shared" si="16"/>
        <v>1.050196955325235</v>
      </c>
      <c r="H28" s="9">
        <f t="shared" si="17"/>
        <v>2.4492717983488244</v>
      </c>
      <c r="I28" s="9">
        <f t="shared" si="18"/>
        <v>3.2684254235025079</v>
      </c>
      <c r="J28" s="9">
        <f t="shared" si="19"/>
        <v>3.4994687536740594</v>
      </c>
      <c r="K28" s="11">
        <f t="shared" si="20"/>
        <v>0.42016806722689076</v>
      </c>
      <c r="L28" s="11">
        <f t="shared" si="21"/>
        <v>0.31645569620253161</v>
      </c>
      <c r="M28" s="11">
        <f t="shared" si="22"/>
        <v>0.29585798816568049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-0.27908021871020894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0.23288470507669773</v>
      </c>
      <c r="Q28" s="11">
        <f>2*'OddsRatio_working_3-way'!K28*'OddsRatio_working_3-way'!L28*'OddsRatio_working_3-way'!M28</f>
        <v>7.8677265228614096E-2</v>
      </c>
      <c r="R28" s="11">
        <f t="shared" si="23"/>
        <v>0</v>
      </c>
      <c r="S28" s="11">
        <f t="shared" si="24"/>
        <v>-0.83447227522248835</v>
      </c>
      <c r="T28" s="11">
        <f t="shared" si="25"/>
        <v>-0.28191630919678662</v>
      </c>
      <c r="U28" s="11">
        <f>'OddsRatio_working_3-way'!S28-'OddsRatio_working_3-way'!R28^2/3</f>
        <v>-0.83447227522248835</v>
      </c>
      <c r="V28" s="11">
        <f>'OddsRatio_working_3-way'!S28*'OddsRatio_working_3-way'!R28/3-2*'OddsRatio_working_3-way'!R28^3/27-'OddsRatio_working_3-way'!T28</f>
        <v>0.28191630919678662</v>
      </c>
      <c r="W28" s="11">
        <f>'OddsRatio_working_3-way'!V28^2+4*'OddsRatio_working_3-way'!U28^3/27</f>
        <v>-6.6090825725802771E-3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0.14670198359575654</v>
      </c>
      <c r="Y28" s="11">
        <f>IF('OddsRatio_working_3-way'!W28&gt;=0,IF('OddsRatio_working_3-way'!V28+SQRT('OddsRatio_working_3-way'!W28)&gt;0,0,PI()),ACOS('OddsRatio_working_3-way'!V28/(2*'OddsRatio_working_3-way'!X28)))</f>
        <v>0.28075340622064249</v>
      </c>
      <c r="Z28" s="11">
        <f>'OddsRatio_working_3-way'!X28^(1/3)*COS('OddsRatio_working_3-way'!Y28/3)</f>
        <v>0.52509847766261752</v>
      </c>
      <c r="AA28" s="11">
        <f>'OddsRatio_working_3-way'!X28^(1/3)*COS(('OddsRatio_working_3-way'!Y28+2*PI())/3)</f>
        <v>-0.30523132374902667</v>
      </c>
      <c r="AB28" s="11">
        <f>'OddsRatio_working_3-way'!X28^(1/3)*COS(('OddsRatio_working_3-way'!Y28+4*PI())/3)</f>
        <v>-0.21986715391359096</v>
      </c>
      <c r="AC28" s="11">
        <f>'OddsRatio_working_3-way'!X28^(1/3)*SIN('OddsRatio_working_3-way'!Y28/3)</f>
        <v>4.9285026433637719E-2</v>
      </c>
      <c r="AD28" s="11">
        <f>'OddsRatio_working_3-way'!X28^(1/3)*SIN(('OddsRatio_working_3-way'!Y28+2*PI())/3)</f>
        <v>0.43010610792754345</v>
      </c>
      <c r="AE28" s="11">
        <f>'OddsRatio_working_3-way'!X28^(1/3)*SIN(('OddsRatio_working_3-way'!Y28+4*PI())/3)</f>
        <v>-0.47939113436118119</v>
      </c>
      <c r="AF28" s="11">
        <f>-'OddsRatio_working_3-way'!U28/(3*'OddsRatio_working_3-way'!X28^(1/3))*COS(('OddsRatio_working_3-way'!Y28)/3)</f>
        <v>0.52509847766261752</v>
      </c>
      <c r="AG28" s="11">
        <f>-'OddsRatio_working_3-way'!U28/(3*'OddsRatio_working_3-way'!X28^(1/3))*COS(('OddsRatio_working_3-way'!Y28+2*PI())/3)</f>
        <v>-0.30523132374902667</v>
      </c>
      <c r="AH28" s="11">
        <f>-'OddsRatio_working_3-way'!U28/(3*'OddsRatio_working_3-way'!X28^(1/3))*COS(('OddsRatio_working_3-way'!Y28+4*PI())/3)</f>
        <v>-0.21986715391359096</v>
      </c>
      <c r="AI28" s="11">
        <f>'OddsRatio_working_3-way'!U28/(3*'OddsRatio_working_3-way'!X28^(1/3))*SIN(('OddsRatio_working_3-way'!Y28)/3)</f>
        <v>-4.9285026433637719E-2</v>
      </c>
      <c r="AJ28" s="11">
        <f>'OddsRatio_working_3-way'!U28/(3*'OddsRatio_working_3-way'!X28^(1/3))*SIN(('OddsRatio_working_3-way'!Y28+2*PI())/3)</f>
        <v>-0.43010610792754345</v>
      </c>
      <c r="AK28" s="11">
        <f>'OddsRatio_working_3-way'!U28/(3*'OddsRatio_working_3-way'!X28^(1/3))*SIN(('OddsRatio_working_3-way'!Y28+4*PI())/3)</f>
        <v>0.47939113436118119</v>
      </c>
      <c r="AL28" s="11">
        <f>'OddsRatio_working_3-way'!Z28+'OddsRatio_working_3-way'!AF28</f>
        <v>1.050196955325235</v>
      </c>
      <c r="AM28" s="11">
        <f>'OddsRatio_working_3-way'!AA28+'OddsRatio_working_3-way'!AG28</f>
        <v>-0.61046264749805335</v>
      </c>
      <c r="AN28" s="11">
        <f>'OddsRatio_working_3-way'!AB28+'OddsRatio_working_3-way'!AH28</f>
        <v>-0.43973430782718192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1.050196955325235</v>
      </c>
      <c r="AS28" s="11">
        <f>IF(('OddsRatio_working_3-way'!X28=0),IF(Q28&gt;0,-Q28^(1/3),(-Q28)^(1/3)),'OddsRatio_working_3-way'!AM28-'OddsRatio_working_3-way'!R28/3)</f>
        <v>-0.61046264749805335</v>
      </c>
      <c r="AT28" s="11">
        <f>IF(('OddsRatio_working_3-way'!X28=0),IF(Q28&gt;0,-Q28^(1/3),(-Q28)^(1/3)),'OddsRatio_working_3-way'!AN28-'OddsRatio_working_3-way'!R28/3)</f>
        <v>-0.43973430782718192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5.47</v>
      </c>
      <c r="B29" s="4">
        <f>IF('True_Odds_Calculator_3-way'!B30="","",'True_Odds_Calculator_3-way'!B30)</f>
        <v>4.29</v>
      </c>
      <c r="C29" s="4">
        <f>IF('True_Odds_Calculator_3-way'!C30="","",'True_Odds_Calculator_3-way'!C30)</f>
        <v>1.64</v>
      </c>
      <c r="D29" s="9">
        <f t="shared" si="13"/>
        <v>0.17610075774450573</v>
      </c>
      <c r="E29" s="9">
        <f t="shared" si="14"/>
        <v>0.22504735433390749</v>
      </c>
      <c r="F29" s="9">
        <f t="shared" si="15"/>
        <v>0.59885188792158695</v>
      </c>
      <c r="G29" s="9">
        <f t="shared" si="16"/>
        <v>1.0466593455986433</v>
      </c>
      <c r="H29" s="9">
        <f t="shared" si="17"/>
        <v>5.6785672748259346</v>
      </c>
      <c r="I29" s="9">
        <f t="shared" si="18"/>
        <v>4.4435092470195361</v>
      </c>
      <c r="J29" s="9">
        <f t="shared" si="19"/>
        <v>1.6698619811831319</v>
      </c>
      <c r="K29" s="11">
        <f t="shared" si="20"/>
        <v>0.18281535648994515</v>
      </c>
      <c r="L29" s="11">
        <f t="shared" si="21"/>
        <v>0.23310023310023309</v>
      </c>
      <c r="M29" s="11">
        <f t="shared" si="22"/>
        <v>0.6097560975609756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-0.24456535126709489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0.21826837718397002</v>
      </c>
      <c r="Q29" s="11">
        <f>2*'OddsRatio_working_3-way'!K29*'OddsRatio_working_3-way'!L29*'OddsRatio_working_3-way'!M29</f>
        <v>5.1968661234278568E-2</v>
      </c>
      <c r="R29" s="11">
        <f t="shared" si="23"/>
        <v>0</v>
      </c>
      <c r="S29" s="11">
        <f t="shared" si="24"/>
        <v>-0.89247465371983381</v>
      </c>
      <c r="T29" s="11">
        <f t="shared" si="25"/>
        <v>-0.21249396517138897</v>
      </c>
      <c r="U29" s="11">
        <f>'OddsRatio_working_3-way'!S29-'OddsRatio_working_3-way'!R29^2/3</f>
        <v>-0.89247465371983381</v>
      </c>
      <c r="V29" s="11">
        <f>'OddsRatio_working_3-way'!S29*'OddsRatio_working_3-way'!R29/3-2*'OddsRatio_working_3-way'!R29^3/27-'OddsRatio_working_3-way'!T29</f>
        <v>0.21249396517138897</v>
      </c>
      <c r="W29" s="11">
        <f>'OddsRatio_working_3-way'!V29^2+4*'OddsRatio_working_3-way'!U29^3/27</f>
        <v>-6.0159779303734416E-2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0.16226018037244527</v>
      </c>
      <c r="Y29" s="11">
        <f>IF('OddsRatio_working_3-way'!W29&gt;=0,IF('OddsRatio_working_3-way'!V29+SQRT('OddsRatio_working_3-way'!W29)&gt;0,0,PI()),ACOS('OddsRatio_working_3-way'!V29/(2*'OddsRatio_working_3-way'!X29)))</f>
        <v>0.85688637594417394</v>
      </c>
      <c r="Z29" s="11">
        <f>'OddsRatio_working_3-way'!X29^(1/3)*COS('OddsRatio_working_3-way'!Y29/3)</f>
        <v>0.52332967279932174</v>
      </c>
      <c r="AA29" s="11">
        <f>'OddsRatio_working_3-way'!X29^(1/3)*COS(('OddsRatio_working_3-way'!Y29+2*PI())/3)</f>
        <v>-0.394755796294669</v>
      </c>
      <c r="AB29" s="11">
        <f>'OddsRatio_working_3-way'!X29^(1/3)*COS(('OddsRatio_working_3-way'!Y29+4*PI())/3)</f>
        <v>-0.12857387650465282</v>
      </c>
      <c r="AC29" s="11">
        <f>'OddsRatio_working_3-way'!X29^(1/3)*SIN('OddsRatio_working_3-way'!Y29/3)</f>
        <v>0.15368020304417726</v>
      </c>
      <c r="AD29" s="11">
        <f>'OddsRatio_working_3-way'!X29^(1/3)*SIN(('OddsRatio_working_3-way'!Y29+2*PI())/3)</f>
        <v>0.3763766896763221</v>
      </c>
      <c r="AE29" s="11">
        <f>'OddsRatio_working_3-way'!X29^(1/3)*SIN(('OddsRatio_working_3-way'!Y29+4*PI())/3)</f>
        <v>-0.53005689272049938</v>
      </c>
      <c r="AF29" s="11">
        <f>-'OddsRatio_working_3-way'!U29/(3*'OddsRatio_working_3-way'!X29^(1/3))*COS(('OddsRatio_working_3-way'!Y29)/3)</f>
        <v>0.52332967279932152</v>
      </c>
      <c r="AG29" s="11">
        <f>-'OddsRatio_working_3-way'!U29/(3*'OddsRatio_working_3-way'!X29^(1/3))*COS(('OddsRatio_working_3-way'!Y29+2*PI())/3)</f>
        <v>-0.39475579629466884</v>
      </c>
      <c r="AH29" s="11">
        <f>-'OddsRatio_working_3-way'!U29/(3*'OddsRatio_working_3-way'!X29^(1/3))*COS(('OddsRatio_working_3-way'!Y29+4*PI())/3)</f>
        <v>-0.12857387650465277</v>
      </c>
      <c r="AI29" s="11">
        <f>'OddsRatio_working_3-way'!U29/(3*'OddsRatio_working_3-way'!X29^(1/3))*SIN(('OddsRatio_working_3-way'!Y29)/3)</f>
        <v>-0.1536802030441772</v>
      </c>
      <c r="AJ29" s="11">
        <f>'OddsRatio_working_3-way'!U29/(3*'OddsRatio_working_3-way'!X29^(1/3))*SIN(('OddsRatio_working_3-way'!Y29+2*PI())/3)</f>
        <v>-0.37637668967632198</v>
      </c>
      <c r="AK29" s="11">
        <f>'OddsRatio_working_3-way'!U29/(3*'OddsRatio_working_3-way'!X29^(1/3))*SIN(('OddsRatio_working_3-way'!Y29+4*PI())/3)</f>
        <v>0.53005689272049916</v>
      </c>
      <c r="AL29" s="11">
        <f>'OddsRatio_working_3-way'!Z29+'OddsRatio_working_3-way'!AF29</f>
        <v>1.0466593455986433</v>
      </c>
      <c r="AM29" s="11">
        <f>'OddsRatio_working_3-way'!AA29+'OddsRatio_working_3-way'!AG29</f>
        <v>-0.7895115925893379</v>
      </c>
      <c r="AN29" s="11">
        <f>'OddsRatio_working_3-way'!AB29+'OddsRatio_working_3-way'!AH29</f>
        <v>-0.25714775300930559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1.0466593455986433</v>
      </c>
      <c r="AS29" s="11">
        <f>IF(('OddsRatio_working_3-way'!X29=0),IF(Q29&gt;0,-Q29^(1/3),(-Q29)^(1/3)),'OddsRatio_working_3-way'!AM29-'OddsRatio_working_3-way'!R29/3)</f>
        <v>-0.7895115925893379</v>
      </c>
      <c r="AT29" s="11">
        <f>IF(('OddsRatio_working_3-way'!X29=0),IF(Q29&gt;0,-Q29^(1/3),(-Q29)^(1/3)),'OddsRatio_working_3-way'!AN29-'OddsRatio_working_3-way'!R29/3)</f>
        <v>-0.25714775300930559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1.1599999999999999</v>
      </c>
      <c r="B30" s="4">
        <f>IF('True_Odds_Calculator_3-way'!B31="","",'True_Odds_Calculator_3-way'!B31)</f>
        <v>9.52</v>
      </c>
      <c r="C30" s="4">
        <f>IF('True_Odds_Calculator_3-way'!C31="","",'True_Odds_Calculator_3-way'!C31)</f>
        <v>16.850000000000001</v>
      </c>
      <c r="D30" s="9">
        <f t="shared" si="13"/>
        <v>0.84986127711139847</v>
      </c>
      <c r="E30" s="9">
        <f t="shared" si="14"/>
        <v>9.6086542101451178E-2</v>
      </c>
      <c r="F30" s="9">
        <f t="shared" si="15"/>
        <v>5.4052180787150315E-2</v>
      </c>
      <c r="G30" s="9">
        <f t="shared" si="16"/>
        <v>1.1041413973386156</v>
      </c>
      <c r="H30" s="9">
        <f t="shared" si="17"/>
        <v>1.1766626235741784</v>
      </c>
      <c r="I30" s="9">
        <f t="shared" si="18"/>
        <v>10.407284705325004</v>
      </c>
      <c r="J30" s="9">
        <f t="shared" si="19"/>
        <v>18.500641147817063</v>
      </c>
      <c r="K30" s="11">
        <f t="shared" si="20"/>
        <v>0.86206896551724144</v>
      </c>
      <c r="L30" s="11">
        <f t="shared" si="21"/>
        <v>0.10504201680672269</v>
      </c>
      <c r="M30" s="11">
        <f t="shared" si="22"/>
        <v>5.9347181008902072E-2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-0.11611651720956462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0.13182649505110547</v>
      </c>
      <c r="Q30" s="11">
        <f>2*'OddsRatio_working_3-way'!K30*'OddsRatio_working_3-way'!L30*'OddsRatio_working_3-way'!M30</f>
        <v>1.0748185491325354E-2</v>
      </c>
      <c r="R30" s="11">
        <f t="shared" si="23"/>
        <v>0</v>
      </c>
      <c r="S30" s="11">
        <f t="shared" si="24"/>
        <v>-1.1352949452762851</v>
      </c>
      <c r="T30" s="11">
        <f t="shared" si="25"/>
        <v>-9.2563794967491647E-2</v>
      </c>
      <c r="U30" s="11">
        <f>'OddsRatio_working_3-way'!S30-'OddsRatio_working_3-way'!R30^2/3</f>
        <v>-1.1352949452762851</v>
      </c>
      <c r="V30" s="11">
        <f>'OddsRatio_working_3-way'!S30*'OddsRatio_working_3-way'!R30/3-2*'OddsRatio_working_3-way'!R30^3/27-'OddsRatio_working_3-way'!T30</f>
        <v>9.2563794967491647E-2</v>
      </c>
      <c r="W30" s="11">
        <f>'OddsRatio_working_3-way'!V30^2+4*'OddsRatio_working_3-way'!U30^3/27</f>
        <v>-0.20821350517550993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0.23279903420885029</v>
      </c>
      <c r="Y30" s="11">
        <f>IF('OddsRatio_working_3-way'!W30&gt;=0,IF('OddsRatio_working_3-way'!V30+SQRT('OddsRatio_working_3-way'!W30)&gt;0,0,PI()),ACOS('OddsRatio_working_3-way'!V30/(2*'OddsRatio_working_3-way'!X30)))</f>
        <v>1.3706566449874678</v>
      </c>
      <c r="Z30" s="11">
        <f>'OddsRatio_working_3-way'!X30^(1/3)*COS('OddsRatio_working_3-way'!Y30/3)</f>
        <v>0.5520706986693078</v>
      </c>
      <c r="AA30" s="11">
        <f>'OddsRatio_working_3-way'!X30^(1/3)*COS(('OddsRatio_working_3-way'!Y30+2*PI())/3)</f>
        <v>-0.51106129273698975</v>
      </c>
      <c r="AB30" s="11">
        <f>'OddsRatio_working_3-way'!X30^(1/3)*COS(('OddsRatio_working_3-way'!Y30+4*PI())/3)</f>
        <v>-4.1009405932318138E-2</v>
      </c>
      <c r="AC30" s="11">
        <f>'OddsRatio_working_3-way'!X30^(1/3)*SIN('OddsRatio_working_3-way'!Y30/3)</f>
        <v>0.27138458337976878</v>
      </c>
      <c r="AD30" s="11">
        <f>'OddsRatio_working_3-way'!X30^(1/3)*SIN(('OddsRatio_working_3-way'!Y30+2*PI())/3)</f>
        <v>0.34241495804276001</v>
      </c>
      <c r="AE30" s="11">
        <f>'OddsRatio_working_3-way'!X30^(1/3)*SIN(('OddsRatio_working_3-way'!Y30+4*PI())/3)</f>
        <v>-0.61379954142252879</v>
      </c>
      <c r="AF30" s="11">
        <f>-'OddsRatio_working_3-way'!U30/(3*'OddsRatio_working_3-way'!X30^(1/3))*COS(('OddsRatio_working_3-way'!Y30)/3)</f>
        <v>0.55207069866930791</v>
      </c>
      <c r="AG30" s="11">
        <f>-'OddsRatio_working_3-way'!U30/(3*'OddsRatio_working_3-way'!X30^(1/3))*COS(('OddsRatio_working_3-way'!Y30+2*PI())/3)</f>
        <v>-0.51106129273698986</v>
      </c>
      <c r="AH30" s="11">
        <f>-'OddsRatio_working_3-way'!U30/(3*'OddsRatio_working_3-way'!X30^(1/3))*COS(('OddsRatio_working_3-way'!Y30+4*PI())/3)</f>
        <v>-4.1009405932318145E-2</v>
      </c>
      <c r="AI30" s="11">
        <f>'OddsRatio_working_3-way'!U30/(3*'OddsRatio_working_3-way'!X30^(1/3))*SIN(('OddsRatio_working_3-way'!Y30)/3)</f>
        <v>-0.27138458337976884</v>
      </c>
      <c r="AJ30" s="11">
        <f>'OddsRatio_working_3-way'!U30/(3*'OddsRatio_working_3-way'!X30^(1/3))*SIN(('OddsRatio_working_3-way'!Y30+2*PI())/3)</f>
        <v>-0.34241495804276006</v>
      </c>
      <c r="AK30" s="11">
        <f>'OddsRatio_working_3-way'!U30/(3*'OddsRatio_working_3-way'!X30^(1/3))*SIN(('OddsRatio_working_3-way'!Y30+4*PI())/3)</f>
        <v>0.6137995414225289</v>
      </c>
      <c r="AL30" s="11">
        <f>'OddsRatio_working_3-way'!Z30+'OddsRatio_working_3-way'!AF30</f>
        <v>1.1041413973386156</v>
      </c>
      <c r="AM30" s="11">
        <f>'OddsRatio_working_3-way'!AA30+'OddsRatio_working_3-way'!AG30</f>
        <v>-1.0221225854739795</v>
      </c>
      <c r="AN30" s="11">
        <f>'OddsRatio_working_3-way'!AB30+'OddsRatio_working_3-way'!AH30</f>
        <v>-8.2018811864636276E-2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1.1041413973386156</v>
      </c>
      <c r="AS30" s="11">
        <f>IF(('OddsRatio_working_3-way'!X30=0),IF(Q30&gt;0,-Q30^(1/3),(-Q30)^(1/3)),'OddsRatio_working_3-way'!AM30-'OddsRatio_working_3-way'!R30/3)</f>
        <v>-1.0221225854739795</v>
      </c>
      <c r="AT30" s="11">
        <f>IF(('OddsRatio_working_3-way'!X30=0),IF(Q30&gt;0,-Q30^(1/3),(-Q30)^(1/3)),'OddsRatio_working_3-way'!AN30-'OddsRatio_working_3-way'!R30/3)</f>
        <v>-8.2018811864636276E-2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1.31</v>
      </c>
      <c r="B31" s="4">
        <f>IF('True_Odds_Calculator_3-way'!B32="","",'True_Odds_Calculator_3-way'!B32)</f>
        <v>6.14</v>
      </c>
      <c r="C31" s="4">
        <f>IF('True_Odds_Calculator_3-way'!C32="","",'True_Odds_Calculator_3-way'!C32)</f>
        <v>9.84</v>
      </c>
      <c r="D31" s="9">
        <f t="shared" si="13"/>
        <v>0.7507418917437948</v>
      </c>
      <c r="E31" s="9">
        <f t="shared" si="14"/>
        <v>0.15372707900462054</v>
      </c>
      <c r="F31" s="9">
        <f t="shared" si="15"/>
        <v>9.5531029251584673E-2</v>
      </c>
      <c r="G31" s="9">
        <f t="shared" si="16"/>
        <v>1.0710184453168818</v>
      </c>
      <c r="H31" s="9">
        <f t="shared" si="17"/>
        <v>1.3320157180482335</v>
      </c>
      <c r="I31" s="9">
        <f t="shared" si="18"/>
        <v>6.5050348089287722</v>
      </c>
      <c r="J31" s="9">
        <f t="shared" si="19"/>
        <v>10.467803056601234</v>
      </c>
      <c r="K31" s="11">
        <f t="shared" si="20"/>
        <v>0.76335877862595414</v>
      </c>
      <c r="L31" s="11">
        <f t="shared" si="21"/>
        <v>0.16286644951140067</v>
      </c>
      <c r="M31" s="11">
        <f t="shared" si="22"/>
        <v>0.1016260162601626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-0.17796816093829193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0.18054998786057186</v>
      </c>
      <c r="Q31" s="11">
        <f>2*'OddsRatio_working_3-way'!K31*'OddsRatio_working_3-way'!L31*'OddsRatio_working_3-way'!M31</f>
        <v>2.5269417475237487E-2</v>
      </c>
      <c r="R31" s="11">
        <f t="shared" si="23"/>
        <v>0</v>
      </c>
      <c r="S31" s="11">
        <f t="shared" si="24"/>
        <v>-1.0145072405573441</v>
      </c>
      <c r="T31" s="11">
        <f t="shared" si="25"/>
        <v>-0.1419884171528823</v>
      </c>
      <c r="U31" s="11">
        <f>'OddsRatio_working_3-way'!S31-'OddsRatio_working_3-way'!R31^2/3</f>
        <v>-1.0145072405573441</v>
      </c>
      <c r="V31" s="11">
        <f>'OddsRatio_working_3-way'!S31*'OddsRatio_working_3-way'!R31/3-2*'OddsRatio_working_3-way'!R31^3/27-'OddsRatio_working_3-way'!T31</f>
        <v>0.1419884171528823</v>
      </c>
      <c r="W31" s="11">
        <f>'OddsRatio_working_3-way'!V31^2+4*'OddsRatio_working_3-way'!U31^3/27</f>
        <v>-0.13452909012805769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0.19665312146876707</v>
      </c>
      <c r="Y31" s="11">
        <f>IF('OddsRatio_working_3-way'!W31&gt;=0,IF('OddsRatio_working_3-way'!V31+SQRT('OddsRatio_working_3-way'!W31)&gt;0,0,PI()),ACOS('OddsRatio_working_3-way'!V31/(2*'OddsRatio_working_3-way'!X31)))</f>
        <v>1.2014430854868048</v>
      </c>
      <c r="Z31" s="11">
        <f>'OddsRatio_working_3-way'!X31^(1/3)*COS('OddsRatio_working_3-way'!Y31/3)</f>
        <v>0.53550922265844103</v>
      </c>
      <c r="AA31" s="11">
        <f>'OddsRatio_working_3-way'!X31^(1/3)*COS(('OddsRatio_working_3-way'!Y31+2*PI())/3)</f>
        <v>-0.46409415007562338</v>
      </c>
      <c r="AB31" s="11">
        <f>'OddsRatio_working_3-way'!X31^(1/3)*COS(('OddsRatio_working_3-way'!Y31+4*PI())/3)</f>
        <v>-7.1415072582817832E-2</v>
      </c>
      <c r="AC31" s="11">
        <f>'OddsRatio_working_3-way'!X31^(1/3)*SIN('OddsRatio_working_3-way'!Y31/3)</f>
        <v>0.22671337109560541</v>
      </c>
      <c r="AD31" s="11">
        <f>'OddsRatio_working_3-way'!X31^(1/3)*SIN(('OddsRatio_working_3-way'!Y31+2*PI())/3)</f>
        <v>0.35040790523526466</v>
      </c>
      <c r="AE31" s="11">
        <f>'OddsRatio_working_3-way'!X31^(1/3)*SIN(('OddsRatio_working_3-way'!Y31+4*PI())/3)</f>
        <v>-0.57712127633086985</v>
      </c>
      <c r="AF31" s="11">
        <f>-'OddsRatio_working_3-way'!U31/(3*'OddsRatio_working_3-way'!X31^(1/3))*COS(('OddsRatio_working_3-way'!Y31)/3)</f>
        <v>0.53550922265844081</v>
      </c>
      <c r="AG31" s="11">
        <f>-'OddsRatio_working_3-way'!U31/(3*'OddsRatio_working_3-way'!X31^(1/3))*COS(('OddsRatio_working_3-way'!Y31+2*PI())/3)</f>
        <v>-0.46409415007562321</v>
      </c>
      <c r="AH31" s="11">
        <f>-'OddsRatio_working_3-way'!U31/(3*'OddsRatio_working_3-way'!X31^(1/3))*COS(('OddsRatio_working_3-way'!Y31+4*PI())/3)</f>
        <v>-7.1415072582817804E-2</v>
      </c>
      <c r="AI31" s="11">
        <f>'OddsRatio_working_3-way'!U31/(3*'OddsRatio_working_3-way'!X31^(1/3))*SIN(('OddsRatio_working_3-way'!Y31)/3)</f>
        <v>-0.22671337109560533</v>
      </c>
      <c r="AJ31" s="11">
        <f>'OddsRatio_working_3-way'!U31/(3*'OddsRatio_working_3-way'!X31^(1/3))*SIN(('OddsRatio_working_3-way'!Y31+2*PI())/3)</f>
        <v>-0.35040790523526455</v>
      </c>
      <c r="AK31" s="11">
        <f>'OddsRatio_working_3-way'!U31/(3*'OddsRatio_working_3-way'!X31^(1/3))*SIN(('OddsRatio_working_3-way'!Y31+4*PI())/3)</f>
        <v>0.57712127633086963</v>
      </c>
      <c r="AL31" s="11">
        <f>'OddsRatio_working_3-way'!Z31+'OddsRatio_working_3-way'!AF31</f>
        <v>1.0710184453168818</v>
      </c>
      <c r="AM31" s="11">
        <f>'OddsRatio_working_3-way'!AA31+'OddsRatio_working_3-way'!AG31</f>
        <v>-0.92818830015124654</v>
      </c>
      <c r="AN31" s="11">
        <f>'OddsRatio_working_3-way'!AB31+'OddsRatio_working_3-way'!AH31</f>
        <v>-0.14283014516563564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1.0710184453168818</v>
      </c>
      <c r="AS31" s="11">
        <f>IF(('OddsRatio_working_3-way'!X31=0),IF(Q31&gt;0,-Q31^(1/3),(-Q31)^(1/3)),'OddsRatio_working_3-way'!AM31-'OddsRatio_working_3-way'!R31/3)</f>
        <v>-0.92818830015124654</v>
      </c>
      <c r="AT31" s="11">
        <f>IF(('OddsRatio_working_3-way'!X31=0),IF(Q31&gt;0,-Q31^(1/3),(-Q31)^(1/3)),'OddsRatio_working_3-way'!AN31-'OddsRatio_working_3-way'!R31/3)</f>
        <v>-0.14283014516563564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1.0900000000000001</v>
      </c>
      <c r="B32" s="4">
        <f>IF('True_Odds_Calculator_3-way'!B33="","",'True_Odds_Calculator_3-way'!B33)</f>
        <v>11.39</v>
      </c>
      <c r="C32" s="4">
        <f>IF('True_Odds_Calculator_3-way'!C33="","",'True_Odds_Calculator_3-way'!C33)</f>
        <v>40.26</v>
      </c>
      <c r="D32" s="9">
        <f t="shared" si="13"/>
        <v>0.90373133413734752</v>
      </c>
      <c r="E32" s="9">
        <f t="shared" si="14"/>
        <v>7.5201814257754157E-2</v>
      </c>
      <c r="F32" s="9">
        <f t="shared" si="15"/>
        <v>2.1066851604898511E-2</v>
      </c>
      <c r="G32" s="9">
        <f t="shared" si="16"/>
        <v>1.1835949496421878</v>
      </c>
      <c r="H32" s="9">
        <f t="shared" si="17"/>
        <v>1.1065235454677969</v>
      </c>
      <c r="I32" s="9">
        <f t="shared" si="18"/>
        <v>13.29755152678233</v>
      </c>
      <c r="J32" s="9">
        <f t="shared" si="19"/>
        <v>47.467937722952293</v>
      </c>
      <c r="K32" s="11">
        <f t="shared" si="20"/>
        <v>0.9174311926605504</v>
      </c>
      <c r="L32" s="11">
        <f t="shared" si="21"/>
        <v>8.7796312554872691E-2</v>
      </c>
      <c r="M32" s="11">
        <f t="shared" si="22"/>
        <v>2.4838549428713365E-2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-7.3448741647607507E-2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9.9513451247609977E-2</v>
      </c>
      <c r="Q32" s="11">
        <f>2*'OddsRatio_working_3-way'!K32*'OddsRatio_working_3-way'!L32*'OddsRatio_working_3-way'!M32</f>
        <v>4.0013450441338952E-3</v>
      </c>
      <c r="R32" s="11">
        <f t="shared" si="23"/>
        <v>0</v>
      </c>
      <c r="S32" s="11">
        <f t="shared" si="24"/>
        <v>-1.3548693825832412</v>
      </c>
      <c r="T32" s="11">
        <f t="shared" si="25"/>
        <v>-5.4478061221682396E-2</v>
      </c>
      <c r="U32" s="11">
        <f>'OddsRatio_working_3-way'!S32-'OddsRatio_working_3-way'!R32^2/3</f>
        <v>-1.3548693825832412</v>
      </c>
      <c r="V32" s="11">
        <f>'OddsRatio_working_3-way'!S32*'OddsRatio_working_3-way'!R32/3-2*'OddsRatio_working_3-way'!R32^3/27-'OddsRatio_working_3-way'!T32</f>
        <v>5.4478061221682396E-2</v>
      </c>
      <c r="W32" s="11">
        <f>'OddsRatio_working_3-way'!V32^2+4*'OddsRatio_working_3-way'!U32^3/27</f>
        <v>-0.36549058437479404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0.30350388940228895</v>
      </c>
      <c r="Y32" s="11">
        <f>IF('OddsRatio_working_3-way'!W32&gt;=0,IF('OddsRatio_working_3-way'!V32+SQRT('OddsRatio_working_3-way'!W32)&gt;0,0,PI()),ACOS('OddsRatio_working_3-way'!V32/(2*'OddsRatio_working_3-way'!X32)))</f>
        <v>1.4809268646936529</v>
      </c>
      <c r="Z32" s="11">
        <f>'OddsRatio_working_3-way'!X32^(1/3)*COS('OddsRatio_working_3-way'!Y32/3)</f>
        <v>0.59179747482109379</v>
      </c>
      <c r="AA32" s="11">
        <f>'OddsRatio_working_3-way'!X32^(1/3)*COS(('OddsRatio_working_3-way'!Y32+2*PI())/3)</f>
        <v>-0.57166885406995382</v>
      </c>
      <c r="AB32" s="11">
        <f>'OddsRatio_working_3-way'!X32^(1/3)*COS(('OddsRatio_working_3-way'!Y32+4*PI())/3)</f>
        <v>-2.0128620751140164E-2</v>
      </c>
      <c r="AC32" s="11">
        <f>'OddsRatio_working_3-way'!X32^(1/3)*SIN('OddsRatio_working_3-way'!Y32/3)</f>
        <v>0.31843190217552614</v>
      </c>
      <c r="AD32" s="11">
        <f>'OddsRatio_working_3-way'!X32^(1/3)*SIN(('OddsRatio_working_3-way'!Y32+2*PI())/3)</f>
        <v>0.35329569600278588</v>
      </c>
      <c r="AE32" s="11">
        <f>'OddsRatio_working_3-way'!X32^(1/3)*SIN(('OddsRatio_working_3-way'!Y32+4*PI())/3)</f>
        <v>-0.67172759817831196</v>
      </c>
      <c r="AF32" s="11">
        <f>-'OddsRatio_working_3-way'!U32/(3*'OddsRatio_working_3-way'!X32^(1/3))*COS(('OddsRatio_working_3-way'!Y32)/3)</f>
        <v>0.59179747482109391</v>
      </c>
      <c r="AG32" s="11">
        <f>-'OddsRatio_working_3-way'!U32/(3*'OddsRatio_working_3-way'!X32^(1/3))*COS(('OddsRatio_working_3-way'!Y32+2*PI())/3)</f>
        <v>-0.57166885406995394</v>
      </c>
      <c r="AH32" s="11">
        <f>-'OddsRatio_working_3-way'!U32/(3*'OddsRatio_working_3-way'!X32^(1/3))*COS(('OddsRatio_working_3-way'!Y32+4*PI())/3)</f>
        <v>-2.0128620751140167E-2</v>
      </c>
      <c r="AI32" s="11">
        <f>'OddsRatio_working_3-way'!U32/(3*'OddsRatio_working_3-way'!X32^(1/3))*SIN(('OddsRatio_working_3-way'!Y32)/3)</f>
        <v>-0.31843190217552619</v>
      </c>
      <c r="AJ32" s="11">
        <f>'OddsRatio_working_3-way'!U32/(3*'OddsRatio_working_3-way'!X32^(1/3))*SIN(('OddsRatio_working_3-way'!Y32+2*PI())/3)</f>
        <v>-0.35329569600278593</v>
      </c>
      <c r="AK32" s="11">
        <f>'OddsRatio_working_3-way'!U32/(3*'OddsRatio_working_3-way'!X32^(1/3))*SIN(('OddsRatio_working_3-way'!Y32+4*PI())/3)</f>
        <v>0.67172759817831207</v>
      </c>
      <c r="AL32" s="11">
        <f>'OddsRatio_working_3-way'!Z32+'OddsRatio_working_3-way'!AF32</f>
        <v>1.1835949496421878</v>
      </c>
      <c r="AM32" s="11">
        <f>'OddsRatio_working_3-way'!AA32+'OddsRatio_working_3-way'!AG32</f>
        <v>-1.1433377081399079</v>
      </c>
      <c r="AN32" s="11">
        <f>'OddsRatio_working_3-way'!AB32+'OddsRatio_working_3-way'!AH32</f>
        <v>-4.0257241502280328E-2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1.1835949496421878</v>
      </c>
      <c r="AS32" s="11">
        <f>IF(('OddsRatio_working_3-way'!X32=0),IF(Q32&gt;0,-Q32^(1/3),(-Q32)^(1/3)),'OddsRatio_working_3-way'!AM32-'OddsRatio_working_3-way'!R32/3)</f>
        <v>-1.1433377081399079</v>
      </c>
      <c r="AT32" s="11">
        <f>IF(('OddsRatio_working_3-way'!X32=0),IF(Q32&gt;0,-Q32^(1/3),(-Q32)^(1/3)),'OddsRatio_working_3-way'!AN32-'OddsRatio_working_3-way'!R32/3)</f>
        <v>-4.0257241502280328E-2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2.82</v>
      </c>
      <c r="B33" s="4">
        <f>IF('True_Odds_Calculator_3-way'!B34="","",'True_Odds_Calculator_3-way'!B34)</f>
        <v>3.45</v>
      </c>
      <c r="C33" s="4">
        <f>IF('True_Odds_Calculator_3-way'!C34="","",'True_Odds_Calculator_3-way'!C34)</f>
        <v>2.58</v>
      </c>
      <c r="D33" s="9">
        <f t="shared" si="13"/>
        <v>0.34368752484001053</v>
      </c>
      <c r="E33" s="9">
        <f t="shared" si="14"/>
        <v>0.28006168615090876</v>
      </c>
      <c r="F33" s="9">
        <f t="shared" si="15"/>
        <v>0.37625078900908066</v>
      </c>
      <c r="G33" s="9">
        <f t="shared" si="16"/>
        <v>1.0492416047273578</v>
      </c>
      <c r="H33" s="9">
        <f t="shared" si="17"/>
        <v>2.9096197206037915</v>
      </c>
      <c r="I33" s="9">
        <f t="shared" si="18"/>
        <v>3.5706419315820259</v>
      </c>
      <c r="J33" s="9">
        <f t="shared" si="19"/>
        <v>2.6578017354692256</v>
      </c>
      <c r="K33" s="11">
        <f t="shared" si="20"/>
        <v>0.3546099290780142</v>
      </c>
      <c r="L33" s="11">
        <f t="shared" si="21"/>
        <v>0.28985507246376813</v>
      </c>
      <c r="M33" s="11">
        <f t="shared" si="22"/>
        <v>0.38759689922480617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-0.28067688625311837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0.23306011516755235</v>
      </c>
      <c r="Q33" s="11">
        <f>2*'OddsRatio_working_3-way'!K33*'OddsRatio_working_3-way'!L33*'OddsRatio_working_3-way'!M33</f>
        <v>7.9678671852154631E-2</v>
      </c>
      <c r="R33" s="11">
        <f t="shared" si="23"/>
        <v>0</v>
      </c>
      <c r="S33" s="11">
        <f t="shared" si="24"/>
        <v>-0.83035022327194929</v>
      </c>
      <c r="T33" s="11">
        <f t="shared" si="25"/>
        <v>-0.28388041821263216</v>
      </c>
      <c r="U33" s="11">
        <f>'OddsRatio_working_3-way'!S33-'OddsRatio_working_3-way'!R33^2/3</f>
        <v>-0.83035022327194929</v>
      </c>
      <c r="V33" s="11">
        <f>'OddsRatio_working_3-way'!S33*'OddsRatio_working_3-way'!R33/3-2*'OddsRatio_working_3-way'!R33^3/27-'OddsRatio_working_3-way'!T33</f>
        <v>0.28388041821263216</v>
      </c>
      <c r="W33" s="11">
        <f>'OddsRatio_working_3-way'!V33^2+4*'OddsRatio_working_3-way'!U33^3/27</f>
        <v>-4.228369176662819E-3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0.14561632894462914</v>
      </c>
      <c r="Y33" s="11">
        <f>IF('OddsRatio_working_3-way'!W33&gt;=0,IF('OddsRatio_working_3-way'!V33+SQRT('OddsRatio_working_3-way'!W33)&gt;0,0,PI()),ACOS('OddsRatio_working_3-way'!V33/(2*'OddsRatio_working_3-way'!X33)))</f>
        <v>0.2251763127344526</v>
      </c>
      <c r="Z33" s="11">
        <f>'OddsRatio_working_3-way'!X33^(1/3)*COS('OddsRatio_working_3-way'!Y33/3)</f>
        <v>0.52462080236367903</v>
      </c>
      <c r="AA33" s="11">
        <f>'OddsRatio_working_3-way'!X33^(1/3)*COS(('OddsRatio_working_3-way'!Y33+2*PI())/3)</f>
        <v>-0.29647640933987002</v>
      </c>
      <c r="AB33" s="11">
        <f>'OddsRatio_working_3-way'!X33^(1/3)*COS(('OddsRatio_working_3-way'!Y33+4*PI())/3)</f>
        <v>-0.22814439302380909</v>
      </c>
      <c r="AC33" s="11">
        <f>'OddsRatio_working_3-way'!X33^(1/3)*SIN('OddsRatio_working_3-way'!Y33/3)</f>
        <v>3.9451508014347832E-2</v>
      </c>
      <c r="AD33" s="11">
        <f>'OddsRatio_working_3-way'!X33^(1/3)*SIN(('OddsRatio_working_3-way'!Y33+2*PI())/3)</f>
        <v>0.43460918819354744</v>
      </c>
      <c r="AE33" s="11">
        <f>'OddsRatio_working_3-way'!X33^(1/3)*SIN(('OddsRatio_working_3-way'!Y33+4*PI())/3)</f>
        <v>-0.47406069620789515</v>
      </c>
      <c r="AF33" s="11">
        <f>-'OddsRatio_working_3-way'!U33/(3*'OddsRatio_working_3-way'!X33^(1/3))*COS(('OddsRatio_working_3-way'!Y33)/3)</f>
        <v>0.52462080236367881</v>
      </c>
      <c r="AG33" s="11">
        <f>-'OddsRatio_working_3-way'!U33/(3*'OddsRatio_working_3-way'!X33^(1/3))*COS(('OddsRatio_working_3-way'!Y33+2*PI())/3)</f>
        <v>-0.29647640933986991</v>
      </c>
      <c r="AH33" s="11">
        <f>-'OddsRatio_working_3-way'!U33/(3*'OddsRatio_working_3-way'!X33^(1/3))*COS(('OddsRatio_working_3-way'!Y33+4*PI())/3)</f>
        <v>-0.22814439302380898</v>
      </c>
      <c r="AI33" s="11">
        <f>'OddsRatio_working_3-way'!U33/(3*'OddsRatio_working_3-way'!X33^(1/3))*SIN(('OddsRatio_working_3-way'!Y33)/3)</f>
        <v>-3.9451508014347818E-2</v>
      </c>
      <c r="AJ33" s="11">
        <f>'OddsRatio_working_3-way'!U33/(3*'OddsRatio_working_3-way'!X33^(1/3))*SIN(('OddsRatio_working_3-way'!Y33+2*PI())/3)</f>
        <v>-0.43460918819354721</v>
      </c>
      <c r="AK33" s="11">
        <f>'OddsRatio_working_3-way'!U33/(3*'OddsRatio_working_3-way'!X33^(1/3))*SIN(('OddsRatio_working_3-way'!Y33+4*PI())/3)</f>
        <v>0.47406069620789498</v>
      </c>
      <c r="AL33" s="11">
        <f>'OddsRatio_working_3-way'!Z33+'OddsRatio_working_3-way'!AF33</f>
        <v>1.0492416047273578</v>
      </c>
      <c r="AM33" s="11">
        <f>'OddsRatio_working_3-way'!AA33+'OddsRatio_working_3-way'!AG33</f>
        <v>-0.59295281867973992</v>
      </c>
      <c r="AN33" s="11">
        <f>'OddsRatio_working_3-way'!AB33+'OddsRatio_working_3-way'!AH33</f>
        <v>-0.45628878604761808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1.0492416047273578</v>
      </c>
      <c r="AS33" s="11">
        <f>IF(('OddsRatio_working_3-way'!X33=0),IF(Q33&gt;0,-Q33^(1/3),(-Q33)^(1/3)),'OddsRatio_working_3-way'!AM33-'OddsRatio_working_3-way'!R33/3)</f>
        <v>-0.59295281867973992</v>
      </c>
      <c r="AT33" s="11">
        <f>IF(('OddsRatio_working_3-way'!X33=0),IF(Q33&gt;0,-Q33^(1/3),(-Q33)^(1/3)),'OddsRatio_working_3-way'!AN33-'OddsRatio_working_3-way'!R33/3)</f>
        <v>-0.45628878604761808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1.5</v>
      </c>
      <c r="B34" s="4">
        <f>IF('True_Odds_Calculator_3-way'!B35="","",'True_Odds_Calculator_3-way'!B35)</f>
        <v>4.67</v>
      </c>
      <c r="C34" s="4">
        <f>IF('True_Odds_Calculator_3-way'!C35="","",'True_Odds_Calculator_3-way'!C35)</f>
        <v>6.97</v>
      </c>
      <c r="D34" s="9">
        <f t="shared" si="13"/>
        <v>0.65602444181026709</v>
      </c>
      <c r="E34" s="9">
        <f t="shared" si="14"/>
        <v>0.20624478199154636</v>
      </c>
      <c r="F34" s="9">
        <f t="shared" si="15"/>
        <v>0.13773077619818669</v>
      </c>
      <c r="G34" s="9">
        <f t="shared" si="16"/>
        <v>1.0486668979605374</v>
      </c>
      <c r="H34" s="9">
        <f t="shared" si="17"/>
        <v>1.5243334489802687</v>
      </c>
      <c r="I34" s="9">
        <f t="shared" si="18"/>
        <v>4.8486075155151722</v>
      </c>
      <c r="J34" s="9">
        <f t="shared" si="19"/>
        <v>7.2605413808244093</v>
      </c>
      <c r="K34" s="11">
        <f t="shared" si="20"/>
        <v>0.66666666666666663</v>
      </c>
      <c r="L34" s="11">
        <f t="shared" si="21"/>
        <v>0.21413276231263384</v>
      </c>
      <c r="M34" s="11">
        <f t="shared" si="22"/>
        <v>0.14347202295552366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-0.22437242510729694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0.20768112958872376</v>
      </c>
      <c r="Q34" s="11">
        <f>2*'OddsRatio_working_3-way'!K34*'OddsRatio_working_3-way'!L34*'OddsRatio_working_3-way'!M34</f>
        <v>4.0962747453397189E-2</v>
      </c>
      <c r="R34" s="11">
        <f t="shared" si="23"/>
        <v>0</v>
      </c>
      <c r="S34" s="11">
        <f t="shared" si="24"/>
        <v>-0.92560897128695185</v>
      </c>
      <c r="T34" s="11">
        <f t="shared" si="25"/>
        <v>-0.18256587204870844</v>
      </c>
      <c r="U34" s="11">
        <f>'OddsRatio_working_3-way'!S34-'OddsRatio_working_3-way'!R34^2/3</f>
        <v>-0.92560897128695185</v>
      </c>
      <c r="V34" s="11">
        <f>'OddsRatio_working_3-way'!S34*'OddsRatio_working_3-way'!R34/3-2*'OddsRatio_working_3-way'!R34^3/27-'OddsRatio_working_3-way'!T34</f>
        <v>0.18256587204870844</v>
      </c>
      <c r="W34" s="11">
        <f>'OddsRatio_working_3-way'!V34^2+4*'OddsRatio_working_3-way'!U34^3/27</f>
        <v>-8.4153747918021687E-2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0.17137972864003423</v>
      </c>
      <c r="Y34" s="11">
        <f>IF('OddsRatio_working_3-way'!W34&gt;=0,IF('OddsRatio_working_3-way'!V34+SQRT('OddsRatio_working_3-way'!W34)&gt;0,0,PI()),ACOS('OddsRatio_working_3-way'!V34/(2*'OddsRatio_working_3-way'!X34)))</f>
        <v>1.0090847633976459</v>
      </c>
      <c r="Z34" s="11">
        <f>'OddsRatio_working_3-way'!X34^(1/3)*COS('OddsRatio_working_3-way'!Y34/3)</f>
        <v>0.52433344898026868</v>
      </c>
      <c r="AA34" s="11">
        <f>'OddsRatio_working_3-way'!X34^(1/3)*COS(('OddsRatio_working_3-way'!Y34+2*PI())/3)</f>
        <v>-0.42093721460741013</v>
      </c>
      <c r="AB34" s="11">
        <f>'OddsRatio_working_3-way'!X34^(1/3)*COS(('OddsRatio_working_3-way'!Y34+4*PI())/3)</f>
        <v>-0.10339623437285872</v>
      </c>
      <c r="AC34" s="11">
        <f>'OddsRatio_working_3-way'!X34^(1/3)*SIN('OddsRatio_working_3-way'!Y34/3)</f>
        <v>0.18333237041715586</v>
      </c>
      <c r="AD34" s="11">
        <f>'OddsRatio_working_3-way'!X34^(1/3)*SIN(('OddsRatio_working_3-way'!Y34+2*PI())/3)</f>
        <v>0.36241990166224658</v>
      </c>
      <c r="AE34" s="11">
        <f>'OddsRatio_working_3-way'!X34^(1/3)*SIN(('OddsRatio_working_3-way'!Y34+4*PI())/3)</f>
        <v>-0.54575227207940258</v>
      </c>
      <c r="AF34" s="11">
        <f>-'OddsRatio_working_3-way'!U34/(3*'OddsRatio_working_3-way'!X34^(1/3))*COS(('OddsRatio_working_3-way'!Y34)/3)</f>
        <v>0.52433344898026857</v>
      </c>
      <c r="AG34" s="11">
        <f>-'OddsRatio_working_3-way'!U34/(3*'OddsRatio_working_3-way'!X34^(1/3))*COS(('OddsRatio_working_3-way'!Y34+2*PI())/3)</f>
        <v>-0.42093721460741002</v>
      </c>
      <c r="AH34" s="11">
        <f>-'OddsRatio_working_3-way'!U34/(3*'OddsRatio_working_3-way'!X34^(1/3))*COS(('OddsRatio_working_3-way'!Y34+4*PI())/3)</f>
        <v>-0.10339623437285871</v>
      </c>
      <c r="AI34" s="11">
        <f>'OddsRatio_working_3-way'!U34/(3*'OddsRatio_working_3-way'!X34^(1/3))*SIN(('OddsRatio_working_3-way'!Y34)/3)</f>
        <v>-0.18333237041715583</v>
      </c>
      <c r="AJ34" s="11">
        <f>'OddsRatio_working_3-way'!U34/(3*'OddsRatio_working_3-way'!X34^(1/3))*SIN(('OddsRatio_working_3-way'!Y34+2*PI())/3)</f>
        <v>-0.36241990166224652</v>
      </c>
      <c r="AK34" s="11">
        <f>'OddsRatio_working_3-way'!U34/(3*'OddsRatio_working_3-way'!X34^(1/3))*SIN(('OddsRatio_working_3-way'!Y34+4*PI())/3)</f>
        <v>0.54575227207940247</v>
      </c>
      <c r="AL34" s="11">
        <f>'OddsRatio_working_3-way'!Z34+'OddsRatio_working_3-way'!AF34</f>
        <v>1.0486668979605374</v>
      </c>
      <c r="AM34" s="11">
        <f>'OddsRatio_working_3-way'!AA34+'OddsRatio_working_3-way'!AG34</f>
        <v>-0.84187442921482014</v>
      </c>
      <c r="AN34" s="11">
        <f>'OddsRatio_working_3-way'!AB34+'OddsRatio_working_3-way'!AH34</f>
        <v>-0.20679246874571744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1.0486668979605374</v>
      </c>
      <c r="AS34" s="11">
        <f>IF(('OddsRatio_working_3-way'!X34=0),IF(Q34&gt;0,-Q34^(1/3),(-Q34)^(1/3)),'OddsRatio_working_3-way'!AM34-'OddsRatio_working_3-way'!R34/3)</f>
        <v>-0.84187442921482014</v>
      </c>
      <c r="AT34" s="11">
        <f>IF(('OddsRatio_working_3-way'!X34=0),IF(Q34&gt;0,-Q34^(1/3),(-Q34)^(1/3)),'OddsRatio_working_3-way'!AN34-'OddsRatio_working_3-way'!R34/3)</f>
        <v>-0.20679246874571744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3.52</v>
      </c>
      <c r="B35" s="4">
        <f>IF('True_Odds_Calculator_3-way'!B36="","",'True_Odds_Calculator_3-way'!B36)</f>
        <v>3.43</v>
      </c>
      <c r="C35" s="4">
        <f>IF('True_Odds_Calculator_3-way'!C36="","",'True_Odds_Calculator_3-way'!C36)</f>
        <v>2.2400000000000002</v>
      </c>
      <c r="D35" s="9">
        <f t="shared" si="13"/>
        <v>0.27727566992086611</v>
      </c>
      <c r="E35" s="9">
        <f t="shared" si="14"/>
        <v>0.28462222003883764</v>
      </c>
      <c r="F35" s="9">
        <f t="shared" si="15"/>
        <v>0.4381021100402962</v>
      </c>
      <c r="G35" s="9">
        <f t="shared" si="16"/>
        <v>1.0343329768561094</v>
      </c>
      <c r="H35" s="9">
        <f t="shared" si="17"/>
        <v>3.6065191016773954</v>
      </c>
      <c r="I35" s="9">
        <f t="shared" si="18"/>
        <v>3.5134291337603463</v>
      </c>
      <c r="J35" s="9">
        <f t="shared" si="19"/>
        <v>2.2825728913015757</v>
      </c>
      <c r="K35" s="11">
        <f t="shared" si="20"/>
        <v>0.28409090909090912</v>
      </c>
      <c r="L35" s="11">
        <f t="shared" si="21"/>
        <v>0.29154518950437314</v>
      </c>
      <c r="M35" s="11">
        <f t="shared" si="22"/>
        <v>0.4464285714285714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-0.28076547177312494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0.22887894721896179</v>
      </c>
      <c r="Q35" s="11">
        <f>2*'OddsRatio_working_3-way'!K35*'OddsRatio_working_3-way'!L35*'OddsRatio_working_3-way'!M35</f>
        <v>7.395119457801673E-2</v>
      </c>
      <c r="R35" s="11">
        <f t="shared" si="23"/>
        <v>0</v>
      </c>
      <c r="S35" s="11">
        <f t="shared" si="24"/>
        <v>-0.81519620547896099</v>
      </c>
      <c r="T35" s="11">
        <f t="shared" si="25"/>
        <v>-0.26339134264263681</v>
      </c>
      <c r="U35" s="11">
        <f>'OddsRatio_working_3-way'!S35-'OddsRatio_working_3-way'!R35^2/3</f>
        <v>-0.81519620547896099</v>
      </c>
      <c r="V35" s="11">
        <f>'OddsRatio_working_3-way'!S35*'OddsRatio_working_3-way'!R35/3-2*'OddsRatio_working_3-way'!R35^3/27-'OddsRatio_working_3-way'!T35</f>
        <v>0.26339134264263681</v>
      </c>
      <c r="W35" s="11">
        <f>'OddsRatio_working_3-way'!V35^2+4*'OddsRatio_working_3-way'!U35^3/27</f>
        <v>-1.0881955122317141E-2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0.1416482919958868</v>
      </c>
      <c r="Y35" s="11">
        <f>IF('OddsRatio_working_3-way'!W35&gt;=0,IF('OddsRatio_working_3-way'!V35+SQRT('OddsRatio_working_3-way'!W35)&gt;0,0,PI()),ACOS('OddsRatio_working_3-way'!V35/(2*'OddsRatio_working_3-way'!X35)))</f>
        <v>0.37709811187122799</v>
      </c>
      <c r="Z35" s="11">
        <f>'OddsRatio_working_3-way'!X35^(1/3)*COS('OddsRatio_working_3-way'!Y35/3)</f>
        <v>0.51716648842805468</v>
      </c>
      <c r="AA35" s="11">
        <f>'OddsRatio_working_3-way'!X35^(1/3)*COS(('OddsRatio_working_3-way'!Y35+2*PI())/3)</f>
        <v>-0.31517978832218307</v>
      </c>
      <c r="AB35" s="11">
        <f>'OddsRatio_working_3-way'!X35^(1/3)*COS(('OddsRatio_working_3-way'!Y35+4*PI())/3)</f>
        <v>-0.20198670010587189</v>
      </c>
      <c r="AC35" s="11">
        <f>'OddsRatio_working_3-way'!X35^(1/3)*SIN('OddsRatio_working_3-way'!Y35/3)</f>
        <v>6.5352059952092534E-2</v>
      </c>
      <c r="AD35" s="11">
        <f>'OddsRatio_working_3-way'!X35^(1/3)*SIN(('OddsRatio_working_3-way'!Y35+2*PI())/3)</f>
        <v>0.41520328698864001</v>
      </c>
      <c r="AE35" s="11">
        <f>'OddsRatio_working_3-way'!X35^(1/3)*SIN(('OddsRatio_working_3-way'!Y35+4*PI())/3)</f>
        <v>-0.48055534694073238</v>
      </c>
      <c r="AF35" s="11">
        <f>-'OddsRatio_working_3-way'!U35/(3*'OddsRatio_working_3-way'!X35^(1/3))*COS(('OddsRatio_working_3-way'!Y35)/3)</f>
        <v>0.51716648842805457</v>
      </c>
      <c r="AG35" s="11">
        <f>-'OddsRatio_working_3-way'!U35/(3*'OddsRatio_working_3-way'!X35^(1/3))*COS(('OddsRatio_working_3-way'!Y35+2*PI())/3)</f>
        <v>-0.31517978832218296</v>
      </c>
      <c r="AH35" s="11">
        <f>-'OddsRatio_working_3-way'!U35/(3*'OddsRatio_working_3-way'!X35^(1/3))*COS(('OddsRatio_working_3-way'!Y35+4*PI())/3)</f>
        <v>-0.20198670010587186</v>
      </c>
      <c r="AI35" s="11">
        <f>'OddsRatio_working_3-way'!U35/(3*'OddsRatio_working_3-way'!X35^(1/3))*SIN(('OddsRatio_working_3-way'!Y35)/3)</f>
        <v>-6.535205995209252E-2</v>
      </c>
      <c r="AJ35" s="11">
        <f>'OddsRatio_working_3-way'!U35/(3*'OddsRatio_working_3-way'!X35^(1/3))*SIN(('OddsRatio_working_3-way'!Y35+2*PI())/3)</f>
        <v>-0.4152032869886399</v>
      </c>
      <c r="AK35" s="11">
        <f>'OddsRatio_working_3-way'!U35/(3*'OddsRatio_working_3-way'!X35^(1/3))*SIN(('OddsRatio_working_3-way'!Y35+4*PI())/3)</f>
        <v>0.48055534694073226</v>
      </c>
      <c r="AL35" s="11">
        <f>'OddsRatio_working_3-way'!Z35+'OddsRatio_working_3-way'!AF35</f>
        <v>1.0343329768561094</v>
      </c>
      <c r="AM35" s="11">
        <f>'OddsRatio_working_3-way'!AA35+'OddsRatio_working_3-way'!AG35</f>
        <v>-0.63035957664436604</v>
      </c>
      <c r="AN35" s="11">
        <f>'OddsRatio_working_3-way'!AB35+'OddsRatio_working_3-way'!AH35</f>
        <v>-0.40397340021174377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1.0343329768561094</v>
      </c>
      <c r="AS35" s="11">
        <f>IF(('OddsRatio_working_3-way'!X35=0),IF(Q35&gt;0,-Q35^(1/3),(-Q35)^(1/3)),'OddsRatio_working_3-way'!AM35-'OddsRatio_working_3-way'!R35/3)</f>
        <v>-0.63035957664436604</v>
      </c>
      <c r="AT35" s="11">
        <f>IF(('OddsRatio_working_3-way'!X35=0),IF(Q35&gt;0,-Q35^(1/3),(-Q35)^(1/3)),'OddsRatio_working_3-way'!AN35-'OddsRatio_working_3-way'!R35/3)</f>
        <v>-0.40397340021174377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1.08</v>
      </c>
      <c r="B36" s="4">
        <f>IF('True_Odds_Calculator_3-way'!B37="","",'True_Odds_Calculator_3-way'!B37)</f>
        <v>13.43</v>
      </c>
      <c r="C36" s="4">
        <f>IF('True_Odds_Calculator_3-way'!C37="","",'True_Odds_Calculator_3-way'!C37)</f>
        <v>31.06</v>
      </c>
      <c r="D36" s="9">
        <f t="shared" si="13"/>
        <v>0.9113307341625756</v>
      </c>
      <c r="E36" s="9">
        <f t="shared" si="14"/>
        <v>6.204459486239193E-2</v>
      </c>
      <c r="F36" s="9">
        <f t="shared" si="15"/>
        <v>2.6624670975032679E-2</v>
      </c>
      <c r="G36" s="9">
        <f t="shared" si="16"/>
        <v>1.2162059079312015</v>
      </c>
      <c r="H36" s="9">
        <f t="shared" si="17"/>
        <v>1.0972964726344963</v>
      </c>
      <c r="I36" s="9">
        <f t="shared" si="18"/>
        <v>16.117439435584835</v>
      </c>
      <c r="J36" s="9">
        <f t="shared" si="19"/>
        <v>37.559149592411913</v>
      </c>
      <c r="K36" s="11">
        <f t="shared" si="20"/>
        <v>0.92592592592592582</v>
      </c>
      <c r="L36" s="11">
        <f t="shared" si="21"/>
        <v>7.4460163812360383E-2</v>
      </c>
      <c r="M36" s="11">
        <f t="shared" si="22"/>
        <v>3.2195750160978753E-2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-6.635121384131204E-2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9.4493607757154055E-2</v>
      </c>
      <c r="Q36" s="11">
        <f>2*'OddsRatio_working_3-way'!K36*'OddsRatio_working_3-way'!L36*'OddsRatio_working_3-way'!M36</f>
        <v>4.4394459834227887E-3</v>
      </c>
      <c r="R36" s="11">
        <f t="shared" si="23"/>
        <v>0</v>
      </c>
      <c r="S36" s="11">
        <f t="shared" si="24"/>
        <v>-1.4241428647130463</v>
      </c>
      <c r="T36" s="11">
        <f t="shared" si="25"/>
        <v>-6.6908285868595083E-2</v>
      </c>
      <c r="U36" s="11">
        <f>'OddsRatio_working_3-way'!S36-'OddsRatio_working_3-way'!R36^2/3</f>
        <v>-1.4241428647130463</v>
      </c>
      <c r="V36" s="11">
        <f>'OddsRatio_working_3-way'!S36*'OddsRatio_working_3-way'!R36/3-2*'OddsRatio_working_3-way'!R36^3/27-'OddsRatio_working_3-way'!T36</f>
        <v>6.6908285868595083E-2</v>
      </c>
      <c r="W36" s="11">
        <f>'OddsRatio_working_3-way'!V36^2+4*'OddsRatio_working_3-way'!U36^3/27</f>
        <v>-0.42343768189026204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0.32707583241816252</v>
      </c>
      <c r="Y36" s="11">
        <f>IF('OddsRatio_working_3-way'!W36&gt;=0,IF('OddsRatio_working_3-way'!V36+SQRT('OddsRatio_working_3-way'!W36)&gt;0,0,PI()),ACOS('OddsRatio_working_3-way'!V36/(2*'OddsRatio_working_3-way'!X36)))</f>
        <v>1.4683346123145768</v>
      </c>
      <c r="Z36" s="11">
        <f>'OddsRatio_working_3-way'!X36^(1/3)*COS('OddsRatio_working_3-way'!Y36/3)</f>
        <v>0.60810295396560088</v>
      </c>
      <c r="AA36" s="11">
        <f>'OddsRatio_working_3-way'!X36^(1/3)*COS(('OddsRatio_working_3-way'!Y36+2*PI())/3)</f>
        <v>-0.58457565457181748</v>
      </c>
      <c r="AB36" s="11">
        <f>'OddsRatio_working_3-way'!X36^(1/3)*COS(('OddsRatio_working_3-way'!Y36+4*PI())/3)</f>
        <v>-2.3527299393783438E-2</v>
      </c>
      <c r="AC36" s="11">
        <f>'OddsRatio_working_3-way'!X36^(1/3)*SIN('OddsRatio_working_3-way'!Y36/3)</f>
        <v>0.32392141889043491</v>
      </c>
      <c r="AD36" s="11">
        <f>'OddsRatio_working_3-way'!X36^(1/3)*SIN(('OddsRatio_working_3-way'!Y36+2*PI())/3)</f>
        <v>0.36467189680535189</v>
      </c>
      <c r="AE36" s="11">
        <f>'OddsRatio_working_3-way'!X36^(1/3)*SIN(('OddsRatio_working_3-way'!Y36+4*PI())/3)</f>
        <v>-0.68859331569578675</v>
      </c>
      <c r="AF36" s="11">
        <f>-'OddsRatio_working_3-way'!U36/(3*'OddsRatio_working_3-way'!X36^(1/3))*COS(('OddsRatio_working_3-way'!Y36)/3)</f>
        <v>0.60810295396560066</v>
      </c>
      <c r="AG36" s="11">
        <f>-'OddsRatio_working_3-way'!U36/(3*'OddsRatio_working_3-way'!X36^(1/3))*COS(('OddsRatio_working_3-way'!Y36+2*PI())/3)</f>
        <v>-0.58457565457181737</v>
      </c>
      <c r="AH36" s="11">
        <f>-'OddsRatio_working_3-way'!U36/(3*'OddsRatio_working_3-way'!X36^(1/3))*COS(('OddsRatio_working_3-way'!Y36+4*PI())/3)</f>
        <v>-2.3527299393783431E-2</v>
      </c>
      <c r="AI36" s="11">
        <f>'OddsRatio_working_3-way'!U36/(3*'OddsRatio_working_3-way'!X36^(1/3))*SIN(('OddsRatio_working_3-way'!Y36)/3)</f>
        <v>-0.3239214188904348</v>
      </c>
      <c r="AJ36" s="11">
        <f>'OddsRatio_working_3-way'!U36/(3*'OddsRatio_working_3-way'!X36^(1/3))*SIN(('OddsRatio_working_3-way'!Y36+2*PI())/3)</f>
        <v>-0.36467189680535178</v>
      </c>
      <c r="AK36" s="11">
        <f>'OddsRatio_working_3-way'!U36/(3*'OddsRatio_working_3-way'!X36^(1/3))*SIN(('OddsRatio_working_3-way'!Y36+4*PI())/3)</f>
        <v>0.68859331569578652</v>
      </c>
      <c r="AL36" s="11">
        <f>'OddsRatio_working_3-way'!Z36+'OddsRatio_working_3-way'!AF36</f>
        <v>1.2162059079312015</v>
      </c>
      <c r="AM36" s="11">
        <f>'OddsRatio_working_3-way'!AA36+'OddsRatio_working_3-way'!AG36</f>
        <v>-1.169151309143635</v>
      </c>
      <c r="AN36" s="11">
        <f>'OddsRatio_working_3-way'!AB36+'OddsRatio_working_3-way'!AH36</f>
        <v>-4.7054598787566869E-2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1.2162059079312015</v>
      </c>
      <c r="AS36" s="11">
        <f>IF(('OddsRatio_working_3-way'!X36=0),IF(Q36&gt;0,-Q36^(1/3),(-Q36)^(1/3)),'OddsRatio_working_3-way'!AM36-'OddsRatio_working_3-way'!R36/3)</f>
        <v>-1.169151309143635</v>
      </c>
      <c r="AT36" s="11">
        <f>IF(('OddsRatio_working_3-way'!X36=0),IF(Q36&gt;0,-Q36^(1/3),(-Q36)^(1/3)),'OddsRatio_working_3-way'!AN36-'OddsRatio_working_3-way'!R36/3)</f>
        <v>-4.7054598787566869E-2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3.67</v>
      </c>
      <c r="B37" s="4">
        <f>IF('True_Odds_Calculator_3-way'!B38="","",'True_Odds_Calculator_3-way'!B38)</f>
        <v>3.84</v>
      </c>
      <c r="C37" s="4">
        <f>IF('True_Odds_Calculator_3-way'!C38="","",'True_Odds_Calculator_3-way'!C38)</f>
        <v>2.04</v>
      </c>
      <c r="D37" s="9">
        <f t="shared" si="13"/>
        <v>0.26535614142541253</v>
      </c>
      <c r="E37" s="9">
        <f t="shared" si="14"/>
        <v>0.25349871927692419</v>
      </c>
      <c r="F37" s="9">
        <f t="shared" si="15"/>
        <v>0.48114513929766323</v>
      </c>
      <c r="G37" s="9">
        <f t="shared" si="16"/>
        <v>1.0368989807311153</v>
      </c>
      <c r="H37" s="9">
        <f t="shared" si="17"/>
        <v>3.7685202785520771</v>
      </c>
      <c r="I37" s="9">
        <f t="shared" si="18"/>
        <v>3.9447931052763678</v>
      </c>
      <c r="J37" s="9">
        <f t="shared" si="19"/>
        <v>2.0783749399603604</v>
      </c>
      <c r="K37" s="11">
        <f t="shared" si="20"/>
        <v>0.27247956403269757</v>
      </c>
      <c r="L37" s="11">
        <f t="shared" si="21"/>
        <v>0.26041666666666669</v>
      </c>
      <c r="M37" s="11">
        <f t="shared" si="22"/>
        <v>0.49019607843137253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-0.27430611209061273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0.22783153906430875</v>
      </c>
      <c r="Q37" s="11">
        <f>2*'OddsRatio_working_3-way'!K37*'OddsRatio_working_3-way'!L37*'OddsRatio_working_3-way'!M37</f>
        <v>6.9566882157040835E-2</v>
      </c>
      <c r="R37" s="11">
        <f t="shared" si="23"/>
        <v>0</v>
      </c>
      <c r="S37" s="11">
        <f t="shared" si="24"/>
        <v>-0.83057405220722236</v>
      </c>
      <c r="T37" s="11">
        <f t="shared" si="25"/>
        <v>-0.2536103976205259</v>
      </c>
      <c r="U37" s="11">
        <f>'OddsRatio_working_3-way'!S37-'OddsRatio_working_3-way'!R37^2/3</f>
        <v>-0.83057405220722236</v>
      </c>
      <c r="V37" s="11">
        <f>'OddsRatio_working_3-way'!S37*'OddsRatio_working_3-way'!R37/3-2*'OddsRatio_working_3-way'!R37^3/27-'OddsRatio_working_3-way'!T37</f>
        <v>0.2536103976205259</v>
      </c>
      <c r="W37" s="11">
        <f>'OddsRatio_working_3-way'!V37^2+4*'OddsRatio_working_3-way'!U37^3/27</f>
        <v>-2.0566835023250532E-2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0.1456752113474456</v>
      </c>
      <c r="Y37" s="11">
        <f>IF('OddsRatio_working_3-way'!W37&gt;=0,IF('OddsRatio_working_3-way'!V37+SQRT('OddsRatio_working_3-way'!W37)&gt;0,0,PI()),ACOS('OddsRatio_working_3-way'!V37/(2*'OddsRatio_working_3-way'!X37)))</f>
        <v>0.51464975204545382</v>
      </c>
      <c r="Z37" s="11">
        <f>'OddsRatio_working_3-way'!X37^(1/3)*COS('OddsRatio_working_3-way'!Y37/3)</f>
        <v>0.51844949036555776</v>
      </c>
      <c r="AA37" s="11">
        <f>'OddsRatio_working_3-way'!X37^(1/3)*COS(('OddsRatio_working_3-way'!Y37+2*PI())/3)</f>
        <v>-0.33701361010942299</v>
      </c>
      <c r="AB37" s="11">
        <f>'OddsRatio_working_3-way'!X37^(1/3)*COS(('OddsRatio_working_3-way'!Y37+4*PI())/3)</f>
        <v>-0.18143588025613491</v>
      </c>
      <c r="AC37" s="11">
        <f>'OddsRatio_working_3-way'!X37^(1/3)*SIN('OddsRatio_working_3-way'!Y37/3)</f>
        <v>8.982284421070677E-2</v>
      </c>
      <c r="AD37" s="11">
        <f>'OddsRatio_working_3-way'!X37^(1/3)*SIN(('OddsRatio_working_3-way'!Y37+2*PI())/3)</f>
        <v>0.40407900713031519</v>
      </c>
      <c r="AE37" s="11">
        <f>'OddsRatio_working_3-way'!X37^(1/3)*SIN(('OddsRatio_working_3-way'!Y37+4*PI())/3)</f>
        <v>-0.49390185134102199</v>
      </c>
      <c r="AF37" s="11">
        <f>-'OddsRatio_working_3-way'!U37/(3*'OddsRatio_working_3-way'!X37^(1/3))*COS(('OddsRatio_working_3-way'!Y37)/3)</f>
        <v>0.51844949036555765</v>
      </c>
      <c r="AG37" s="11">
        <f>-'OddsRatio_working_3-way'!U37/(3*'OddsRatio_working_3-way'!X37^(1/3))*COS(('OddsRatio_working_3-way'!Y37+2*PI())/3)</f>
        <v>-0.33701361010942293</v>
      </c>
      <c r="AH37" s="11">
        <f>-'OddsRatio_working_3-way'!U37/(3*'OddsRatio_working_3-way'!X37^(1/3))*COS(('OddsRatio_working_3-way'!Y37+4*PI())/3)</f>
        <v>-0.18143588025613488</v>
      </c>
      <c r="AI37" s="11">
        <f>'OddsRatio_working_3-way'!U37/(3*'OddsRatio_working_3-way'!X37^(1/3))*SIN(('OddsRatio_working_3-way'!Y37)/3)</f>
        <v>-8.9822844210706757E-2</v>
      </c>
      <c r="AJ37" s="11">
        <f>'OddsRatio_working_3-way'!U37/(3*'OddsRatio_working_3-way'!X37^(1/3))*SIN(('OddsRatio_working_3-way'!Y37+2*PI())/3)</f>
        <v>-0.40407900713031514</v>
      </c>
      <c r="AK37" s="11">
        <f>'OddsRatio_working_3-way'!U37/(3*'OddsRatio_working_3-way'!X37^(1/3))*SIN(('OddsRatio_working_3-way'!Y37+4*PI())/3)</f>
        <v>0.49390185134102188</v>
      </c>
      <c r="AL37" s="11">
        <f>'OddsRatio_working_3-way'!Z37+'OddsRatio_working_3-way'!AF37</f>
        <v>1.0368989807311153</v>
      </c>
      <c r="AM37" s="11">
        <f>'OddsRatio_working_3-way'!AA37+'OddsRatio_working_3-way'!AG37</f>
        <v>-0.67402722021884598</v>
      </c>
      <c r="AN37" s="11">
        <f>'OddsRatio_working_3-way'!AB37+'OddsRatio_working_3-way'!AH37</f>
        <v>-0.36287176051226977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1.0368989807311153</v>
      </c>
      <c r="AS37" s="11">
        <f>IF(('OddsRatio_working_3-way'!X37=0),IF(Q37&gt;0,-Q37^(1/3),(-Q37)^(1/3)),'OddsRatio_working_3-way'!AM37-'OddsRatio_working_3-way'!R37/3)</f>
        <v>-0.67402722021884598</v>
      </c>
      <c r="AT37" s="11">
        <f>IF(('OddsRatio_working_3-way'!X37=0),IF(Q37&gt;0,-Q37^(1/3),(-Q37)^(1/3)),'OddsRatio_working_3-way'!AN37-'OddsRatio_working_3-way'!R37/3)</f>
        <v>-0.36287176051226977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1.33</v>
      </c>
      <c r="B38" s="4">
        <f>IF('True_Odds_Calculator_3-way'!B39="","",'True_Odds_Calculator_3-way'!B39)</f>
        <v>5.89</v>
      </c>
      <c r="C38" s="4">
        <f>IF('True_Odds_Calculator_3-way'!C39="","",'True_Odds_Calculator_3-way'!C39)</f>
        <v>9.75</v>
      </c>
      <c r="D38" s="9">
        <f t="shared" si="13"/>
        <v>0.74089790152188328</v>
      </c>
      <c r="E38" s="9">
        <f t="shared" si="14"/>
        <v>0.16175680229497186</v>
      </c>
      <c r="F38" s="9">
        <f t="shared" si="15"/>
        <v>9.7345296183144664E-2</v>
      </c>
      <c r="G38" s="9">
        <f t="shared" si="16"/>
        <v>1.0597382885864741</v>
      </c>
      <c r="H38" s="9">
        <f t="shared" si="17"/>
        <v>1.3497136352335368</v>
      </c>
      <c r="I38" s="9">
        <f t="shared" si="18"/>
        <v>6.1821202311878576</v>
      </c>
      <c r="J38" s="9">
        <f t="shared" si="19"/>
        <v>10.272710025131651</v>
      </c>
      <c r="K38" s="11">
        <f t="shared" si="20"/>
        <v>0.75187969924812026</v>
      </c>
      <c r="L38" s="11">
        <f t="shared" si="21"/>
        <v>0.16977928692699493</v>
      </c>
      <c r="M38" s="11">
        <f t="shared" si="22"/>
        <v>0.10256410256410256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-0.18486696040087158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0.18290469545942695</v>
      </c>
      <c r="Q38" s="11">
        <f>2*'OddsRatio_working_3-way'!K38*'OddsRatio_working_3-way'!L38*'OddsRatio_working_3-way'!M38</f>
        <v>2.6185353680662413E-2</v>
      </c>
      <c r="R38" s="11">
        <f t="shared" si="23"/>
        <v>0</v>
      </c>
      <c r="S38" s="11">
        <f t="shared" si="24"/>
        <v>-0.98938552926282985</v>
      </c>
      <c r="T38" s="11">
        <f t="shared" si="25"/>
        <v>-0.14164431342345454</v>
      </c>
      <c r="U38" s="11">
        <f>'OddsRatio_working_3-way'!S38-'OddsRatio_working_3-way'!R38^2/3</f>
        <v>-0.98938552926282985</v>
      </c>
      <c r="V38" s="11">
        <f>'OddsRatio_working_3-way'!S38*'OddsRatio_working_3-way'!R38/3-2*'OddsRatio_working_3-way'!R38^3/27-'OddsRatio_working_3-way'!T38</f>
        <v>0.14164431342345454</v>
      </c>
      <c r="W38" s="11">
        <f>'OddsRatio_working_3-way'!V38^2+4*'OddsRatio_working_3-way'!U38^3/27</f>
        <v>-0.12341739112000147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0.18939410144273455</v>
      </c>
      <c r="Y38" s="11">
        <f>IF('OddsRatio_working_3-way'!W38&gt;=0,IF('OddsRatio_working_3-way'!V38+SQRT('OddsRatio_working_3-way'!W38)&gt;0,0,PI()),ACOS('OddsRatio_working_3-way'!V38/(2*'OddsRatio_working_3-way'!X38)))</f>
        <v>1.1875420114900481</v>
      </c>
      <c r="Z38" s="11">
        <f>'OddsRatio_working_3-way'!X38^(1/3)*COS('OddsRatio_working_3-way'!Y38/3)</f>
        <v>0.52986914429323706</v>
      </c>
      <c r="AA38" s="11">
        <f>'OddsRatio_working_3-way'!X38^(1/3)*COS(('OddsRatio_working_3-way'!Y38+2*PI())/3)</f>
        <v>-0.45670370355251522</v>
      </c>
      <c r="AB38" s="11">
        <f>'OddsRatio_working_3-way'!X38^(1/3)*COS(('OddsRatio_working_3-way'!Y38+4*PI())/3)</f>
        <v>-7.3165440740722038E-2</v>
      </c>
      <c r="AC38" s="11">
        <f>'OddsRatio_working_3-way'!X38^(1/3)*SIN('OddsRatio_working_3-way'!Y38/3)</f>
        <v>0.22143591927891032</v>
      </c>
      <c r="AD38" s="11">
        <f>'OddsRatio_working_3-way'!X38^(1/3)*SIN(('OddsRatio_working_3-way'!Y38+2*PI())/3)</f>
        <v>0.34816218000001053</v>
      </c>
      <c r="AE38" s="11">
        <f>'OddsRatio_working_3-way'!X38^(1/3)*SIN(('OddsRatio_working_3-way'!Y38+4*PI())/3)</f>
        <v>-0.56959809927892069</v>
      </c>
      <c r="AF38" s="11">
        <f>-'OddsRatio_working_3-way'!U38/(3*'OddsRatio_working_3-way'!X38^(1/3))*COS(('OddsRatio_working_3-way'!Y38)/3)</f>
        <v>0.52986914429323695</v>
      </c>
      <c r="AG38" s="11">
        <f>-'OddsRatio_working_3-way'!U38/(3*'OddsRatio_working_3-way'!X38^(1/3))*COS(('OddsRatio_working_3-way'!Y38+2*PI())/3)</f>
        <v>-0.45670370355251511</v>
      </c>
      <c r="AH38" s="11">
        <f>-'OddsRatio_working_3-way'!U38/(3*'OddsRatio_working_3-way'!X38^(1/3))*COS(('OddsRatio_working_3-way'!Y38+4*PI())/3)</f>
        <v>-7.3165440740722024E-2</v>
      </c>
      <c r="AI38" s="11">
        <f>'OddsRatio_working_3-way'!U38/(3*'OddsRatio_working_3-way'!X38^(1/3))*SIN(('OddsRatio_working_3-way'!Y38)/3)</f>
        <v>-0.22143591927891026</v>
      </c>
      <c r="AJ38" s="11">
        <f>'OddsRatio_working_3-way'!U38/(3*'OddsRatio_working_3-way'!X38^(1/3))*SIN(('OddsRatio_working_3-way'!Y38+2*PI())/3)</f>
        <v>-0.34816218000001048</v>
      </c>
      <c r="AK38" s="11">
        <f>'OddsRatio_working_3-way'!U38/(3*'OddsRatio_working_3-way'!X38^(1/3))*SIN(('OddsRatio_working_3-way'!Y38+4*PI())/3)</f>
        <v>0.56959809927892058</v>
      </c>
      <c r="AL38" s="11">
        <f>'OddsRatio_working_3-way'!Z38+'OddsRatio_working_3-way'!AF38</f>
        <v>1.0597382885864741</v>
      </c>
      <c r="AM38" s="11">
        <f>'OddsRatio_working_3-way'!AA38+'OddsRatio_working_3-way'!AG38</f>
        <v>-0.91340740710503032</v>
      </c>
      <c r="AN38" s="11">
        <f>'OddsRatio_working_3-way'!AB38+'OddsRatio_working_3-way'!AH38</f>
        <v>-0.14633088148144408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1.0597382885864741</v>
      </c>
      <c r="AS38" s="11">
        <f>IF(('OddsRatio_working_3-way'!X38=0),IF(Q38&gt;0,-Q38^(1/3),(-Q38)^(1/3)),'OddsRatio_working_3-way'!AM38-'OddsRatio_working_3-way'!R38/3)</f>
        <v>-0.91340740710503032</v>
      </c>
      <c r="AT38" s="11">
        <f>IF(('OddsRatio_working_3-way'!X38=0),IF(Q38&gt;0,-Q38^(1/3),(-Q38)^(1/3)),'OddsRatio_working_3-way'!AN38-'OddsRatio_working_3-way'!R38/3)</f>
        <v>-0.14633088148144408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1.88</v>
      </c>
      <c r="B39" s="4">
        <f>IF('True_Odds_Calculator_3-way'!B40="","",'True_Odds_Calculator_3-way'!B40)</f>
        <v>3.72</v>
      </c>
      <c r="C39" s="4">
        <f>IF('True_Odds_Calculator_3-way'!C40="","",'True_Odds_Calculator_3-way'!C40)</f>
        <v>4.33</v>
      </c>
      <c r="D39" s="9">
        <f t="shared" si="13"/>
        <v>0.51914849048136791</v>
      </c>
      <c r="E39" s="9">
        <f t="shared" si="14"/>
        <v>0.25887311425200843</v>
      </c>
      <c r="F39" s="9">
        <f t="shared" si="15"/>
        <v>0.22197839526662358</v>
      </c>
      <c r="G39" s="9">
        <f t="shared" si="16"/>
        <v>1.0525354112093821</v>
      </c>
      <c r="H39" s="9">
        <f t="shared" si="17"/>
        <v>1.926231161864256</v>
      </c>
      <c r="I39" s="9">
        <f t="shared" si="18"/>
        <v>3.8628963184895189</v>
      </c>
      <c r="J39" s="9">
        <f t="shared" si="19"/>
        <v>4.5049429193272434</v>
      </c>
      <c r="K39" s="11">
        <f t="shared" si="20"/>
        <v>0.53191489361702127</v>
      </c>
      <c r="L39" s="11">
        <f t="shared" si="21"/>
        <v>0.26881720430107525</v>
      </c>
      <c r="M39" s="11">
        <f t="shared" si="22"/>
        <v>0.23094688221709006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-0.2632128721581406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0.2288466446128509</v>
      </c>
      <c r="Q39" s="11">
        <f>2*'OddsRatio_working_3-way'!K39*'OddsRatio_working_3-way'!L39*'OddsRatio_working_3-way'!M39</f>
        <v>6.6045207680476448E-2</v>
      </c>
      <c r="R39" s="11">
        <f t="shared" si="23"/>
        <v>0</v>
      </c>
      <c r="S39" s="11">
        <f t="shared" si="24"/>
        <v>-0.86943561208267139</v>
      </c>
      <c r="T39" s="11">
        <f t="shared" si="25"/>
        <v>-0.25091936856642749</v>
      </c>
      <c r="U39" s="11">
        <f>'OddsRatio_working_3-way'!S39-'OddsRatio_working_3-way'!R39^2/3</f>
        <v>-0.86943561208267139</v>
      </c>
      <c r="V39" s="11">
        <f>'OddsRatio_working_3-way'!S39*'OddsRatio_working_3-way'!R39/3-2*'OddsRatio_working_3-way'!R39^3/27-'OddsRatio_working_3-way'!T39</f>
        <v>0.25091936856642749</v>
      </c>
      <c r="W39" s="11">
        <f>'OddsRatio_working_3-way'!V39^2+4*'OddsRatio_working_3-way'!U39^3/27</f>
        <v>-3.4405733522574616E-2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0.15601783795799545</v>
      </c>
      <c r="Y39" s="11">
        <f>IF('OddsRatio_working_3-way'!W39&gt;=0,IF('OddsRatio_working_3-way'!V39+SQRT('OddsRatio_working_3-way'!W39)&gt;0,0,PI()),ACOS('OddsRatio_working_3-way'!V39/(2*'OddsRatio_working_3-way'!X39)))</f>
        <v>0.6365744079554202</v>
      </c>
      <c r="Z39" s="11">
        <f>'OddsRatio_working_3-way'!X39^(1/3)*COS('OddsRatio_working_3-way'!Y39/3)</f>
        <v>0.52626770560469105</v>
      </c>
      <c r="AA39" s="11">
        <f>'OddsRatio_working_3-way'!X39^(1/3)*COS(('OddsRatio_working_3-way'!Y39+2*PI())/3)</f>
        <v>-0.36132056039990423</v>
      </c>
      <c r="AB39" s="11">
        <f>'OddsRatio_working_3-way'!X39^(1/3)*COS(('OddsRatio_working_3-way'!Y39+4*PI())/3)</f>
        <v>-0.16494714520478695</v>
      </c>
      <c r="AC39" s="11">
        <f>'OddsRatio_working_3-way'!X39^(1/3)*SIN('OddsRatio_working_3-way'!Y39/3)</f>
        <v>0.11337624412458715</v>
      </c>
      <c r="AD39" s="11">
        <f>'OddsRatio_working_3-way'!X39^(1/3)*SIN(('OddsRatio_working_3-way'!Y39+2*PI())/3)</f>
        <v>0.39907308018271914</v>
      </c>
      <c r="AE39" s="11">
        <f>'OddsRatio_working_3-way'!X39^(1/3)*SIN(('OddsRatio_working_3-way'!Y39+4*PI())/3)</f>
        <v>-0.51244932430730616</v>
      </c>
      <c r="AF39" s="11">
        <f>-'OddsRatio_working_3-way'!U39/(3*'OddsRatio_working_3-way'!X39^(1/3))*COS(('OddsRatio_working_3-way'!Y39)/3)</f>
        <v>0.52626770560469105</v>
      </c>
      <c r="AG39" s="11">
        <f>-'OddsRatio_working_3-way'!U39/(3*'OddsRatio_working_3-way'!X39^(1/3))*COS(('OddsRatio_working_3-way'!Y39+2*PI())/3)</f>
        <v>-0.36132056039990423</v>
      </c>
      <c r="AH39" s="11">
        <f>-'OddsRatio_working_3-way'!U39/(3*'OddsRatio_working_3-way'!X39^(1/3))*COS(('OddsRatio_working_3-way'!Y39+4*PI())/3)</f>
        <v>-0.16494714520478695</v>
      </c>
      <c r="AI39" s="11">
        <f>'OddsRatio_working_3-way'!U39/(3*'OddsRatio_working_3-way'!X39^(1/3))*SIN(('OddsRatio_working_3-way'!Y39)/3)</f>
        <v>-0.11337624412458715</v>
      </c>
      <c r="AJ39" s="11">
        <f>'OddsRatio_working_3-way'!U39/(3*'OddsRatio_working_3-way'!X39^(1/3))*SIN(('OddsRatio_working_3-way'!Y39+2*PI())/3)</f>
        <v>-0.39907308018271914</v>
      </c>
      <c r="AK39" s="11">
        <f>'OddsRatio_working_3-way'!U39/(3*'OddsRatio_working_3-way'!X39^(1/3))*SIN(('OddsRatio_working_3-way'!Y39+4*PI())/3)</f>
        <v>0.51244932430730616</v>
      </c>
      <c r="AL39" s="11">
        <f>'OddsRatio_working_3-way'!Z39+'OddsRatio_working_3-way'!AF39</f>
        <v>1.0525354112093821</v>
      </c>
      <c r="AM39" s="11">
        <f>'OddsRatio_working_3-way'!AA39+'OddsRatio_working_3-way'!AG39</f>
        <v>-0.72264112079980847</v>
      </c>
      <c r="AN39" s="11">
        <f>'OddsRatio_working_3-way'!AB39+'OddsRatio_working_3-way'!AH39</f>
        <v>-0.32989429040957391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1.0525354112093821</v>
      </c>
      <c r="AS39" s="11">
        <f>IF(('OddsRatio_working_3-way'!X39=0),IF(Q39&gt;0,-Q39^(1/3),(-Q39)^(1/3)),'OddsRatio_working_3-way'!AM39-'OddsRatio_working_3-way'!R39/3)</f>
        <v>-0.72264112079980847</v>
      </c>
      <c r="AT39" s="11">
        <f>IF(('OddsRatio_working_3-way'!X39=0),IF(Q39&gt;0,-Q39^(1/3),(-Q39)^(1/3)),'OddsRatio_working_3-way'!AN39-'OddsRatio_working_3-way'!R39/3)</f>
        <v>-0.32989429040957391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2.25</v>
      </c>
      <c r="B40" s="4">
        <f>IF('True_Odds_Calculator_3-way'!B41="","",'True_Odds_Calculator_3-way'!B41)</f>
        <v>3.37</v>
      </c>
      <c r="C40" s="4">
        <f>IF('True_Odds_Calculator_3-way'!C41="","",'True_Odds_Calculator_3-way'!C41)</f>
        <v>3.5</v>
      </c>
      <c r="D40" s="9">
        <f t="shared" si="13"/>
        <v>0.43433856443480301</v>
      </c>
      <c r="E40" s="9">
        <f t="shared" si="14"/>
        <v>0.28824605407308745</v>
      </c>
      <c r="F40" s="9">
        <f t="shared" si="15"/>
        <v>0.27741538149210954</v>
      </c>
      <c r="G40" s="9">
        <f t="shared" si="16"/>
        <v>1.0418811164995807</v>
      </c>
      <c r="H40" s="9">
        <f t="shared" si="17"/>
        <v>2.3023513956244757</v>
      </c>
      <c r="I40" s="9">
        <f t="shared" si="18"/>
        <v>3.4692582461040065</v>
      </c>
      <c r="J40" s="9">
        <f t="shared" si="19"/>
        <v>3.6047027912489518</v>
      </c>
      <c r="K40" s="11">
        <f t="shared" si="20"/>
        <v>0.44444444444444442</v>
      </c>
      <c r="L40" s="11">
        <f t="shared" si="21"/>
        <v>0.29673590504451036</v>
      </c>
      <c r="M40" s="11">
        <f t="shared" si="22"/>
        <v>0.2857142857142857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-0.27907305355376566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0.23060618906316233</v>
      </c>
      <c r="Q40" s="11">
        <f>2*'OddsRatio_working_3-way'!K40*'OddsRatio_working_3-way'!L40*'OddsRatio_working_3-way'!M40</f>
        <v>7.5361499693843897E-2</v>
      </c>
      <c r="R40" s="11">
        <f t="shared" si="23"/>
        <v>0</v>
      </c>
      <c r="S40" s="11">
        <f t="shared" si="24"/>
        <v>-0.82632911392405073</v>
      </c>
      <c r="T40" s="11">
        <f t="shared" si="25"/>
        <v>-0.27004219409282704</v>
      </c>
      <c r="U40" s="11">
        <f>'OddsRatio_working_3-way'!S40-'OddsRatio_working_3-way'!R40^2/3</f>
        <v>-0.82632911392405073</v>
      </c>
      <c r="V40" s="11">
        <f>'OddsRatio_working_3-way'!S40*'OddsRatio_working_3-way'!R40/3-2*'OddsRatio_working_3-way'!R40^3/27-'OddsRatio_working_3-way'!T40</f>
        <v>0.27004219409282704</v>
      </c>
      <c r="W40" s="11">
        <f>'OddsRatio_working_3-way'!V40^2+4*'OddsRatio_working_3-way'!U40^3/27</f>
        <v>-1.0667418452135077E-2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0.1445598535577938</v>
      </c>
      <c r="Y40" s="11">
        <f>IF('OddsRatio_working_3-way'!W40&gt;=0,IF('OddsRatio_working_3-way'!V40+SQRT('OddsRatio_working_3-way'!W40)&gt;0,0,PI()),ACOS('OddsRatio_working_3-way'!V40/(2*'OddsRatio_working_3-way'!X40)))</f>
        <v>0.36530408267360448</v>
      </c>
      <c r="Z40" s="11">
        <f>'OddsRatio_working_3-way'!X40^(1/3)*COS('OddsRatio_working_3-way'!Y40/3)</f>
        <v>0.52094055824979046</v>
      </c>
      <c r="AA40" s="11">
        <f>'OddsRatio_working_3-way'!X40^(1/3)*COS(('OddsRatio_working_3-way'!Y40+2*PI())/3)</f>
        <v>-0.31567878896541041</v>
      </c>
      <c r="AB40" s="11">
        <f>'OddsRatio_working_3-way'!X40^(1/3)*COS(('OddsRatio_working_3-way'!Y40+4*PI())/3)</f>
        <v>-0.20526176928438022</v>
      </c>
      <c r="AC40" s="11">
        <f>'OddsRatio_working_3-way'!X40^(1/3)*SIN('OddsRatio_working_3-way'!Y40/3)</f>
        <v>6.3749296035959066E-2</v>
      </c>
      <c r="AD40" s="11">
        <f>'OddsRatio_working_3-way'!X40^(1/3)*SIN(('OddsRatio_working_3-way'!Y40+2*PI())/3)</f>
        <v>0.41927310928798611</v>
      </c>
      <c r="AE40" s="11">
        <f>'OddsRatio_working_3-way'!X40^(1/3)*SIN(('OddsRatio_working_3-way'!Y40+4*PI())/3)</f>
        <v>-0.48302240532394514</v>
      </c>
      <c r="AF40" s="11">
        <f>-'OddsRatio_working_3-way'!U40/(3*'OddsRatio_working_3-way'!X40^(1/3))*COS(('OddsRatio_working_3-way'!Y40)/3)</f>
        <v>0.52094055824979035</v>
      </c>
      <c r="AG40" s="11">
        <f>-'OddsRatio_working_3-way'!U40/(3*'OddsRatio_working_3-way'!X40^(1/3))*COS(('OddsRatio_working_3-way'!Y40+2*PI())/3)</f>
        <v>-0.3156787889654103</v>
      </c>
      <c r="AH40" s="11">
        <f>-'OddsRatio_working_3-way'!U40/(3*'OddsRatio_working_3-way'!X40^(1/3))*COS(('OddsRatio_working_3-way'!Y40+4*PI())/3)</f>
        <v>-0.20526176928438017</v>
      </c>
      <c r="AI40" s="11">
        <f>'OddsRatio_working_3-way'!U40/(3*'OddsRatio_working_3-way'!X40^(1/3))*SIN(('OddsRatio_working_3-way'!Y40)/3)</f>
        <v>-6.3749296035959052E-2</v>
      </c>
      <c r="AJ40" s="11">
        <f>'OddsRatio_working_3-way'!U40/(3*'OddsRatio_working_3-way'!X40^(1/3))*SIN(('OddsRatio_working_3-way'!Y40+2*PI())/3)</f>
        <v>-0.41927310928798606</v>
      </c>
      <c r="AK40" s="11">
        <f>'OddsRatio_working_3-way'!U40/(3*'OddsRatio_working_3-way'!X40^(1/3))*SIN(('OddsRatio_working_3-way'!Y40+4*PI())/3)</f>
        <v>0.48302240532394503</v>
      </c>
      <c r="AL40" s="11">
        <f>'OddsRatio_working_3-way'!Z40+'OddsRatio_working_3-way'!AF40</f>
        <v>1.0418811164995807</v>
      </c>
      <c r="AM40" s="11">
        <f>'OddsRatio_working_3-way'!AA40+'OddsRatio_working_3-way'!AG40</f>
        <v>-0.6313575779308207</v>
      </c>
      <c r="AN40" s="11">
        <f>'OddsRatio_working_3-way'!AB40+'OddsRatio_working_3-way'!AH40</f>
        <v>-0.41052353856876039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1.0418811164995807</v>
      </c>
      <c r="AS40" s="11">
        <f>IF(('OddsRatio_working_3-way'!X40=0),IF(Q40&gt;0,-Q40^(1/3),(-Q40)^(1/3)),'OddsRatio_working_3-way'!AM40-'OddsRatio_working_3-way'!R40/3)</f>
        <v>-0.6313575779308207</v>
      </c>
      <c r="AT40" s="11">
        <f>IF(('OddsRatio_working_3-way'!X40=0),IF(Q40&gt;0,-Q40^(1/3),(-Q40)^(1/3)),'OddsRatio_working_3-way'!AN40-'OddsRatio_working_3-way'!R40/3)</f>
        <v>-0.41052353856876039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3.52</v>
      </c>
      <c r="C41" s="4">
        <f>IF('True_Odds_Calculator_3-way'!C42="","",'True_Odds_Calculator_3-way'!C42)</f>
        <v>3.78</v>
      </c>
      <c r="D41" s="9">
        <f t="shared" si="13"/>
        <v>0.46936661456939566</v>
      </c>
      <c r="E41" s="9">
        <f t="shared" si="14"/>
        <v>0.27488347948127301</v>
      </c>
      <c r="F41" s="9">
        <f t="shared" si="15"/>
        <v>0.25574990594933156</v>
      </c>
      <c r="G41" s="9">
        <f t="shared" si="16"/>
        <v>1.0467877209008412</v>
      </c>
      <c r="H41" s="9">
        <f t="shared" si="17"/>
        <v>2.130530738572908</v>
      </c>
      <c r="I41" s="9">
        <f t="shared" si="18"/>
        <v>3.6379050566701192</v>
      </c>
      <c r="J41" s="9">
        <f t="shared" si="19"/>
        <v>3.9100698641043379</v>
      </c>
      <c r="K41" s="11">
        <f t="shared" si="20"/>
        <v>0.48076923076923073</v>
      </c>
      <c r="L41" s="11">
        <f t="shared" si="21"/>
        <v>0.28409090909090912</v>
      </c>
      <c r="M41" s="11">
        <f t="shared" si="22"/>
        <v>0.26455026455026459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-0.27338286713286719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0.23052757427757431</v>
      </c>
      <c r="Q41" s="11">
        <f>2*'OddsRatio_working_3-way'!K41*'OddsRatio_working_3-way'!L41*'OddsRatio_working_3-way'!M41</f>
        <v>7.2265697265697287E-2</v>
      </c>
      <c r="R41" s="11">
        <f t="shared" si="23"/>
        <v>0</v>
      </c>
      <c r="S41" s="11">
        <f t="shared" si="24"/>
        <v>-0.84324075131429244</v>
      </c>
      <c r="T41" s="11">
        <f t="shared" si="25"/>
        <v>-0.2643387935154522</v>
      </c>
      <c r="U41" s="11">
        <f>'OddsRatio_working_3-way'!S41-'OddsRatio_working_3-way'!R41^2/3</f>
        <v>-0.84324075131429244</v>
      </c>
      <c r="V41" s="11">
        <f>'OddsRatio_working_3-way'!S41*'OddsRatio_working_3-way'!R41/3-2*'OddsRatio_working_3-way'!R41^3/27-'OddsRatio_working_3-way'!T41</f>
        <v>0.2643387935154522</v>
      </c>
      <c r="W41" s="11">
        <f>'OddsRatio_working_3-way'!V41^2+4*'OddsRatio_working_3-way'!U41^3/27</f>
        <v>-1.8953227819101651E-2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0.14902032208419305</v>
      </c>
      <c r="Y41" s="11">
        <f>IF('OddsRatio_working_3-way'!W41&gt;=0,IF('OddsRatio_working_3-way'!V41+SQRT('OddsRatio_working_3-way'!W41)&gt;0,0,PI()),ACOS('OddsRatio_working_3-way'!V41/(2*'OddsRatio_working_3-way'!X41)))</f>
        <v>0.4801579707125172</v>
      </c>
      <c r="Z41" s="11">
        <f>'OddsRatio_working_3-way'!X41^(1/3)*COS('OddsRatio_working_3-way'!Y41/3)</f>
        <v>0.52339386045042058</v>
      </c>
      <c r="AA41" s="11">
        <f>'OddsRatio_working_3-way'!X41^(1/3)*COS(('OddsRatio_working_3-way'!Y41+2*PI())/3)</f>
        <v>-0.33487027209694198</v>
      </c>
      <c r="AB41" s="11">
        <f>'OddsRatio_working_3-way'!X41^(1/3)*COS(('OddsRatio_working_3-way'!Y41+4*PI())/3)</f>
        <v>-0.18852358835347877</v>
      </c>
      <c r="AC41" s="11">
        <f>'OddsRatio_working_3-way'!X41^(1/3)*SIN('OddsRatio_working_3-way'!Y41/3)</f>
        <v>8.4493297254297758E-2</v>
      </c>
      <c r="AD41" s="11">
        <f>'OddsRatio_working_3-way'!X41^(1/3)*SIN(('OddsRatio_working_3-way'!Y41+2*PI())/3)</f>
        <v>0.41102573070772286</v>
      </c>
      <c r="AE41" s="11">
        <f>'OddsRatio_working_3-way'!X41^(1/3)*SIN(('OddsRatio_working_3-way'!Y41+4*PI())/3)</f>
        <v>-0.49551902796202041</v>
      </c>
      <c r="AF41" s="11">
        <f>-'OddsRatio_working_3-way'!U41/(3*'OddsRatio_working_3-way'!X41^(1/3))*COS(('OddsRatio_working_3-way'!Y41)/3)</f>
        <v>0.52339386045042058</v>
      </c>
      <c r="AG41" s="11">
        <f>-'OddsRatio_working_3-way'!U41/(3*'OddsRatio_working_3-way'!X41^(1/3))*COS(('OddsRatio_working_3-way'!Y41+2*PI())/3)</f>
        <v>-0.33487027209694198</v>
      </c>
      <c r="AH41" s="11">
        <f>-'OddsRatio_working_3-way'!U41/(3*'OddsRatio_working_3-way'!X41^(1/3))*COS(('OddsRatio_working_3-way'!Y41+4*PI())/3)</f>
        <v>-0.18852358835347877</v>
      </c>
      <c r="AI41" s="11">
        <f>'OddsRatio_working_3-way'!U41/(3*'OddsRatio_working_3-way'!X41^(1/3))*SIN(('OddsRatio_working_3-way'!Y41)/3)</f>
        <v>-8.4493297254297758E-2</v>
      </c>
      <c r="AJ41" s="11">
        <f>'OddsRatio_working_3-way'!U41/(3*'OddsRatio_working_3-way'!X41^(1/3))*SIN(('OddsRatio_working_3-way'!Y41+2*PI())/3)</f>
        <v>-0.41102573070772286</v>
      </c>
      <c r="AK41" s="11">
        <f>'OddsRatio_working_3-way'!U41/(3*'OddsRatio_working_3-way'!X41^(1/3))*SIN(('OddsRatio_working_3-way'!Y41+4*PI())/3)</f>
        <v>0.49551902796202041</v>
      </c>
      <c r="AL41" s="11">
        <f>'OddsRatio_working_3-way'!Z41+'OddsRatio_working_3-way'!AF41</f>
        <v>1.0467877209008412</v>
      </c>
      <c r="AM41" s="11">
        <f>'OddsRatio_working_3-way'!AA41+'OddsRatio_working_3-way'!AG41</f>
        <v>-0.66974054419388396</v>
      </c>
      <c r="AN41" s="11">
        <f>'OddsRatio_working_3-way'!AB41+'OddsRatio_working_3-way'!AH41</f>
        <v>-0.37704717670695753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1.0467877209008412</v>
      </c>
      <c r="AS41" s="11">
        <f>IF(('OddsRatio_working_3-way'!X41=0),IF(Q41&gt;0,-Q41^(1/3),(-Q41)^(1/3)),'OddsRatio_working_3-way'!AM41-'OddsRatio_working_3-way'!R41/3)</f>
        <v>-0.66974054419388396</v>
      </c>
      <c r="AT41" s="11">
        <f>IF(('OddsRatio_working_3-way'!X41=0),IF(Q41&gt;0,-Q41^(1/3),(-Q41)^(1/3)),'OddsRatio_working_3-way'!AN41-'OddsRatio_working_3-way'!R41/3)</f>
        <v>-0.37704717670695753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2.15</v>
      </c>
      <c r="B42" s="4">
        <f>IF('True_Odds_Calculator_3-way'!B43="","",'True_Odds_Calculator_3-way'!B43)</f>
        <v>3.45</v>
      </c>
      <c r="C42" s="4">
        <f>IF('True_Odds_Calculator_3-way'!C43="","",'True_Odds_Calculator_3-way'!C43)</f>
        <v>3.67</v>
      </c>
      <c r="D42" s="9">
        <f t="shared" si="13"/>
        <v>0.45460547641872523</v>
      </c>
      <c r="E42" s="9">
        <f t="shared" si="14"/>
        <v>0.28122252584777602</v>
      </c>
      <c r="F42" s="9">
        <f t="shared" si="15"/>
        <v>0.26417199773349892</v>
      </c>
      <c r="G42" s="9">
        <f t="shared" si="16"/>
        <v>1.0432256804252686</v>
      </c>
      <c r="H42" s="9">
        <f t="shared" si="17"/>
        <v>2.199709532489059</v>
      </c>
      <c r="I42" s="9">
        <f t="shared" si="18"/>
        <v>3.5559029170419074</v>
      </c>
      <c r="J42" s="9">
        <f t="shared" si="19"/>
        <v>3.7854125667354666</v>
      </c>
      <c r="K42" s="11">
        <f t="shared" si="20"/>
        <v>0.46511627906976744</v>
      </c>
      <c r="L42" s="11">
        <f t="shared" si="21"/>
        <v>0.28985507246376813</v>
      </c>
      <c r="M42" s="11">
        <f t="shared" si="22"/>
        <v>0.27247956403269757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-0.27634497180153361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0.23032650710954011</v>
      </c>
      <c r="Q42" s="11">
        <f>2*'OddsRatio_working_3-way'!K42*'OddsRatio_working_3-way'!L42*'OddsRatio_working_3-way'!M42</f>
        <v>7.3469380258226524E-2</v>
      </c>
      <c r="R42" s="11">
        <f t="shared" si="23"/>
        <v>0</v>
      </c>
      <c r="S42" s="11">
        <f t="shared" si="24"/>
        <v>-0.83347457204669817</v>
      </c>
      <c r="T42" s="11">
        <f t="shared" si="25"/>
        <v>-0.26586110751090858</v>
      </c>
      <c r="U42" s="11">
        <f>'OddsRatio_working_3-way'!S42-'OddsRatio_working_3-way'!R42^2/3</f>
        <v>-0.83347457204669817</v>
      </c>
      <c r="V42" s="11">
        <f>'OddsRatio_working_3-way'!S42*'OddsRatio_working_3-way'!R42/3-2*'OddsRatio_working_3-way'!R42^3/27-'OddsRatio_working_3-way'!T42</f>
        <v>0.26586110751090858</v>
      </c>
      <c r="W42" s="11">
        <f>'OddsRatio_working_3-way'!V42^2+4*'OddsRatio_working_3-way'!U42^3/27</f>
        <v>-1.5095353127438552E-2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0.14643896477232882</v>
      </c>
      <c r="Y42" s="11">
        <f>IF('OddsRatio_working_3-way'!W42&gt;=0,IF('OddsRatio_working_3-way'!V42+SQRT('OddsRatio_working_3-way'!W42)&gt;0,0,PI()),ACOS('OddsRatio_working_3-way'!V42/(2*'OddsRatio_working_3-way'!X42)))</f>
        <v>0.43289766238780647</v>
      </c>
      <c r="Z42" s="11">
        <f>'OddsRatio_working_3-way'!X42^(1/3)*COS('OddsRatio_working_3-way'!Y42/3)</f>
        <v>0.52161284021263432</v>
      </c>
      <c r="AA42" s="11">
        <f>'OddsRatio_working_3-way'!X42^(1/3)*COS(('OddsRatio_working_3-way'!Y42+2*PI())/3)</f>
        <v>-0.32644693126867902</v>
      </c>
      <c r="AB42" s="11">
        <f>'OddsRatio_working_3-way'!X42^(1/3)*COS(('OddsRatio_working_3-way'!Y42+4*PI())/3)</f>
        <v>-0.19516590894395547</v>
      </c>
      <c r="AC42" s="11">
        <f>'OddsRatio_working_3-way'!X42^(1/3)*SIN('OddsRatio_working_3-way'!Y42/3)</f>
        <v>7.5795133578668614E-2</v>
      </c>
      <c r="AD42" s="11">
        <f>'OddsRatio_working_3-way'!X42^(1/3)*SIN(('OddsRatio_working_3-way'!Y42+2*PI())/3)</f>
        <v>0.41383240377496028</v>
      </c>
      <c r="AE42" s="11">
        <f>'OddsRatio_working_3-way'!X42^(1/3)*SIN(('OddsRatio_working_3-way'!Y42+4*PI())/3)</f>
        <v>-0.48962753735362879</v>
      </c>
      <c r="AF42" s="11">
        <f>-'OddsRatio_working_3-way'!U42/(3*'OddsRatio_working_3-way'!X42^(1/3))*COS(('OddsRatio_working_3-way'!Y42)/3)</f>
        <v>0.52161284021263421</v>
      </c>
      <c r="AG42" s="11">
        <f>-'OddsRatio_working_3-way'!U42/(3*'OddsRatio_working_3-way'!X42^(1/3))*COS(('OddsRatio_working_3-way'!Y42+2*PI())/3)</f>
        <v>-0.32644693126867896</v>
      </c>
      <c r="AH42" s="11">
        <f>-'OddsRatio_working_3-way'!U42/(3*'OddsRatio_working_3-way'!X42^(1/3))*COS(('OddsRatio_working_3-way'!Y42+4*PI())/3)</f>
        <v>-0.19516590894395541</v>
      </c>
      <c r="AI42" s="11">
        <f>'OddsRatio_working_3-way'!U42/(3*'OddsRatio_working_3-way'!X42^(1/3))*SIN(('OddsRatio_working_3-way'!Y42)/3)</f>
        <v>-7.57951335786686E-2</v>
      </c>
      <c r="AJ42" s="11">
        <f>'OddsRatio_working_3-way'!U42/(3*'OddsRatio_working_3-way'!X42^(1/3))*SIN(('OddsRatio_working_3-way'!Y42+2*PI())/3)</f>
        <v>-0.41383240377496022</v>
      </c>
      <c r="AK42" s="11">
        <f>'OddsRatio_working_3-way'!U42/(3*'OddsRatio_working_3-way'!X42^(1/3))*SIN(('OddsRatio_working_3-way'!Y42+4*PI())/3)</f>
        <v>0.48962753735362868</v>
      </c>
      <c r="AL42" s="11">
        <f>'OddsRatio_working_3-way'!Z42+'OddsRatio_working_3-way'!AF42</f>
        <v>1.0432256804252686</v>
      </c>
      <c r="AM42" s="11">
        <f>'OddsRatio_working_3-way'!AA42+'OddsRatio_working_3-way'!AG42</f>
        <v>-0.65289386253735793</v>
      </c>
      <c r="AN42" s="11">
        <f>'OddsRatio_working_3-way'!AB42+'OddsRatio_working_3-way'!AH42</f>
        <v>-0.39033181788791088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1.0432256804252686</v>
      </c>
      <c r="AS42" s="11">
        <f>IF(('OddsRatio_working_3-way'!X42=0),IF(Q42&gt;0,-Q42^(1/3),(-Q42)^(1/3)),'OddsRatio_working_3-way'!AM42-'OddsRatio_working_3-way'!R42/3)</f>
        <v>-0.65289386253735793</v>
      </c>
      <c r="AT42" s="11">
        <f>IF(('OddsRatio_working_3-way'!X42=0),IF(Q42&gt;0,-Q42^(1/3),(-Q42)^(1/3)),'OddsRatio_working_3-way'!AN42-'OddsRatio_working_3-way'!R42/3)</f>
        <v>-0.39033181788791088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2.5299999999999998</v>
      </c>
      <c r="B43" s="4">
        <f>IF('True_Odds_Calculator_3-way'!B44="","",'True_Odds_Calculator_3-way'!B44)</f>
        <v>3.27</v>
      </c>
      <c r="C43" s="4">
        <f>IF('True_Odds_Calculator_3-way'!C44="","",'True_Odds_Calculator_3-way'!C44)</f>
        <v>3.06</v>
      </c>
      <c r="D43" s="9">
        <f t="shared" si="13"/>
        <v>0.3853145625718607</v>
      </c>
      <c r="E43" s="9">
        <f t="shared" si="14"/>
        <v>0.29701295567616992</v>
      </c>
      <c r="F43" s="9">
        <f t="shared" si="15"/>
        <v>0.31767248175196938</v>
      </c>
      <c r="G43" s="9">
        <f t="shared" si="16"/>
        <v>1.0426680610769858</v>
      </c>
      <c r="H43" s="9">
        <f t="shared" si="17"/>
        <v>2.5952821334477885</v>
      </c>
      <c r="I43" s="9">
        <f t="shared" si="18"/>
        <v>3.3668564986447573</v>
      </c>
      <c r="J43" s="9">
        <f t="shared" si="19"/>
        <v>3.1478962058185909</v>
      </c>
      <c r="K43" s="11">
        <f t="shared" si="20"/>
        <v>0.39525691699604748</v>
      </c>
      <c r="L43" s="11">
        <f t="shared" si="21"/>
        <v>0.3058103975535168</v>
      </c>
      <c r="M43" s="11">
        <f t="shared" si="22"/>
        <v>0.32679738562091504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-0.28261473933592007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0.23147703759637406</v>
      </c>
      <c r="Q43" s="11">
        <f>2*'OddsRatio_working_3-way'!K43*'OddsRatio_working_3-way'!L43*'OddsRatio_working_3-way'!M43</f>
        <v>7.9002401910025277E-2</v>
      </c>
      <c r="R43" s="11">
        <f t="shared" si="23"/>
        <v>0</v>
      </c>
      <c r="S43" s="11">
        <f t="shared" si="24"/>
        <v>-0.81905507879840977</v>
      </c>
      <c r="T43" s="11">
        <f t="shared" si="25"/>
        <v>-0.27954098252505455</v>
      </c>
      <c r="U43" s="11">
        <f>'OddsRatio_working_3-way'!S43-'OddsRatio_working_3-way'!R43^2/3</f>
        <v>-0.81905507879840977</v>
      </c>
      <c r="V43" s="11">
        <f>'OddsRatio_working_3-way'!S43*'OddsRatio_working_3-way'!R43/3-2*'OddsRatio_working_3-way'!R43^3/27-'OddsRatio_working_3-way'!T43</f>
        <v>0.27954098252505455</v>
      </c>
      <c r="W43" s="11">
        <f>'OddsRatio_working_3-way'!V43^2+4*'OddsRatio_working_3-way'!U43^3/27</f>
        <v>-3.2589280642759677E-3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0.14265525662882952</v>
      </c>
      <c r="Y43" s="11">
        <f>IF('OddsRatio_working_3-way'!W43&gt;=0,IF('OddsRatio_working_3-way'!V43+SQRT('OddsRatio_working_3-way'!W43)&gt;0,0,PI()),ACOS('OddsRatio_working_3-way'!V43/(2*'OddsRatio_working_3-way'!X43)))</f>
        <v>0.20144706327127371</v>
      </c>
      <c r="Z43" s="11">
        <f>'OddsRatio_working_3-way'!X43^(1/3)*COS('OddsRatio_working_3-way'!Y43/3)</f>
        <v>0.52133403053849292</v>
      </c>
      <c r="AA43" s="11">
        <f>'OddsRatio_working_3-way'!X43^(1/3)*COS(('OddsRatio_working_3-way'!Y43+2*PI())/3)</f>
        <v>-0.29102967575000405</v>
      </c>
      <c r="AB43" s="11">
        <f>'OddsRatio_working_3-way'!X43^(1/3)*COS(('OddsRatio_working_3-way'!Y43+4*PI())/3)</f>
        <v>-0.23030435478848879</v>
      </c>
      <c r="AC43" s="11">
        <f>'OddsRatio_working_3-way'!X43^(1/3)*SIN('OddsRatio_working_3-way'!Y43/3)</f>
        <v>3.5059780403757276E-2</v>
      </c>
      <c r="AD43" s="11">
        <f>'OddsRatio_working_3-way'!X43^(1/3)*SIN(('OddsRatio_working_3-way'!Y43+2*PI())/3)</f>
        <v>0.43395862410178859</v>
      </c>
      <c r="AE43" s="11">
        <f>'OddsRatio_working_3-way'!X43^(1/3)*SIN(('OddsRatio_working_3-way'!Y43+4*PI())/3)</f>
        <v>-0.46901840450554583</v>
      </c>
      <c r="AF43" s="11">
        <f>-'OddsRatio_working_3-way'!U43/(3*'OddsRatio_working_3-way'!X43^(1/3))*COS(('OddsRatio_working_3-way'!Y43)/3)</f>
        <v>0.52133403053849292</v>
      </c>
      <c r="AG43" s="11">
        <f>-'OddsRatio_working_3-way'!U43/(3*'OddsRatio_working_3-way'!X43^(1/3))*COS(('OddsRatio_working_3-way'!Y43+2*PI())/3)</f>
        <v>-0.29102967575000405</v>
      </c>
      <c r="AH43" s="11">
        <f>-'OddsRatio_working_3-way'!U43/(3*'OddsRatio_working_3-way'!X43^(1/3))*COS(('OddsRatio_working_3-way'!Y43+4*PI())/3)</f>
        <v>-0.23030435478848879</v>
      </c>
      <c r="AI43" s="11">
        <f>'OddsRatio_working_3-way'!U43/(3*'OddsRatio_working_3-way'!X43^(1/3))*SIN(('OddsRatio_working_3-way'!Y43)/3)</f>
        <v>-3.5059780403757276E-2</v>
      </c>
      <c r="AJ43" s="11">
        <f>'OddsRatio_working_3-way'!U43/(3*'OddsRatio_working_3-way'!X43^(1/3))*SIN(('OddsRatio_working_3-way'!Y43+2*PI())/3)</f>
        <v>-0.43395862410178859</v>
      </c>
      <c r="AK43" s="11">
        <f>'OddsRatio_working_3-way'!U43/(3*'OddsRatio_working_3-way'!X43^(1/3))*SIN(('OddsRatio_working_3-way'!Y43+4*PI())/3)</f>
        <v>0.46901840450554583</v>
      </c>
      <c r="AL43" s="11">
        <f>'OddsRatio_working_3-way'!Z43+'OddsRatio_working_3-way'!AF43</f>
        <v>1.0426680610769858</v>
      </c>
      <c r="AM43" s="11">
        <f>'OddsRatio_working_3-way'!AA43+'OddsRatio_working_3-way'!AG43</f>
        <v>-0.58205935150000809</v>
      </c>
      <c r="AN43" s="11">
        <f>'OddsRatio_working_3-way'!AB43+'OddsRatio_working_3-way'!AH43</f>
        <v>-0.46060870957697758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1.0426680610769858</v>
      </c>
      <c r="AS43" s="11">
        <f>IF(('OddsRatio_working_3-way'!X43=0),IF(Q43&gt;0,-Q43^(1/3),(-Q43)^(1/3)),'OddsRatio_working_3-way'!AM43-'OddsRatio_working_3-way'!R43/3)</f>
        <v>-0.58205935150000809</v>
      </c>
      <c r="AT43" s="11">
        <f>IF(('OddsRatio_working_3-way'!X43=0),IF(Q43&gt;0,-Q43^(1/3),(-Q43)^(1/3)),'OddsRatio_working_3-way'!AN43-'OddsRatio_working_3-way'!R43/3)</f>
        <v>-0.46060870957697758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2.66</v>
      </c>
      <c r="B44" s="4">
        <f>IF('True_Odds_Calculator_3-way'!B45="","",'True_Odds_Calculator_3-way'!B45)</f>
        <v>3.3</v>
      </c>
      <c r="C44" s="4">
        <f>IF('True_Odds_Calculator_3-way'!C45="","",'True_Odds_Calculator_3-way'!C45)</f>
        <v>2.92</v>
      </c>
      <c r="D44" s="9">
        <f t="shared" si="13"/>
        <v>0.36843673611329125</v>
      </c>
      <c r="E44" s="9">
        <f t="shared" si="14"/>
        <v>0.29629146259803951</v>
      </c>
      <c r="F44" s="9">
        <f t="shared" si="15"/>
        <v>0.33527180128866929</v>
      </c>
      <c r="G44" s="9">
        <f t="shared" si="16"/>
        <v>1.0326326346706247</v>
      </c>
      <c r="H44" s="9">
        <f t="shared" si="17"/>
        <v>2.7141701735532373</v>
      </c>
      <c r="I44" s="9">
        <f t="shared" si="18"/>
        <v>3.375055059742436</v>
      </c>
      <c r="J44" s="9">
        <f t="shared" si="19"/>
        <v>2.9826546585675997</v>
      </c>
      <c r="K44" s="11">
        <f t="shared" si="20"/>
        <v>0.37593984962406013</v>
      </c>
      <c r="L44" s="11">
        <f t="shared" si="21"/>
        <v>0.30303030303030304</v>
      </c>
      <c r="M44" s="11">
        <f t="shared" si="22"/>
        <v>0.34246575342465752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-0.28599518722085415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0.22940289703087108</v>
      </c>
      <c r="Q44" s="11">
        <f>2*'OddsRatio_working_3-way'!K44*'OddsRatio_working_3-way'!L44*'OddsRatio_working_3-way'!M44</f>
        <v>7.8028196269003758E-2</v>
      </c>
      <c r="R44" s="11">
        <f t="shared" si="23"/>
        <v>0</v>
      </c>
      <c r="S44" s="11">
        <f t="shared" si="24"/>
        <v>-0.8021215295966474</v>
      </c>
      <c r="T44" s="11">
        <f t="shared" si="25"/>
        <v>-0.27283045224375757</v>
      </c>
      <c r="U44" s="11">
        <f>'OddsRatio_working_3-way'!S44-'OddsRatio_working_3-way'!R44^2/3</f>
        <v>-0.8021215295966474</v>
      </c>
      <c r="V44" s="11">
        <f>'OddsRatio_working_3-way'!S44*'OddsRatio_working_3-way'!R44/3-2*'OddsRatio_working_3-way'!R44^3/27-'OddsRatio_working_3-way'!T44</f>
        <v>0.27283045224375757</v>
      </c>
      <c r="W44" s="11">
        <f>'OddsRatio_working_3-way'!V44^2+4*'OddsRatio_working_3-way'!U44^3/27</f>
        <v>-2.0204552181141838E-3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0.13825421412171082</v>
      </c>
      <c r="Y44" s="11">
        <f>IF('OddsRatio_working_3-way'!W44&gt;=0,IF('OddsRatio_working_3-way'!V44+SQRT('OddsRatio_working_3-way'!W44)&gt;0,0,PI()),ACOS('OddsRatio_working_3-way'!V44/(2*'OddsRatio_working_3-way'!X44)))</f>
        <v>0.16328557954913414</v>
      </c>
      <c r="Z44" s="11">
        <f>'OddsRatio_working_3-way'!X44^(1/3)*COS('OddsRatio_working_3-way'!Y44/3)</f>
        <v>0.51631631733531236</v>
      </c>
      <c r="AA44" s="11">
        <f>'OddsRatio_working_3-way'!X44^(1/3)*COS(('OddsRatio_working_3-way'!Y44+2*PI())/3)</f>
        <v>-0.28251955721407829</v>
      </c>
      <c r="AB44" s="11">
        <f>'OddsRatio_working_3-way'!X44^(1/3)*COS(('OddsRatio_working_3-way'!Y44+4*PI())/3)</f>
        <v>-0.23379676012123399</v>
      </c>
      <c r="AC44" s="11">
        <f>'OddsRatio_working_3-way'!X44^(1/3)*SIN('OddsRatio_working_3-way'!Y44/3)</f>
        <v>2.8130120017225153E-2</v>
      </c>
      <c r="AD44" s="11">
        <f>'OddsRatio_working_3-way'!X44^(1/3)*SIN(('OddsRatio_working_3-way'!Y44+2*PI())/3)</f>
        <v>0.4330779871921957</v>
      </c>
      <c r="AE44" s="11">
        <f>'OddsRatio_working_3-way'!X44^(1/3)*SIN(('OddsRatio_working_3-way'!Y44+4*PI())/3)</f>
        <v>-0.4612081072094209</v>
      </c>
      <c r="AF44" s="11">
        <f>-'OddsRatio_working_3-way'!U44/(3*'OddsRatio_working_3-way'!X44^(1/3))*COS(('OddsRatio_working_3-way'!Y44)/3)</f>
        <v>0.51631631733531236</v>
      </c>
      <c r="AG44" s="11">
        <f>-'OddsRatio_working_3-way'!U44/(3*'OddsRatio_working_3-way'!X44^(1/3))*COS(('OddsRatio_working_3-way'!Y44+2*PI())/3)</f>
        <v>-0.28251955721407829</v>
      </c>
      <c r="AH44" s="11">
        <f>-'OddsRatio_working_3-way'!U44/(3*'OddsRatio_working_3-way'!X44^(1/3))*COS(('OddsRatio_working_3-way'!Y44+4*PI())/3)</f>
        <v>-0.23379676012123399</v>
      </c>
      <c r="AI44" s="11">
        <f>'OddsRatio_working_3-way'!U44/(3*'OddsRatio_working_3-way'!X44^(1/3))*SIN(('OddsRatio_working_3-way'!Y44)/3)</f>
        <v>-2.8130120017225153E-2</v>
      </c>
      <c r="AJ44" s="11">
        <f>'OddsRatio_working_3-way'!U44/(3*'OddsRatio_working_3-way'!X44^(1/3))*SIN(('OddsRatio_working_3-way'!Y44+2*PI())/3)</f>
        <v>-0.4330779871921957</v>
      </c>
      <c r="AK44" s="11">
        <f>'OddsRatio_working_3-way'!U44/(3*'OddsRatio_working_3-way'!X44^(1/3))*SIN(('OddsRatio_working_3-way'!Y44+4*PI())/3)</f>
        <v>0.4612081072094209</v>
      </c>
      <c r="AL44" s="11">
        <f>'OddsRatio_working_3-way'!Z44+'OddsRatio_working_3-way'!AF44</f>
        <v>1.0326326346706247</v>
      </c>
      <c r="AM44" s="11">
        <f>'OddsRatio_working_3-way'!AA44+'OddsRatio_working_3-way'!AG44</f>
        <v>-0.56503911442815657</v>
      </c>
      <c r="AN44" s="11">
        <f>'OddsRatio_working_3-way'!AB44+'OddsRatio_working_3-way'!AH44</f>
        <v>-0.46759352024246797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1.0326326346706247</v>
      </c>
      <c r="AS44" s="11">
        <f>IF(('OddsRatio_working_3-way'!X44=0),IF(Q44&gt;0,-Q44^(1/3),(-Q44)^(1/3)),'OddsRatio_working_3-way'!AM44-'OddsRatio_working_3-way'!R44/3)</f>
        <v>-0.56503911442815657</v>
      </c>
      <c r="AT44" s="11">
        <f>IF(('OddsRatio_working_3-way'!X44=0),IF(Q44&gt;0,-Q44^(1/3),(-Q44)^(1/3)),'OddsRatio_working_3-way'!AN44-'OddsRatio_working_3-way'!R44/3)</f>
        <v>-0.46759352024246797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1.3</v>
      </c>
      <c r="B45" s="4">
        <f>IF('True_Odds_Calculator_3-way'!B46="","",'True_Odds_Calculator_3-way'!B46)</f>
        <v>6.4</v>
      </c>
      <c r="C45" s="4">
        <f>IF('True_Odds_Calculator_3-way'!C46="","",'True_Odds_Calculator_3-way'!C46)</f>
        <v>9.32</v>
      </c>
      <c r="D45" s="9">
        <f t="shared" si="13"/>
        <v>0.7544532107085189</v>
      </c>
      <c r="E45" s="9">
        <f t="shared" si="14"/>
        <v>0.1458079119507773</v>
      </c>
      <c r="F45" s="9">
        <f t="shared" si="15"/>
        <v>9.9738877340703941E-2</v>
      </c>
      <c r="G45" s="9">
        <f t="shared" si="16"/>
        <v>1.0848774795054736</v>
      </c>
      <c r="H45" s="9">
        <f t="shared" si="17"/>
        <v>1.3254632438516423</v>
      </c>
      <c r="I45" s="9">
        <f t="shared" si="18"/>
        <v>6.8583383893295577</v>
      </c>
      <c r="J45" s="9">
        <f t="shared" si="19"/>
        <v>10.026180629485539</v>
      </c>
      <c r="K45" s="11">
        <f t="shared" si="20"/>
        <v>0.76923076923076916</v>
      </c>
      <c r="L45" s="11">
        <f t="shared" si="21"/>
        <v>0.15625</v>
      </c>
      <c r="M45" s="11">
        <f t="shared" si="22"/>
        <v>0.1072961373390558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-0.17381974248927057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0.18080430835259159</v>
      </c>
      <c r="Q45" s="11">
        <f>2*'OddsRatio_working_3-way'!K45*'OddsRatio_working_3-way'!L45*'OddsRatio_working_3-way'!M45</f>
        <v>2.5792340706503793E-2</v>
      </c>
      <c r="R45" s="11">
        <f t="shared" si="23"/>
        <v>0</v>
      </c>
      <c r="S45" s="11">
        <f t="shared" si="24"/>
        <v>-1.0401828110161431</v>
      </c>
      <c r="T45" s="11">
        <f t="shared" si="25"/>
        <v>-0.14838556505223155</v>
      </c>
      <c r="U45" s="11">
        <f>'OddsRatio_working_3-way'!S45-'OddsRatio_working_3-way'!R45^2/3</f>
        <v>-1.0401828110161431</v>
      </c>
      <c r="V45" s="11">
        <f>'OddsRatio_working_3-way'!S45*'OddsRatio_working_3-way'!R45/3-2*'OddsRatio_working_3-way'!R45^3/27-'OddsRatio_working_3-way'!T45</f>
        <v>0.14838556505223155</v>
      </c>
      <c r="W45" s="11">
        <f>'OddsRatio_working_3-way'!V45^2+4*'OddsRatio_working_3-way'!U45^3/27</f>
        <v>-0.14471613733765254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0.20416562715937434</v>
      </c>
      <c r="Y45" s="11">
        <f>IF('OddsRatio_working_3-way'!W45&gt;=0,IF('OddsRatio_working_3-way'!V45+SQRT('OddsRatio_working_3-way'!W45)&gt;0,0,PI()),ACOS('OddsRatio_working_3-way'!V45/(2*'OddsRatio_working_3-way'!X45)))</f>
        <v>1.1988868052642472</v>
      </c>
      <c r="Z45" s="11">
        <f>'OddsRatio_working_3-way'!X45^(1/3)*COS('OddsRatio_working_3-way'!Y45/3)</f>
        <v>0.54243873975273671</v>
      </c>
      <c r="AA45" s="11">
        <f>'OddsRatio_working_3-way'!X45^(1/3)*COS(('OddsRatio_working_3-way'!Y45+2*PI())/3)</f>
        <v>-0.46962769370788693</v>
      </c>
      <c r="AB45" s="11">
        <f>'OddsRatio_working_3-way'!X45^(1/3)*COS(('OddsRatio_working_3-way'!Y45+4*PI())/3)</f>
        <v>-7.281104604484949E-2</v>
      </c>
      <c r="AC45" s="11">
        <f>'OddsRatio_working_3-way'!X45^(1/3)*SIN('OddsRatio_working_3-way'!Y45/3)</f>
        <v>0.22910219834717943</v>
      </c>
      <c r="AD45" s="11">
        <f>'OddsRatio_working_3-way'!X45^(1/3)*SIN(('OddsRatio_working_3-way'!Y45+2*PI())/3)</f>
        <v>0.35521462944909626</v>
      </c>
      <c r="AE45" s="11">
        <f>'OddsRatio_working_3-way'!X45^(1/3)*SIN(('OddsRatio_working_3-way'!Y45+4*PI())/3)</f>
        <v>-0.5843168277962757</v>
      </c>
      <c r="AF45" s="11">
        <f>-'OddsRatio_working_3-way'!U45/(3*'OddsRatio_working_3-way'!X45^(1/3))*COS(('OddsRatio_working_3-way'!Y45)/3)</f>
        <v>0.54243873975273682</v>
      </c>
      <c r="AG45" s="11">
        <f>-'OddsRatio_working_3-way'!U45/(3*'OddsRatio_working_3-way'!X45^(1/3))*COS(('OddsRatio_working_3-way'!Y45+2*PI())/3)</f>
        <v>-0.46962769370788698</v>
      </c>
      <c r="AH45" s="11">
        <f>-'OddsRatio_working_3-way'!U45/(3*'OddsRatio_working_3-way'!X45^(1/3))*COS(('OddsRatio_working_3-way'!Y45+4*PI())/3)</f>
        <v>-7.2811046044849503E-2</v>
      </c>
      <c r="AI45" s="11">
        <f>'OddsRatio_working_3-way'!U45/(3*'OddsRatio_working_3-way'!X45^(1/3))*SIN(('OddsRatio_working_3-way'!Y45)/3)</f>
        <v>-0.22910219834717949</v>
      </c>
      <c r="AJ45" s="11">
        <f>'OddsRatio_working_3-way'!U45/(3*'OddsRatio_working_3-way'!X45^(1/3))*SIN(('OddsRatio_working_3-way'!Y45+2*PI())/3)</f>
        <v>-0.35521462944909632</v>
      </c>
      <c r="AK45" s="11">
        <f>'OddsRatio_working_3-way'!U45/(3*'OddsRatio_working_3-way'!X45^(1/3))*SIN(('OddsRatio_working_3-way'!Y45+4*PI())/3)</f>
        <v>0.58431682779627581</v>
      </c>
      <c r="AL45" s="11">
        <f>'OddsRatio_working_3-way'!Z45+'OddsRatio_working_3-way'!AF45</f>
        <v>1.0848774795054736</v>
      </c>
      <c r="AM45" s="11">
        <f>'OddsRatio_working_3-way'!AA45+'OddsRatio_working_3-way'!AG45</f>
        <v>-0.93925538741577386</v>
      </c>
      <c r="AN45" s="11">
        <f>'OddsRatio_working_3-way'!AB45+'OddsRatio_working_3-way'!AH45</f>
        <v>-0.14562209208969901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1.0848774795054736</v>
      </c>
      <c r="AS45" s="11">
        <f>IF(('OddsRatio_working_3-way'!X45=0),IF(Q45&gt;0,-Q45^(1/3),(-Q45)^(1/3)),'OddsRatio_working_3-way'!AM45-'OddsRatio_working_3-way'!R45/3)</f>
        <v>-0.93925538741577386</v>
      </c>
      <c r="AT45" s="11">
        <f>IF(('OddsRatio_working_3-way'!X45=0),IF(Q45&gt;0,-Q45^(1/3),(-Q45)^(1/3)),'OddsRatio_working_3-way'!AN45-'OddsRatio_working_3-way'!R45/3)</f>
        <v>-0.14562209208969901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1.37</v>
      </c>
      <c r="B46" s="4">
        <f>IF('True_Odds_Calculator_3-way'!B47="","",'True_Odds_Calculator_3-way'!B47)</f>
        <v>5.56</v>
      </c>
      <c r="C46" s="4">
        <f>IF('True_Odds_Calculator_3-way'!C47="","",'True_Odds_Calculator_3-way'!C47)</f>
        <v>8.5299999999999994</v>
      </c>
      <c r="D46" s="9">
        <f t="shared" si="13"/>
        <v>0.71781046183456321</v>
      </c>
      <c r="E46" s="9">
        <f t="shared" si="14"/>
        <v>0.17108624768542313</v>
      </c>
      <c r="F46" s="9">
        <f t="shared" si="15"/>
        <v>0.11110329048001398</v>
      </c>
      <c r="G46" s="9">
        <f t="shared" si="16"/>
        <v>1.06250113090429</v>
      </c>
      <c r="H46" s="9">
        <f t="shared" si="17"/>
        <v>1.3931254184345869</v>
      </c>
      <c r="I46" s="9">
        <f t="shared" si="18"/>
        <v>5.8450051569235617</v>
      </c>
      <c r="J46" s="9">
        <f t="shared" si="19"/>
        <v>9.0006335157093016</v>
      </c>
      <c r="K46" s="11">
        <f t="shared" si="20"/>
        <v>0.72992700729927007</v>
      </c>
      <c r="L46" s="11">
        <f t="shared" si="21"/>
        <v>0.17985611510791369</v>
      </c>
      <c r="M46" s="11">
        <f t="shared" si="22"/>
        <v>0.1172332942555686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-0.19553168958830092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0.19176690206695174</v>
      </c>
      <c r="Q46" s="11">
        <f>2*'OddsRatio_working_3-way'!K46*'OddsRatio_working_3-way'!L46*'OddsRatio_working_3-way'!M46</f>
        <v>3.0781204184101407E-2</v>
      </c>
      <c r="R46" s="11">
        <f t="shared" si="23"/>
        <v>0</v>
      </c>
      <c r="S46" s="11">
        <f t="shared" si="24"/>
        <v>-0.98074589582243121</v>
      </c>
      <c r="T46" s="11">
        <f t="shared" si="25"/>
        <v>-0.15742309724276587</v>
      </c>
      <c r="U46" s="11">
        <f>'OddsRatio_working_3-way'!S46-'OddsRatio_working_3-way'!R46^2/3</f>
        <v>-0.98074589582243121</v>
      </c>
      <c r="V46" s="11">
        <f>'OddsRatio_working_3-way'!S46*'OddsRatio_working_3-way'!R46/3-2*'OddsRatio_working_3-way'!R46^3/27-'OddsRatio_working_3-way'!T46</f>
        <v>0.15742309724276587</v>
      </c>
      <c r="W46" s="11">
        <f>'OddsRatio_working_3-way'!V46^2+4*'OddsRatio_working_3-way'!U46^3/27</f>
        <v>-0.1149724441817058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0.18691874954589971</v>
      </c>
      <c r="Y46" s="11">
        <f>IF('OddsRatio_working_3-way'!W46&gt;=0,IF('OddsRatio_working_3-way'!V46+SQRT('OddsRatio_working_3-way'!W46)&gt;0,0,PI()),ACOS('OddsRatio_working_3-way'!V46/(2*'OddsRatio_working_3-way'!X46)))</f>
        <v>1.1361382045529096</v>
      </c>
      <c r="Z46" s="11">
        <f>'OddsRatio_working_3-way'!X46^(1/3)*COS('OddsRatio_working_3-way'!Y46/3)</f>
        <v>0.531250565452145</v>
      </c>
      <c r="AA46" s="11">
        <f>'OddsRatio_working_3-way'!X46^(1/3)*COS(('OddsRatio_working_3-way'!Y46+2*PI())/3)</f>
        <v>-0.4486993155261666</v>
      </c>
      <c r="AB46" s="11">
        <f>'OddsRatio_working_3-way'!X46^(1/3)*COS(('OddsRatio_working_3-way'!Y46+4*PI())/3)</f>
        <v>-8.255124992597826E-2</v>
      </c>
      <c r="AC46" s="11">
        <f>'OddsRatio_working_3-way'!X46^(1/3)*SIN('OddsRatio_working_3-way'!Y46/3)</f>
        <v>0.21139568423752947</v>
      </c>
      <c r="AD46" s="11">
        <f>'OddsRatio_working_3-way'!X46^(1/3)*SIN(('OddsRatio_working_3-way'!Y46+2*PI())/3)</f>
        <v>0.35437864333764052</v>
      </c>
      <c r="AE46" s="11">
        <f>'OddsRatio_working_3-way'!X46^(1/3)*SIN(('OddsRatio_working_3-way'!Y46+4*PI())/3)</f>
        <v>-0.56577432757516999</v>
      </c>
      <c r="AF46" s="11">
        <f>-'OddsRatio_working_3-way'!U46/(3*'OddsRatio_working_3-way'!X46^(1/3))*COS(('OddsRatio_working_3-way'!Y46)/3)</f>
        <v>0.531250565452145</v>
      </c>
      <c r="AG46" s="11">
        <f>-'OddsRatio_working_3-way'!U46/(3*'OddsRatio_working_3-way'!X46^(1/3))*COS(('OddsRatio_working_3-way'!Y46+2*PI())/3)</f>
        <v>-0.4486993155261666</v>
      </c>
      <c r="AH46" s="11">
        <f>-'OddsRatio_working_3-way'!U46/(3*'OddsRatio_working_3-way'!X46^(1/3))*COS(('OddsRatio_working_3-way'!Y46+4*PI())/3)</f>
        <v>-8.255124992597826E-2</v>
      </c>
      <c r="AI46" s="11">
        <f>'OddsRatio_working_3-way'!U46/(3*'OddsRatio_working_3-way'!X46^(1/3))*SIN(('OddsRatio_working_3-way'!Y46)/3)</f>
        <v>-0.21139568423752947</v>
      </c>
      <c r="AJ46" s="11">
        <f>'OddsRatio_working_3-way'!U46/(3*'OddsRatio_working_3-way'!X46^(1/3))*SIN(('OddsRatio_working_3-way'!Y46+2*PI())/3)</f>
        <v>-0.35437864333764052</v>
      </c>
      <c r="AK46" s="11">
        <f>'OddsRatio_working_3-way'!U46/(3*'OddsRatio_working_3-way'!X46^(1/3))*SIN(('OddsRatio_working_3-way'!Y46+4*PI())/3)</f>
        <v>0.56577432757516999</v>
      </c>
      <c r="AL46" s="11">
        <f>'OddsRatio_working_3-way'!Z46+'OddsRatio_working_3-way'!AF46</f>
        <v>1.06250113090429</v>
      </c>
      <c r="AM46" s="11">
        <f>'OddsRatio_working_3-way'!AA46+'OddsRatio_working_3-way'!AG46</f>
        <v>-0.8973986310523332</v>
      </c>
      <c r="AN46" s="11">
        <f>'OddsRatio_working_3-way'!AB46+'OddsRatio_working_3-way'!AH46</f>
        <v>-0.16510249985195652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1.06250113090429</v>
      </c>
      <c r="AS46" s="11">
        <f>IF(('OddsRatio_working_3-way'!X46=0),IF(Q46&gt;0,-Q46^(1/3),(-Q46)^(1/3)),'OddsRatio_working_3-way'!AM46-'OddsRatio_working_3-way'!R46/3)</f>
        <v>-0.8973986310523332</v>
      </c>
      <c r="AT46" s="11">
        <f>IF(('OddsRatio_working_3-way'!X46=0),IF(Q46&gt;0,-Q46^(1/3),(-Q46)^(1/3)),'OddsRatio_working_3-way'!AN46-'OddsRatio_working_3-way'!R46/3)</f>
        <v>-0.16510249985195652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2.15</v>
      </c>
      <c r="B47" s="4">
        <f>IF('True_Odds_Calculator_3-way'!B48="","",'True_Odds_Calculator_3-way'!B48)</f>
        <v>3.41</v>
      </c>
      <c r="C47" s="4">
        <f>IF('True_Odds_Calculator_3-way'!C48="","",'True_Odds_Calculator_3-way'!C48)</f>
        <v>3.79</v>
      </c>
      <c r="D47" s="9">
        <f t="shared" si="13"/>
        <v>0.45658047489150921</v>
      </c>
      <c r="E47" s="9">
        <f t="shared" si="14"/>
        <v>0.28618579847330294</v>
      </c>
      <c r="F47" s="9">
        <f t="shared" si="15"/>
        <v>0.25723372663518818</v>
      </c>
      <c r="G47" s="9">
        <f t="shared" si="16"/>
        <v>1.0349516535894945</v>
      </c>
      <c r="H47" s="9">
        <f t="shared" si="17"/>
        <v>2.1901944016279189</v>
      </c>
      <c r="I47" s="9">
        <f t="shared" si="18"/>
        <v>3.4942334851506818</v>
      </c>
      <c r="J47" s="9">
        <f t="shared" si="19"/>
        <v>3.8875151135146888</v>
      </c>
      <c r="K47" s="11">
        <f t="shared" si="20"/>
        <v>0.46511627906976744</v>
      </c>
      <c r="L47" s="11">
        <f t="shared" si="21"/>
        <v>0.29325513196480935</v>
      </c>
      <c r="M47" s="11">
        <f t="shared" si="22"/>
        <v>0.26385224274406333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-0.27828323115799358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0.22852918794582308</v>
      </c>
      <c r="Q47" s="11">
        <f>2*'OddsRatio_working_3-way'!K47*'OddsRatio_working_3-way'!L47*'OddsRatio_working_3-way'!M47</f>
        <v>7.1977696990810414E-2</v>
      </c>
      <c r="R47" s="11">
        <f t="shared" si="23"/>
        <v>0</v>
      </c>
      <c r="S47" s="11">
        <f t="shared" si="24"/>
        <v>-0.82121077506131535</v>
      </c>
      <c r="T47" s="11">
        <f t="shared" si="25"/>
        <v>-0.25864906301143786</v>
      </c>
      <c r="U47" s="11">
        <f>'OddsRatio_working_3-way'!S47-'OddsRatio_working_3-way'!R47^2/3</f>
        <v>-0.82121077506131535</v>
      </c>
      <c r="V47" s="11">
        <f>'OddsRatio_working_3-way'!S47*'OddsRatio_working_3-way'!R47/3-2*'OddsRatio_working_3-way'!R47^3/27-'OddsRatio_working_3-way'!T47</f>
        <v>0.25864906301143786</v>
      </c>
      <c r="W47" s="11">
        <f>'OddsRatio_working_3-way'!V47^2+4*'OddsRatio_working_3-way'!U47^3/27</f>
        <v>-1.5147178281857188E-2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0.14321881517327947</v>
      </c>
      <c r="Y47" s="11">
        <f>IF('OddsRatio_working_3-way'!W47&gt;=0,IF('OddsRatio_working_3-way'!V47+SQRT('OddsRatio_working_3-way'!W47)&gt;0,0,PI()),ACOS('OddsRatio_working_3-way'!V47/(2*'OddsRatio_working_3-way'!X47)))</f>
        <v>0.44412812855177597</v>
      </c>
      <c r="Z47" s="11">
        <f>'OddsRatio_working_3-way'!X47^(1/3)*COS('OddsRatio_working_3-way'!Y47/3)</f>
        <v>0.51747582679474735</v>
      </c>
      <c r="AA47" s="11">
        <f>'OddsRatio_working_3-way'!X47^(1/3)*COS(('OddsRatio_working_3-way'!Y47+2*PI())/3)</f>
        <v>-0.32557181405900165</v>
      </c>
      <c r="AB47" s="11">
        <f>'OddsRatio_working_3-way'!X47^(1/3)*COS(('OddsRatio_working_3-way'!Y47+4*PI())/3)</f>
        <v>-0.19190401273574553</v>
      </c>
      <c r="AC47" s="11">
        <f>'OddsRatio_working_3-way'!X47^(1/3)*SIN('OddsRatio_working_3-way'!Y47/3)</f>
        <v>7.7173141075967275E-2</v>
      </c>
      <c r="AD47" s="11">
        <f>'OddsRatio_working_3-way'!X47^(1/3)*SIN(('OddsRatio_working_3-way'!Y47+2*PI())/3)</f>
        <v>0.40956064131062364</v>
      </c>
      <c r="AE47" s="11">
        <f>'OddsRatio_working_3-way'!X47^(1/3)*SIN(('OddsRatio_working_3-way'!Y47+4*PI())/3)</f>
        <v>-0.48673378238659099</v>
      </c>
      <c r="AF47" s="11">
        <f>-'OddsRatio_working_3-way'!U47/(3*'OddsRatio_working_3-way'!X47^(1/3))*COS(('OddsRatio_working_3-way'!Y47)/3)</f>
        <v>0.51747582679474724</v>
      </c>
      <c r="AG47" s="11">
        <f>-'OddsRatio_working_3-way'!U47/(3*'OddsRatio_working_3-way'!X47^(1/3))*COS(('OddsRatio_working_3-way'!Y47+2*PI())/3)</f>
        <v>-0.3255718140590016</v>
      </c>
      <c r="AH47" s="11">
        <f>-'OddsRatio_working_3-way'!U47/(3*'OddsRatio_working_3-way'!X47^(1/3))*COS(('OddsRatio_working_3-way'!Y47+4*PI())/3)</f>
        <v>-0.19190401273574548</v>
      </c>
      <c r="AI47" s="11">
        <f>'OddsRatio_working_3-way'!U47/(3*'OddsRatio_working_3-way'!X47^(1/3))*SIN(('OddsRatio_working_3-way'!Y47)/3)</f>
        <v>-7.7173141075967261E-2</v>
      </c>
      <c r="AJ47" s="11">
        <f>'OddsRatio_working_3-way'!U47/(3*'OddsRatio_working_3-way'!X47^(1/3))*SIN(('OddsRatio_working_3-way'!Y47+2*PI())/3)</f>
        <v>-0.40956064131062359</v>
      </c>
      <c r="AK47" s="11">
        <f>'OddsRatio_working_3-way'!U47/(3*'OddsRatio_working_3-way'!X47^(1/3))*SIN(('OddsRatio_working_3-way'!Y47+4*PI())/3)</f>
        <v>0.48673378238659087</v>
      </c>
      <c r="AL47" s="11">
        <f>'OddsRatio_working_3-way'!Z47+'OddsRatio_working_3-way'!AF47</f>
        <v>1.0349516535894945</v>
      </c>
      <c r="AM47" s="11">
        <f>'OddsRatio_working_3-way'!AA47+'OddsRatio_working_3-way'!AG47</f>
        <v>-0.65114362811800319</v>
      </c>
      <c r="AN47" s="11">
        <f>'OddsRatio_working_3-way'!AB47+'OddsRatio_working_3-way'!AH47</f>
        <v>-0.38380802547149101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1.0349516535894945</v>
      </c>
      <c r="AS47" s="11">
        <f>IF(('OddsRatio_working_3-way'!X47=0),IF(Q47&gt;0,-Q47^(1/3),(-Q47)^(1/3)),'OddsRatio_working_3-way'!AM47-'OddsRatio_working_3-way'!R47/3)</f>
        <v>-0.65114362811800319</v>
      </c>
      <c r="AT47" s="11">
        <f>IF(('OddsRatio_working_3-way'!X47=0),IF(Q47&gt;0,-Q47^(1/3),(-Q47)^(1/3)),'OddsRatio_working_3-way'!AN47-'OddsRatio_working_3-way'!R47/3)</f>
        <v>-0.38380802547149101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1.93</v>
      </c>
      <c r="B48" s="4">
        <f>IF('True_Odds_Calculator_3-way'!B49="","",'True_Odds_Calculator_3-way'!B49)</f>
        <v>3.76</v>
      </c>
      <c r="C48" s="4">
        <f>IF('True_Odds_Calculator_3-way'!C49="","",'True_Odds_Calculator_3-way'!C49)</f>
        <v>4.1500000000000004</v>
      </c>
      <c r="D48" s="9">
        <f t="shared" si="13"/>
        <v>0.50810662670724827</v>
      </c>
      <c r="E48" s="9">
        <f t="shared" si="14"/>
        <v>0.25819485980554951</v>
      </c>
      <c r="F48" s="9">
        <f t="shared" si="15"/>
        <v>0.23369851348720261</v>
      </c>
      <c r="G48" s="9">
        <f t="shared" si="16"/>
        <v>1.0409578972011193</v>
      </c>
      <c r="H48" s="9">
        <f t="shared" si="17"/>
        <v>1.9680908443970404</v>
      </c>
      <c r="I48" s="9">
        <f t="shared" si="18"/>
        <v>3.8730437962750894</v>
      </c>
      <c r="J48" s="9">
        <f t="shared" si="19"/>
        <v>4.2790173761835257</v>
      </c>
      <c r="K48" s="11">
        <f t="shared" si="20"/>
        <v>0.5181347150259068</v>
      </c>
      <c r="L48" s="11">
        <f t="shared" si="21"/>
        <v>0.26595744680851063</v>
      </c>
      <c r="M48" s="11">
        <f t="shared" si="22"/>
        <v>0.24096385542168672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-0.26847838935944435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0.22712390738126137</v>
      </c>
      <c r="Q48" s="11">
        <f>2*'OddsRatio_working_3-way'!K48*'OddsRatio_working_3-way'!L48*'OddsRatio_working_3-way'!M48</f>
        <v>6.6410499234286935E-2</v>
      </c>
      <c r="R48" s="11">
        <f t="shared" si="23"/>
        <v>0</v>
      </c>
      <c r="S48" s="11">
        <f t="shared" si="24"/>
        <v>-0.84596718537812454</v>
      </c>
      <c r="T48" s="11">
        <f t="shared" si="25"/>
        <v>-0.24735882613395449</v>
      </c>
      <c r="U48" s="11">
        <f>'OddsRatio_working_3-way'!S48-'OddsRatio_working_3-way'!R48^2/3</f>
        <v>-0.84596718537812454</v>
      </c>
      <c r="V48" s="11">
        <f>'OddsRatio_working_3-way'!S48*'OddsRatio_working_3-way'!R48/3-2*'OddsRatio_working_3-way'!R48^3/27-'OddsRatio_working_3-way'!T48</f>
        <v>0.24735882613395449</v>
      </c>
      <c r="W48" s="11">
        <f>'OddsRatio_working_3-way'!V48^2+4*'OddsRatio_working_3-way'!U48^3/27</f>
        <v>-2.8506245338543318E-2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0.14974364277400162</v>
      </c>
      <c r="Y48" s="11">
        <f>IF('OddsRatio_working_3-way'!W48&gt;=0,IF('OddsRatio_working_3-way'!V48+SQRT('OddsRatio_working_3-way'!W48)&gt;0,0,PI()),ACOS('OddsRatio_working_3-way'!V48/(2*'OddsRatio_working_3-way'!X48)))</f>
        <v>0.5989270135846938</v>
      </c>
      <c r="Z48" s="11">
        <f>'OddsRatio_working_3-way'!X48^(1/3)*COS('OddsRatio_working_3-way'!Y48/3)</f>
        <v>0.52047894860055965</v>
      </c>
      <c r="AA48" s="11">
        <f>'OddsRatio_working_3-way'!X48^(1/3)*COS(('OddsRatio_working_3-way'!Y48+2*PI())/3)</f>
        <v>-0.35144278779421539</v>
      </c>
      <c r="AB48" s="11">
        <f>'OddsRatio_working_3-way'!X48^(1/3)*COS(('OddsRatio_working_3-way'!Y48+4*PI())/3)</f>
        <v>-0.16903616080634418</v>
      </c>
      <c r="AC48" s="11">
        <f>'OddsRatio_working_3-way'!X48^(1/3)*SIN('OddsRatio_working_3-way'!Y48/3)</f>
        <v>0.10531251519341907</v>
      </c>
      <c r="AD48" s="11">
        <f>'OddsRatio_working_3-way'!X48^(1/3)*SIN(('OddsRatio_working_3-way'!Y48+2*PI())/3)</f>
        <v>0.39809173402639025</v>
      </c>
      <c r="AE48" s="11">
        <f>'OddsRatio_working_3-way'!X48^(1/3)*SIN(('OddsRatio_working_3-way'!Y48+4*PI())/3)</f>
        <v>-0.50340424921980931</v>
      </c>
      <c r="AF48" s="11">
        <f>-'OddsRatio_working_3-way'!U48/(3*'OddsRatio_working_3-way'!X48^(1/3))*COS(('OddsRatio_working_3-way'!Y48)/3)</f>
        <v>0.52047894860055965</v>
      </c>
      <c r="AG48" s="11">
        <f>-'OddsRatio_working_3-way'!U48/(3*'OddsRatio_working_3-way'!X48^(1/3))*COS(('OddsRatio_working_3-way'!Y48+2*PI())/3)</f>
        <v>-0.35144278779421539</v>
      </c>
      <c r="AH48" s="11">
        <f>-'OddsRatio_working_3-way'!U48/(3*'OddsRatio_working_3-way'!X48^(1/3))*COS(('OddsRatio_working_3-way'!Y48+4*PI())/3)</f>
        <v>-0.16903616080634418</v>
      </c>
      <c r="AI48" s="11">
        <f>'OddsRatio_working_3-way'!U48/(3*'OddsRatio_working_3-way'!X48^(1/3))*SIN(('OddsRatio_working_3-way'!Y48)/3)</f>
        <v>-0.10531251519341907</v>
      </c>
      <c r="AJ48" s="11">
        <f>'OddsRatio_working_3-way'!U48/(3*'OddsRatio_working_3-way'!X48^(1/3))*SIN(('OddsRatio_working_3-way'!Y48+2*PI())/3)</f>
        <v>-0.39809173402639025</v>
      </c>
      <c r="AK48" s="11">
        <f>'OddsRatio_working_3-way'!U48/(3*'OddsRatio_working_3-way'!X48^(1/3))*SIN(('OddsRatio_working_3-way'!Y48+4*PI())/3)</f>
        <v>0.50340424921980931</v>
      </c>
      <c r="AL48" s="11">
        <f>'OddsRatio_working_3-way'!Z48+'OddsRatio_working_3-way'!AF48</f>
        <v>1.0409578972011193</v>
      </c>
      <c r="AM48" s="11">
        <f>'OddsRatio_working_3-way'!AA48+'OddsRatio_working_3-way'!AG48</f>
        <v>-0.70288557558843079</v>
      </c>
      <c r="AN48" s="11">
        <f>'OddsRatio_working_3-way'!AB48+'OddsRatio_working_3-way'!AH48</f>
        <v>-0.33807232161268835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1.0409578972011193</v>
      </c>
      <c r="AS48" s="11">
        <f>IF(('OddsRatio_working_3-way'!X48=0),IF(Q48&gt;0,-Q48^(1/3),(-Q48)^(1/3)),'OddsRatio_working_3-way'!AM48-'OddsRatio_working_3-way'!R48/3)</f>
        <v>-0.70288557558843079</v>
      </c>
      <c r="AT48" s="11">
        <f>IF(('OddsRatio_working_3-way'!X48=0),IF(Q48&gt;0,-Q48^(1/3),(-Q48)^(1/3)),'OddsRatio_working_3-way'!AN48-'OddsRatio_working_3-way'!R48/3)</f>
        <v>-0.33807232161268835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1.56</v>
      </c>
      <c r="B49" s="4">
        <f>IF('True_Odds_Calculator_3-way'!B50="","",'True_Odds_Calculator_3-way'!B50)</f>
        <v>4.47</v>
      </c>
      <c r="C49" s="4">
        <f>IF('True_Odds_Calculator_3-way'!C50="","",'True_Odds_Calculator_3-way'!C50)</f>
        <v>6.2</v>
      </c>
      <c r="D49" s="9">
        <f t="shared" si="13"/>
        <v>0.62977695646988052</v>
      </c>
      <c r="E49" s="9">
        <f t="shared" si="14"/>
        <v>0.2153939590253435</v>
      </c>
      <c r="F49" s="9">
        <f t="shared" si="15"/>
        <v>0.15482908450477589</v>
      </c>
      <c r="G49" s="9">
        <f t="shared" si="16"/>
        <v>1.0497566970981644</v>
      </c>
      <c r="H49" s="9">
        <f t="shared" si="17"/>
        <v>1.587863750374972</v>
      </c>
      <c r="I49" s="9">
        <f t="shared" si="18"/>
        <v>4.64265573893063</v>
      </c>
      <c r="J49" s="9">
        <f t="shared" si="19"/>
        <v>6.4587348249104561</v>
      </c>
      <c r="K49" s="11">
        <f t="shared" si="20"/>
        <v>0.64102564102564097</v>
      </c>
      <c r="L49" s="11">
        <f t="shared" si="21"/>
        <v>0.2237136465324385</v>
      </c>
      <c r="M49" s="11">
        <f t="shared" si="22"/>
        <v>0.16129032258064516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-0.23372062254937331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0.21349017343821414</v>
      </c>
      <c r="Q49" s="11">
        <f>2*'OddsRatio_working_3-way'!K49*'OddsRatio_working_3-way'!L49*'OddsRatio_working_3-way'!M49</f>
        <v>4.6260059249883891E-2</v>
      </c>
      <c r="R49" s="11">
        <f t="shared" si="23"/>
        <v>0</v>
      </c>
      <c r="S49" s="11">
        <f t="shared" si="24"/>
        <v>-0.91344174557431057</v>
      </c>
      <c r="T49" s="11">
        <f t="shared" si="25"/>
        <v>-0.19792887228045736</v>
      </c>
      <c r="U49" s="11">
        <f>'OddsRatio_working_3-way'!S49-'OddsRatio_working_3-way'!R49^2/3</f>
        <v>-0.91344174557431057</v>
      </c>
      <c r="V49" s="11">
        <f>'OddsRatio_working_3-way'!S49*'OddsRatio_working_3-way'!R49/3-2*'OddsRatio_working_3-way'!R49^3/27-'OddsRatio_working_3-way'!T49</f>
        <v>0.19792887228045736</v>
      </c>
      <c r="W49" s="11">
        <f>'OddsRatio_working_3-way'!V49^2+4*'OddsRatio_working_3-way'!U49^3/27</f>
        <v>-7.3735821935895701E-2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0.16801165169275412</v>
      </c>
      <c r="Y49" s="11">
        <f>IF('OddsRatio_working_3-way'!W49&gt;=0,IF('OddsRatio_working_3-way'!V49+SQRT('OddsRatio_working_3-way'!W49)&gt;0,0,PI()),ACOS('OddsRatio_working_3-way'!V49/(2*'OddsRatio_working_3-way'!X49)))</f>
        <v>0.94093441647716625</v>
      </c>
      <c r="Z49" s="11">
        <f>'OddsRatio_working_3-way'!X49^(1/3)*COS('OddsRatio_working_3-way'!Y49/3)</f>
        <v>0.52487834854908211</v>
      </c>
      <c r="AA49" s="11">
        <f>'OddsRatio_working_3-way'!X49^(1/3)*COS(('OddsRatio_working_3-way'!Y49+2*PI())/3)</f>
        <v>-0.40987551922336557</v>
      </c>
      <c r="AB49" s="11">
        <f>'OddsRatio_working_3-way'!X49^(1/3)*COS(('OddsRatio_working_3-way'!Y49+4*PI())/3)</f>
        <v>-0.11500282932571647</v>
      </c>
      <c r="AC49" s="11">
        <f>'OddsRatio_working_3-way'!X49^(1/3)*SIN('OddsRatio_working_3-way'!Y49/3)</f>
        <v>0.17024482688907677</v>
      </c>
      <c r="AD49" s="11">
        <f>'OddsRatio_working_3-way'!X49^(1/3)*SIN(('OddsRatio_working_3-way'!Y49+2*PI())/3)</f>
        <v>0.36943557029538987</v>
      </c>
      <c r="AE49" s="11">
        <f>'OddsRatio_working_3-way'!X49^(1/3)*SIN(('OddsRatio_working_3-way'!Y49+4*PI())/3)</f>
        <v>-0.53968039718446659</v>
      </c>
      <c r="AF49" s="11">
        <f>-'OddsRatio_working_3-way'!U49/(3*'OddsRatio_working_3-way'!X49^(1/3))*COS(('OddsRatio_working_3-way'!Y49)/3)</f>
        <v>0.52487834854908222</v>
      </c>
      <c r="AG49" s="11">
        <f>-'OddsRatio_working_3-way'!U49/(3*'OddsRatio_working_3-way'!X49^(1/3))*COS(('OddsRatio_working_3-way'!Y49+2*PI())/3)</f>
        <v>-0.40987551922336563</v>
      </c>
      <c r="AH49" s="11">
        <f>-'OddsRatio_working_3-way'!U49/(3*'OddsRatio_working_3-way'!X49^(1/3))*COS(('OddsRatio_working_3-way'!Y49+4*PI())/3)</f>
        <v>-0.1150028293257165</v>
      </c>
      <c r="AI49" s="11">
        <f>'OddsRatio_working_3-way'!U49/(3*'OddsRatio_working_3-way'!X49^(1/3))*SIN(('OddsRatio_working_3-way'!Y49)/3)</f>
        <v>-0.1702448268890768</v>
      </c>
      <c r="AJ49" s="11">
        <f>'OddsRatio_working_3-way'!U49/(3*'OddsRatio_working_3-way'!X49^(1/3))*SIN(('OddsRatio_working_3-way'!Y49+2*PI())/3)</f>
        <v>-0.36943557029538993</v>
      </c>
      <c r="AK49" s="11">
        <f>'OddsRatio_working_3-way'!U49/(3*'OddsRatio_working_3-way'!X49^(1/3))*SIN(('OddsRatio_working_3-way'!Y49+4*PI())/3)</f>
        <v>0.5396803971844667</v>
      </c>
      <c r="AL49" s="11">
        <f>'OddsRatio_working_3-way'!Z49+'OddsRatio_working_3-way'!AF49</f>
        <v>1.0497566970981644</v>
      </c>
      <c r="AM49" s="11">
        <f>'OddsRatio_working_3-way'!AA49+'OddsRatio_working_3-way'!AG49</f>
        <v>-0.81975103844673125</v>
      </c>
      <c r="AN49" s="11">
        <f>'OddsRatio_working_3-way'!AB49+'OddsRatio_working_3-way'!AH49</f>
        <v>-0.23000565865143296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1.0497566970981644</v>
      </c>
      <c r="AS49" s="11">
        <f>IF(('OddsRatio_working_3-way'!X49=0),IF(Q49&gt;0,-Q49^(1/3),(-Q49)^(1/3)),'OddsRatio_working_3-way'!AM49-'OddsRatio_working_3-way'!R49/3)</f>
        <v>-0.81975103844673125</v>
      </c>
      <c r="AT49" s="11">
        <f>IF(('OddsRatio_working_3-way'!X49=0),IF(Q49&gt;0,-Q49^(1/3),(-Q49)^(1/3)),'OddsRatio_working_3-way'!AN49-'OddsRatio_working_3-way'!R49/3)</f>
        <v>-0.23000565865143296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2.09</v>
      </c>
      <c r="B50" s="4">
        <f>IF('True_Odds_Calculator_3-way'!B51="","",'True_Odds_Calculator_3-way'!B51)</f>
        <v>3.6</v>
      </c>
      <c r="C50" s="4">
        <f>IF('True_Odds_Calculator_3-way'!C51="","",'True_Odds_Calculator_3-way'!C51)</f>
        <v>3.74</v>
      </c>
      <c r="D50" s="9">
        <f t="shared" si="13"/>
        <v>0.4693008822172684</v>
      </c>
      <c r="E50" s="9">
        <f t="shared" si="14"/>
        <v>0.27046100863609285</v>
      </c>
      <c r="F50" s="9">
        <f t="shared" si="15"/>
        <v>0.26023810914663875</v>
      </c>
      <c r="G50" s="9">
        <f t="shared" si="16"/>
        <v>1.0374579358789839</v>
      </c>
      <c r="H50" s="9">
        <f t="shared" si="17"/>
        <v>2.1308291501080925</v>
      </c>
      <c r="I50" s="9">
        <f t="shared" si="18"/>
        <v>3.6973906332853579</v>
      </c>
      <c r="J50" s="9">
        <f t="shared" si="19"/>
        <v>3.8426347443084166</v>
      </c>
      <c r="K50" s="11">
        <f t="shared" si="20"/>
        <v>0.47846889952153115</v>
      </c>
      <c r="L50" s="11">
        <f t="shared" si="21"/>
        <v>0.27777777777777779</v>
      </c>
      <c r="M50" s="11">
        <f t="shared" si="22"/>
        <v>0.26737967914438499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-0.27594975934407406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0.22850230421297127</v>
      </c>
      <c r="Q50" s="11">
        <f>2*'OddsRatio_working_3-way'!K50*'OddsRatio_working_3-way'!L50*'OddsRatio_working_3-way'!M50</f>
        <v>7.1073811574796669E-2</v>
      </c>
      <c r="R50" s="11">
        <f t="shared" si="23"/>
        <v>0</v>
      </c>
      <c r="S50" s="11">
        <f t="shared" si="24"/>
        <v>-0.82805763178092906</v>
      </c>
      <c r="T50" s="11">
        <f t="shared" si="25"/>
        <v>-0.25756069417758293</v>
      </c>
      <c r="U50" s="11">
        <f>'OddsRatio_working_3-way'!S50-'OddsRatio_working_3-way'!R50^2/3</f>
        <v>-0.82805763178092906</v>
      </c>
      <c r="V50" s="11">
        <f>'OddsRatio_working_3-way'!S50*'OddsRatio_working_3-way'!R50/3-2*'OddsRatio_working_3-way'!R50^3/27-'OddsRatio_working_3-way'!T50</f>
        <v>0.25756069417758293</v>
      </c>
      <c r="W50" s="11">
        <f>'OddsRatio_working_3-way'!V50^2+4*'OddsRatio_working_3-way'!U50^3/27</f>
        <v>-1.7778354671249524E-2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0.14501367681747118</v>
      </c>
      <c r="Y50" s="11">
        <f>IF('OddsRatio_working_3-way'!W50&gt;=0,IF('OddsRatio_working_3-way'!V50+SQRT('OddsRatio_working_3-way'!W50)&gt;0,0,PI()),ACOS('OddsRatio_working_3-way'!V50/(2*'OddsRatio_working_3-way'!X50)))</f>
        <v>0.47769588274048047</v>
      </c>
      <c r="Z50" s="11">
        <f>'OddsRatio_working_3-way'!X50^(1/3)*COS('OddsRatio_working_3-way'!Y50/3)</f>
        <v>0.51872896793949197</v>
      </c>
      <c r="AA50" s="11">
        <f>'OddsRatio_working_3-way'!X50^(1/3)*COS(('OddsRatio_working_3-way'!Y50+2*PI())/3)</f>
        <v>-0.33150740677271001</v>
      </c>
      <c r="AB50" s="11">
        <f>'OddsRatio_working_3-way'!X50^(1/3)*COS(('OddsRatio_working_3-way'!Y50+4*PI())/3)</f>
        <v>-0.1872215611667821</v>
      </c>
      <c r="AC50" s="11">
        <f>'OddsRatio_working_3-way'!X50^(1/3)*SIN('OddsRatio_working_3-way'!Y50/3)</f>
        <v>8.3303471800835277E-2</v>
      </c>
      <c r="AD50" s="11">
        <f>'OddsRatio_working_3-way'!X50^(1/3)*SIN(('OddsRatio_working_3-way'!Y50+2*PI())/3)</f>
        <v>0.40758072801406597</v>
      </c>
      <c r="AE50" s="11">
        <f>'OddsRatio_working_3-way'!X50^(1/3)*SIN(('OddsRatio_working_3-way'!Y50+4*PI())/3)</f>
        <v>-0.49088419981490122</v>
      </c>
      <c r="AF50" s="11">
        <f>-'OddsRatio_working_3-way'!U50/(3*'OddsRatio_working_3-way'!X50^(1/3))*COS(('OddsRatio_working_3-way'!Y50)/3)</f>
        <v>0.51872896793949197</v>
      </c>
      <c r="AG50" s="11">
        <f>-'OddsRatio_working_3-way'!U50/(3*'OddsRatio_working_3-way'!X50^(1/3))*COS(('OddsRatio_working_3-way'!Y50+2*PI())/3)</f>
        <v>-0.33150740677271001</v>
      </c>
      <c r="AH50" s="11">
        <f>-'OddsRatio_working_3-way'!U50/(3*'OddsRatio_working_3-way'!X50^(1/3))*COS(('OddsRatio_working_3-way'!Y50+4*PI())/3)</f>
        <v>-0.1872215611667821</v>
      </c>
      <c r="AI50" s="11">
        <f>'OddsRatio_working_3-way'!U50/(3*'OddsRatio_working_3-way'!X50^(1/3))*SIN(('OddsRatio_working_3-way'!Y50)/3)</f>
        <v>-8.3303471800835277E-2</v>
      </c>
      <c r="AJ50" s="11">
        <f>'OddsRatio_working_3-way'!U50/(3*'OddsRatio_working_3-way'!X50^(1/3))*SIN(('OddsRatio_working_3-way'!Y50+2*PI())/3)</f>
        <v>-0.40758072801406597</v>
      </c>
      <c r="AK50" s="11">
        <f>'OddsRatio_working_3-way'!U50/(3*'OddsRatio_working_3-way'!X50^(1/3))*SIN(('OddsRatio_working_3-way'!Y50+4*PI())/3)</f>
        <v>0.49088419981490122</v>
      </c>
      <c r="AL50" s="11">
        <f>'OddsRatio_working_3-way'!Z50+'OddsRatio_working_3-way'!AF50</f>
        <v>1.0374579358789839</v>
      </c>
      <c r="AM50" s="11">
        <f>'OddsRatio_working_3-way'!AA50+'OddsRatio_working_3-way'!AG50</f>
        <v>-0.66301481354542002</v>
      </c>
      <c r="AN50" s="11">
        <f>'OddsRatio_working_3-way'!AB50+'OddsRatio_working_3-way'!AH50</f>
        <v>-0.37444312233356419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1.0374579358789839</v>
      </c>
      <c r="AS50" s="11">
        <f>IF(('OddsRatio_working_3-way'!X50=0),IF(Q50&gt;0,-Q50^(1/3),(-Q50)^(1/3)),'OddsRatio_working_3-way'!AM50-'OddsRatio_working_3-way'!R50/3)</f>
        <v>-0.66301481354542002</v>
      </c>
      <c r="AT50" s="11">
        <f>IF(('OddsRatio_working_3-way'!X50=0),IF(Q50&gt;0,-Q50^(1/3),(-Q50)^(1/3)),'OddsRatio_working_3-way'!AN50-'OddsRatio_working_3-way'!R50/3)</f>
        <v>-0.37444312233356419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1.4</v>
      </c>
      <c r="B51" s="4">
        <f>IF('True_Odds_Calculator_3-way'!B52="","",'True_Odds_Calculator_3-way'!B52)</f>
        <v>5.25</v>
      </c>
      <c r="C51" s="4">
        <f>IF('True_Odds_Calculator_3-way'!C52="","",'True_Odds_Calculator_3-way'!C52)</f>
        <v>8.3800000000000008</v>
      </c>
      <c r="D51" s="9">
        <f t="shared" si="13"/>
        <v>0.70350297043925236</v>
      </c>
      <c r="E51" s="9">
        <f t="shared" si="14"/>
        <v>0.18254862933570007</v>
      </c>
      <c r="F51" s="9">
        <f t="shared" si="15"/>
        <v>0.11394840022504743</v>
      </c>
      <c r="G51" s="9">
        <f t="shared" si="16"/>
        <v>1.0536452652631341</v>
      </c>
      <c r="H51" s="9">
        <f t="shared" si="17"/>
        <v>1.4214581061052538</v>
      </c>
      <c r="I51" s="9">
        <f t="shared" si="18"/>
        <v>5.477992377368321</v>
      </c>
      <c r="J51" s="9">
        <f t="shared" si="19"/>
        <v>8.7759020576419307</v>
      </c>
      <c r="K51" s="11">
        <f t="shared" si="20"/>
        <v>0.7142857142857143</v>
      </c>
      <c r="L51" s="11">
        <f t="shared" si="21"/>
        <v>0.19047619047619047</v>
      </c>
      <c r="M51" s="11">
        <f t="shared" si="22"/>
        <v>0.11933174224343675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-0.20369197798451122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0.19531440261068625</v>
      </c>
      <c r="Q51" s="11">
        <f>2*'OddsRatio_working_3-way'!K51*'OddsRatio_working_3-way'!L51*'OddsRatio_working_3-way'!M51</f>
        <v>3.2471222379166456E-2</v>
      </c>
      <c r="R51" s="11">
        <f t="shared" si="23"/>
        <v>0</v>
      </c>
      <c r="S51" s="11">
        <f t="shared" si="24"/>
        <v>-0.95887135341941643</v>
      </c>
      <c r="T51" s="11">
        <f t="shared" si="25"/>
        <v>-0.15941335883947072</v>
      </c>
      <c r="U51" s="11">
        <f>'OddsRatio_working_3-way'!S51-'OddsRatio_working_3-way'!R51^2/3</f>
        <v>-0.95887135341941643</v>
      </c>
      <c r="V51" s="11">
        <f>'OddsRatio_working_3-way'!S51*'OddsRatio_working_3-way'!R51/3-2*'OddsRatio_working_3-way'!R51^3/27-'OddsRatio_working_3-way'!T51</f>
        <v>0.15941335883947072</v>
      </c>
      <c r="W51" s="11">
        <f>'OddsRatio_working_3-way'!V51^2+4*'OddsRatio_working_3-way'!U51^3/27</f>
        <v>-0.10519763067750673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0.18070020036927781</v>
      </c>
      <c r="Y51" s="11">
        <f>IF('OddsRatio_working_3-way'!W51&gt;=0,IF('OddsRatio_working_3-way'!V51+SQRT('OddsRatio_working_3-way'!W51)&gt;0,0,PI()),ACOS('OddsRatio_working_3-way'!V51/(2*'OddsRatio_working_3-way'!X51)))</f>
        <v>1.1139734414538265</v>
      </c>
      <c r="Z51" s="11">
        <f>'OddsRatio_working_3-way'!X51^(1/3)*COS('OddsRatio_working_3-way'!Y51/3)</f>
        <v>0.52682263263156703</v>
      </c>
      <c r="AA51" s="11">
        <f>'OddsRatio_working_3-way'!X51^(1/3)*COS(('OddsRatio_working_3-way'!Y51+2*PI())/3)</f>
        <v>-0.44106624494207536</v>
      </c>
      <c r="AB51" s="11">
        <f>'OddsRatio_working_3-way'!X51^(1/3)*COS(('OddsRatio_working_3-way'!Y51+4*PI())/3)</f>
        <v>-8.5756387689491773E-2</v>
      </c>
      <c r="AC51" s="11">
        <f>'OddsRatio_working_3-way'!X51^(1/3)*SIN('OddsRatio_working_3-way'!Y51/3)</f>
        <v>0.20513824173050674</v>
      </c>
      <c r="AD51" s="11">
        <f>'OddsRatio_working_3-way'!X51^(1/3)*SIN(('OddsRatio_working_3-way'!Y51+2*PI())/3)</f>
        <v>0.35367266228228045</v>
      </c>
      <c r="AE51" s="11">
        <f>'OddsRatio_working_3-way'!X51^(1/3)*SIN(('OddsRatio_working_3-way'!Y51+4*PI())/3)</f>
        <v>-0.5588109040127871</v>
      </c>
      <c r="AF51" s="11">
        <f>-'OddsRatio_working_3-way'!U51/(3*'OddsRatio_working_3-way'!X51^(1/3))*COS(('OddsRatio_working_3-way'!Y51)/3)</f>
        <v>0.52682263263156692</v>
      </c>
      <c r="AG51" s="11">
        <f>-'OddsRatio_working_3-way'!U51/(3*'OddsRatio_working_3-way'!X51^(1/3))*COS(('OddsRatio_working_3-way'!Y51+2*PI())/3)</f>
        <v>-0.4410662449420753</v>
      </c>
      <c r="AH51" s="11">
        <f>-'OddsRatio_working_3-way'!U51/(3*'OddsRatio_working_3-way'!X51^(1/3))*COS(('OddsRatio_working_3-way'!Y51+4*PI())/3)</f>
        <v>-8.5756387689491759E-2</v>
      </c>
      <c r="AI51" s="11">
        <f>'OddsRatio_working_3-way'!U51/(3*'OddsRatio_working_3-way'!X51^(1/3))*SIN(('OddsRatio_working_3-way'!Y51)/3)</f>
        <v>-0.20513824173050668</v>
      </c>
      <c r="AJ51" s="11">
        <f>'OddsRatio_working_3-way'!U51/(3*'OddsRatio_working_3-way'!X51^(1/3))*SIN(('OddsRatio_working_3-way'!Y51+2*PI())/3)</f>
        <v>-0.35367266228228039</v>
      </c>
      <c r="AK51" s="11">
        <f>'OddsRatio_working_3-way'!U51/(3*'OddsRatio_working_3-way'!X51^(1/3))*SIN(('OddsRatio_working_3-way'!Y51+4*PI())/3)</f>
        <v>0.55881090401278699</v>
      </c>
      <c r="AL51" s="11">
        <f>'OddsRatio_working_3-way'!Z51+'OddsRatio_working_3-way'!AF51</f>
        <v>1.0536452652631341</v>
      </c>
      <c r="AM51" s="11">
        <f>'OddsRatio_working_3-way'!AA51+'OddsRatio_working_3-way'!AG51</f>
        <v>-0.88213248988415072</v>
      </c>
      <c r="AN51" s="11">
        <f>'OddsRatio_working_3-way'!AB51+'OddsRatio_working_3-way'!AH51</f>
        <v>-0.17151277537898352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1.0536452652631341</v>
      </c>
      <c r="AS51" s="11">
        <f>IF(('OddsRatio_working_3-way'!X51=0),IF(Q51&gt;0,-Q51^(1/3),(-Q51)^(1/3)),'OddsRatio_working_3-way'!AM51-'OddsRatio_working_3-way'!R51/3)</f>
        <v>-0.88213248988415072</v>
      </c>
      <c r="AT51" s="11">
        <f>IF(('OddsRatio_working_3-way'!X51=0),IF(Q51&gt;0,-Q51^(1/3),(-Q51)^(1/3)),'OddsRatio_working_3-way'!AN51-'OddsRatio_working_3-way'!R51/3)</f>
        <v>-0.17151277537898352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1.51</v>
      </c>
      <c r="B52" s="4">
        <f>IF('True_Odds_Calculator_3-way'!B53="","",'True_Odds_Calculator_3-way'!B53)</f>
        <v>4.93</v>
      </c>
      <c r="C52" s="4">
        <f>IF('True_Odds_Calculator_3-way'!C53="","",'True_Odds_Calculator_3-way'!C53)</f>
        <v>6.22</v>
      </c>
      <c r="D52" s="9">
        <f t="shared" si="13"/>
        <v>0.65098184808303261</v>
      </c>
      <c r="E52" s="9">
        <f t="shared" si="14"/>
        <v>0.19487704988413207</v>
      </c>
      <c r="F52" s="9">
        <f t="shared" si="15"/>
        <v>0.1541411020328354</v>
      </c>
      <c r="G52" s="9">
        <f t="shared" si="16"/>
        <v>1.0512571425754429</v>
      </c>
      <c r="H52" s="9">
        <f t="shared" si="17"/>
        <v>1.5361411427134757</v>
      </c>
      <c r="I52" s="9">
        <f t="shared" si="18"/>
        <v>5.1314405703214891</v>
      </c>
      <c r="J52" s="9">
        <f t="shared" si="19"/>
        <v>6.4875622842438112</v>
      </c>
      <c r="K52" s="11">
        <f t="shared" si="20"/>
        <v>0.66225165562913912</v>
      </c>
      <c r="L52" s="11">
        <f t="shared" si="21"/>
        <v>0.20283975659229211</v>
      </c>
      <c r="M52" s="11">
        <f t="shared" si="22"/>
        <v>0.16077170418006431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-0.22595345073571682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0.20862333092156704</v>
      </c>
      <c r="Q52" s="11">
        <f>2*'OddsRatio_working_3-way'!K52*'OddsRatio_working_3-way'!L52*'OddsRatio_working_3-way'!M52</f>
        <v>4.3193236215645352E-2</v>
      </c>
      <c r="R52" s="11">
        <f t="shared" si="23"/>
        <v>0</v>
      </c>
      <c r="S52" s="11">
        <f t="shared" si="24"/>
        <v>-0.92330225647042807</v>
      </c>
      <c r="T52" s="11">
        <f t="shared" si="25"/>
        <v>-0.19115988746799753</v>
      </c>
      <c r="U52" s="11">
        <f>'OddsRatio_working_3-way'!S52-'OddsRatio_working_3-way'!R52^2/3</f>
        <v>-0.92330225647042807</v>
      </c>
      <c r="V52" s="11">
        <f>'OddsRatio_working_3-way'!S52*'OddsRatio_working_3-way'!R52/3-2*'OddsRatio_working_3-way'!R52^3/27-'OddsRatio_working_3-way'!T52</f>
        <v>0.19115988746799753</v>
      </c>
      <c r="W52" s="11">
        <f>'OddsRatio_working_3-way'!V52^2+4*'OddsRatio_working_3-way'!U52^3/27</f>
        <v>-8.0065782335577859E-2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0.17073948350656573</v>
      </c>
      <c r="Y52" s="11">
        <f>IF('OddsRatio_working_3-way'!W52&gt;=0,IF('OddsRatio_working_3-way'!V52+SQRT('OddsRatio_working_3-way'!W52)&gt;0,0,PI()),ACOS('OddsRatio_working_3-way'!V52/(2*'OddsRatio_working_3-way'!X52)))</f>
        <v>0.9766520446143524</v>
      </c>
      <c r="Z52" s="11">
        <f>'OddsRatio_working_3-way'!X52^(1/3)*COS('OddsRatio_working_3-way'!Y52/3)</f>
        <v>0.52562857128772145</v>
      </c>
      <c r="AA52" s="11">
        <f>'OddsRatio_working_3-way'!X52^(1/3)*COS(('OddsRatio_working_3-way'!Y52+2*PI())/3)</f>
        <v>-0.41647468360679885</v>
      </c>
      <c r="AB52" s="11">
        <f>'OddsRatio_working_3-way'!X52^(1/3)*COS(('OddsRatio_working_3-way'!Y52+4*PI())/3)</f>
        <v>-0.10915388768092259</v>
      </c>
      <c r="AC52" s="11">
        <f>'OddsRatio_working_3-way'!X52^(1/3)*SIN('OddsRatio_working_3-way'!Y52/3)</f>
        <v>0.17743174425537458</v>
      </c>
      <c r="AD52" s="11">
        <f>'OddsRatio_working_3-way'!X52^(1/3)*SIN(('OddsRatio_working_3-way'!Y52+2*PI())/3)</f>
        <v>0.36649182356239929</v>
      </c>
      <c r="AE52" s="11">
        <f>'OddsRatio_working_3-way'!X52^(1/3)*SIN(('OddsRatio_working_3-way'!Y52+4*PI())/3)</f>
        <v>-0.54392356781777396</v>
      </c>
      <c r="AF52" s="11">
        <f>-'OddsRatio_working_3-way'!U52/(3*'OddsRatio_working_3-way'!X52^(1/3))*COS(('OddsRatio_working_3-way'!Y52)/3)</f>
        <v>0.52562857128772145</v>
      </c>
      <c r="AG52" s="11">
        <f>-'OddsRatio_working_3-way'!U52/(3*'OddsRatio_working_3-way'!X52^(1/3))*COS(('OddsRatio_working_3-way'!Y52+2*PI())/3)</f>
        <v>-0.41647468360679885</v>
      </c>
      <c r="AH52" s="11">
        <f>-'OddsRatio_working_3-way'!U52/(3*'OddsRatio_working_3-way'!X52^(1/3))*COS(('OddsRatio_working_3-way'!Y52+4*PI())/3)</f>
        <v>-0.10915388768092259</v>
      </c>
      <c r="AI52" s="11">
        <f>'OddsRatio_working_3-way'!U52/(3*'OddsRatio_working_3-way'!X52^(1/3))*SIN(('OddsRatio_working_3-way'!Y52)/3)</f>
        <v>-0.17743174425537458</v>
      </c>
      <c r="AJ52" s="11">
        <f>'OddsRatio_working_3-way'!U52/(3*'OddsRatio_working_3-way'!X52^(1/3))*SIN(('OddsRatio_working_3-way'!Y52+2*PI())/3)</f>
        <v>-0.36649182356239929</v>
      </c>
      <c r="AK52" s="11">
        <f>'OddsRatio_working_3-way'!U52/(3*'OddsRatio_working_3-way'!X52^(1/3))*SIN(('OddsRatio_working_3-way'!Y52+4*PI())/3)</f>
        <v>0.54392356781777396</v>
      </c>
      <c r="AL52" s="11">
        <f>'OddsRatio_working_3-way'!Z52+'OddsRatio_working_3-way'!AF52</f>
        <v>1.0512571425754429</v>
      </c>
      <c r="AM52" s="11">
        <f>'OddsRatio_working_3-way'!AA52+'OddsRatio_working_3-way'!AG52</f>
        <v>-0.83294936721359769</v>
      </c>
      <c r="AN52" s="11">
        <f>'OddsRatio_working_3-way'!AB52+'OddsRatio_working_3-way'!AH52</f>
        <v>-0.21830777536184517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1.0512571425754429</v>
      </c>
      <c r="AS52" s="11">
        <f>IF(('OddsRatio_working_3-way'!X52=0),IF(Q52&gt;0,-Q52^(1/3),(-Q52)^(1/3)),'OddsRatio_working_3-way'!AM52-'OddsRatio_working_3-way'!R52/3)</f>
        <v>-0.83294936721359769</v>
      </c>
      <c r="AT52" s="11">
        <f>IF(('OddsRatio_working_3-way'!X52=0),IF(Q52&gt;0,-Q52^(1/3),(-Q52)^(1/3)),'OddsRatio_working_3-way'!AN52-'OddsRatio_working_3-way'!R52/3)</f>
        <v>-0.21830777536184517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11.03</v>
      </c>
      <c r="B53" s="4">
        <f>IF('True_Odds_Calculator_3-way'!B54="","",'True_Odds_Calculator_3-way'!B54)</f>
        <v>7.21</v>
      </c>
      <c r="C53" s="4">
        <f>IF('True_Odds_Calculator_3-way'!C54="","",'True_Odds_Calculator_3-way'!C54)</f>
        <v>1.25</v>
      </c>
      <c r="D53" s="9">
        <f t="shared" si="13"/>
        <v>8.4152875894569684E-2</v>
      </c>
      <c r="E53" s="9">
        <f t="shared" si="14"/>
        <v>0.12922881409779344</v>
      </c>
      <c r="F53" s="9">
        <f t="shared" si="15"/>
        <v>0.78661831000763682</v>
      </c>
      <c r="G53" s="9">
        <f t="shared" si="16"/>
        <v>1.0850583429225886</v>
      </c>
      <c r="H53" s="9">
        <f t="shared" si="17"/>
        <v>11.883135179513564</v>
      </c>
      <c r="I53" s="9">
        <f t="shared" si="18"/>
        <v>7.7382123095492741</v>
      </c>
      <c r="J53" s="9">
        <f t="shared" si="19"/>
        <v>1.2712645857306468</v>
      </c>
      <c r="K53" s="11">
        <f t="shared" si="20"/>
        <v>9.0661831368993653E-2</v>
      </c>
      <c r="L53" s="11">
        <f t="shared" si="21"/>
        <v>0.13869625520110956</v>
      </c>
      <c r="M53" s="11">
        <f t="shared" si="22"/>
        <v>0.8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-0.1566432739860899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0.16588223015530709</v>
      </c>
      <c r="Q53" s="11">
        <f>2*'OddsRatio_working_3-way'!K53*'OddsRatio_working_3-way'!L53*'OddsRatio_working_3-way'!M53</f>
        <v>2.0119130400886247E-2</v>
      </c>
      <c r="R53" s="11">
        <f t="shared" si="23"/>
        <v>0</v>
      </c>
      <c r="S53" s="11">
        <f t="shared" si="24"/>
        <v>-1.0589808673817531</v>
      </c>
      <c r="T53" s="11">
        <f t="shared" si="25"/>
        <v>-0.12843915917304466</v>
      </c>
      <c r="U53" s="11">
        <f>'OddsRatio_working_3-way'!S53-'OddsRatio_working_3-way'!R53^2/3</f>
        <v>-1.0589808673817531</v>
      </c>
      <c r="V53" s="11">
        <f>'OddsRatio_working_3-way'!S53*'OddsRatio_working_3-way'!R53/3-2*'OddsRatio_working_3-way'!R53^3/27-'OddsRatio_working_3-way'!T53</f>
        <v>0.12843915917304466</v>
      </c>
      <c r="W53" s="11">
        <f>'OddsRatio_working_3-way'!V53^2+4*'OddsRatio_working_3-way'!U53^3/27</f>
        <v>-0.15944175417750261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0.20972504129608682</v>
      </c>
      <c r="Y53" s="11">
        <f>IF('OddsRatio_working_3-way'!W53&gt;=0,IF('OddsRatio_working_3-way'!V53+SQRT('OddsRatio_working_3-way'!W53)&gt;0,0,PI()),ACOS('OddsRatio_working_3-way'!V53/(2*'OddsRatio_working_3-way'!X53)))</f>
        <v>1.2595887298097215</v>
      </c>
      <c r="Z53" s="11">
        <f>'OddsRatio_working_3-way'!X53^(1/3)*COS('OddsRatio_working_3-way'!Y53/3)</f>
        <v>0.54252917146129431</v>
      </c>
      <c r="AA53" s="11">
        <f>'OddsRatio_working_3-way'!X53^(1/3)*COS(('OddsRatio_working_3-way'!Y53+2*PI())/3)</f>
        <v>-0.48100678565850952</v>
      </c>
      <c r="AB53" s="11">
        <f>'OddsRatio_working_3-way'!X53^(1/3)*COS(('OddsRatio_working_3-way'!Y53+4*PI())/3)</f>
        <v>-6.1522385802784747E-2</v>
      </c>
      <c r="AC53" s="11">
        <f>'OddsRatio_working_3-way'!X53^(1/3)*SIN('OddsRatio_working_3-way'!Y53/3)</f>
        <v>0.24218943117755137</v>
      </c>
      <c r="AD53" s="11">
        <f>'OddsRatio_working_3-way'!X53^(1/3)*SIN(('OddsRatio_working_3-way'!Y53+2*PI())/3)</f>
        <v>0.34874932919082885</v>
      </c>
      <c r="AE53" s="11">
        <f>'OddsRatio_working_3-way'!X53^(1/3)*SIN(('OddsRatio_working_3-way'!Y53+4*PI())/3)</f>
        <v>-0.59093876036838011</v>
      </c>
      <c r="AF53" s="11">
        <f>-'OddsRatio_working_3-way'!U53/(3*'OddsRatio_working_3-way'!X53^(1/3))*COS(('OddsRatio_working_3-way'!Y53)/3)</f>
        <v>0.5425291714612942</v>
      </c>
      <c r="AG53" s="11">
        <f>-'OddsRatio_working_3-way'!U53/(3*'OddsRatio_working_3-way'!X53^(1/3))*COS(('OddsRatio_working_3-way'!Y53+2*PI())/3)</f>
        <v>-0.48100678565850941</v>
      </c>
      <c r="AH53" s="11">
        <f>-'OddsRatio_working_3-way'!U53/(3*'OddsRatio_working_3-way'!X53^(1/3))*COS(('OddsRatio_working_3-way'!Y53+4*PI())/3)</f>
        <v>-6.1522385802784733E-2</v>
      </c>
      <c r="AI53" s="11">
        <f>'OddsRatio_working_3-way'!U53/(3*'OddsRatio_working_3-way'!X53^(1/3))*SIN(('OddsRatio_working_3-way'!Y53)/3)</f>
        <v>-0.24218943117755132</v>
      </c>
      <c r="AJ53" s="11">
        <f>'OddsRatio_working_3-way'!U53/(3*'OddsRatio_working_3-way'!X53^(1/3))*SIN(('OddsRatio_working_3-way'!Y53+2*PI())/3)</f>
        <v>-0.34874932919082879</v>
      </c>
      <c r="AK53" s="11">
        <f>'OddsRatio_working_3-way'!U53/(3*'OddsRatio_working_3-way'!X53^(1/3))*SIN(('OddsRatio_working_3-way'!Y53+4*PI())/3)</f>
        <v>0.59093876036838</v>
      </c>
      <c r="AL53" s="11">
        <f>'OddsRatio_working_3-way'!Z53+'OddsRatio_working_3-way'!AF53</f>
        <v>1.0850583429225886</v>
      </c>
      <c r="AM53" s="11">
        <f>'OddsRatio_working_3-way'!AA53+'OddsRatio_working_3-way'!AG53</f>
        <v>-0.96201357131701892</v>
      </c>
      <c r="AN53" s="11">
        <f>'OddsRatio_working_3-way'!AB53+'OddsRatio_working_3-way'!AH53</f>
        <v>-0.12304477160556948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1.0850583429225886</v>
      </c>
      <c r="AS53" s="11">
        <f>IF(('OddsRatio_working_3-way'!X53=0),IF(Q53&gt;0,-Q53^(1/3),(-Q53)^(1/3)),'OddsRatio_working_3-way'!AM53-'OddsRatio_working_3-way'!R53/3)</f>
        <v>-0.96201357131701892</v>
      </c>
      <c r="AT53" s="11">
        <f>IF(('OddsRatio_working_3-way'!X53=0),IF(Q53&gt;0,-Q53^(1/3),(-Q53)^(1/3)),'OddsRatio_working_3-way'!AN53-'OddsRatio_working_3-way'!R53/3)</f>
        <v>-0.12304477160556948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2.79</v>
      </c>
      <c r="B54" s="4">
        <f>IF('True_Odds_Calculator_3-way'!B55="","",'True_Odds_Calculator_3-way'!B55)</f>
        <v>3.39</v>
      </c>
      <c r="C54" s="4">
        <f>IF('True_Odds_Calculator_3-way'!C55="","",'True_Odds_Calculator_3-way'!C55)</f>
        <v>2.71</v>
      </c>
      <c r="D54" s="9">
        <f t="shared" si="13"/>
        <v>0.3507354539928636</v>
      </c>
      <c r="E54" s="9">
        <f t="shared" si="14"/>
        <v>0.28804750920261118</v>
      </c>
      <c r="F54" s="9">
        <f t="shared" si="15"/>
        <v>0.36121703680452544</v>
      </c>
      <c r="G54" s="9">
        <f t="shared" si="16"/>
        <v>1.0341629833494226</v>
      </c>
      <c r="H54" s="9">
        <f t="shared" si="17"/>
        <v>2.8511517401954665</v>
      </c>
      <c r="I54" s="9">
        <f t="shared" si="18"/>
        <v>3.4716495302051196</v>
      </c>
      <c r="J54" s="9">
        <f t="shared" si="19"/>
        <v>2.7684187015275126</v>
      </c>
      <c r="K54" s="11">
        <f t="shared" si="20"/>
        <v>0.35842293906810035</v>
      </c>
      <c r="L54" s="11">
        <f t="shared" si="21"/>
        <v>0.29498525073746312</v>
      </c>
      <c r="M54" s="11">
        <f t="shared" si="22"/>
        <v>0.36900369003690037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-0.28541306537815603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0.22979580828256657</v>
      </c>
      <c r="Q54" s="11">
        <f>2*'OddsRatio_working_3-way'!K54*'OddsRatio_working_3-way'!L54*'OddsRatio_working_3-way'!M54</f>
        <v>7.8029136938053162E-2</v>
      </c>
      <c r="R54" s="11">
        <f t="shared" si="23"/>
        <v>0</v>
      </c>
      <c r="S54" s="11">
        <f t="shared" si="24"/>
        <v>-0.80513415872570593</v>
      </c>
      <c r="T54" s="11">
        <f t="shared" si="25"/>
        <v>-0.2733902066980326</v>
      </c>
      <c r="U54" s="11">
        <f>'OddsRatio_working_3-way'!S54-'OddsRatio_working_3-way'!R54^2/3</f>
        <v>-0.80513415872570593</v>
      </c>
      <c r="V54" s="11">
        <f>'OddsRatio_working_3-way'!S54*'OddsRatio_working_3-way'!R54/3-2*'OddsRatio_working_3-way'!R54^3/27-'OddsRatio_working_3-way'!T54</f>
        <v>0.2733902066980326</v>
      </c>
      <c r="W54" s="11">
        <f>'OddsRatio_working_3-way'!V54^2+4*'OddsRatio_working_3-way'!U54^3/27</f>
        <v>-2.5794220065881446E-3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0.13903383322502938</v>
      </c>
      <c r="Y54" s="11">
        <f>IF('OddsRatio_working_3-way'!W54&gt;=0,IF('OddsRatio_working_3-way'!V54+SQRT('OddsRatio_working_3-way'!W54)&gt;0,0,PI()),ACOS('OddsRatio_working_3-way'!V54/(2*'OddsRatio_working_3-way'!X54)))</f>
        <v>0.1836772847233743</v>
      </c>
      <c r="Z54" s="11">
        <f>'OddsRatio_working_3-way'!X54^(1/3)*COS('OddsRatio_working_3-way'!Y54/3)</f>
        <v>0.51708149167471129</v>
      </c>
      <c r="AA54" s="11">
        <f>'OddsRatio_working_3-way'!X54^(1/3)*COS(('OddsRatio_working_3-way'!Y54+2*PI())/3)</f>
        <v>-0.28599230147666449</v>
      </c>
      <c r="AB54" s="11">
        <f>'OddsRatio_working_3-way'!X54^(1/3)*COS(('OddsRatio_working_3-way'!Y54+4*PI())/3)</f>
        <v>-0.23108919019804652</v>
      </c>
      <c r="AC54" s="11">
        <f>'OddsRatio_working_3-way'!X54^(1/3)*SIN('OddsRatio_working_3-way'!Y54/3)</f>
        <v>3.1698326076058062E-2</v>
      </c>
      <c r="AD54" s="11">
        <f>'OddsRatio_working_3-way'!X54^(1/3)*SIN(('OddsRatio_working_3-way'!Y54+2*PI())/3)</f>
        <v>0.43195654457902277</v>
      </c>
      <c r="AE54" s="11">
        <f>'OddsRatio_working_3-way'!X54^(1/3)*SIN(('OddsRatio_working_3-way'!Y54+4*PI())/3)</f>
        <v>-0.46365487065508082</v>
      </c>
      <c r="AF54" s="11">
        <f>-'OddsRatio_working_3-way'!U54/(3*'OddsRatio_working_3-way'!X54^(1/3))*COS(('OddsRatio_working_3-way'!Y54)/3)</f>
        <v>0.51708149167471129</v>
      </c>
      <c r="AG54" s="11">
        <f>-'OddsRatio_working_3-way'!U54/(3*'OddsRatio_working_3-way'!X54^(1/3))*COS(('OddsRatio_working_3-way'!Y54+2*PI())/3)</f>
        <v>-0.28599230147666449</v>
      </c>
      <c r="AH54" s="11">
        <f>-'OddsRatio_working_3-way'!U54/(3*'OddsRatio_working_3-way'!X54^(1/3))*COS(('OddsRatio_working_3-way'!Y54+4*PI())/3)</f>
        <v>-0.23108919019804652</v>
      </c>
      <c r="AI54" s="11">
        <f>'OddsRatio_working_3-way'!U54/(3*'OddsRatio_working_3-way'!X54^(1/3))*SIN(('OddsRatio_working_3-way'!Y54)/3)</f>
        <v>-3.1698326076058062E-2</v>
      </c>
      <c r="AJ54" s="11">
        <f>'OddsRatio_working_3-way'!U54/(3*'OddsRatio_working_3-way'!X54^(1/3))*SIN(('OddsRatio_working_3-way'!Y54+2*PI())/3)</f>
        <v>-0.43195654457902277</v>
      </c>
      <c r="AK54" s="11">
        <f>'OddsRatio_working_3-way'!U54/(3*'OddsRatio_working_3-way'!X54^(1/3))*SIN(('OddsRatio_working_3-way'!Y54+4*PI())/3)</f>
        <v>0.46365487065508082</v>
      </c>
      <c r="AL54" s="11">
        <f>'OddsRatio_working_3-way'!Z54+'OddsRatio_working_3-way'!AF54</f>
        <v>1.0341629833494226</v>
      </c>
      <c r="AM54" s="11">
        <f>'OddsRatio_working_3-way'!AA54+'OddsRatio_working_3-way'!AG54</f>
        <v>-0.57198460295332898</v>
      </c>
      <c r="AN54" s="11">
        <f>'OddsRatio_working_3-way'!AB54+'OddsRatio_working_3-way'!AH54</f>
        <v>-0.46217838039609305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1.0341629833494226</v>
      </c>
      <c r="AS54" s="11">
        <f>IF(('OddsRatio_working_3-way'!X54=0),IF(Q54&gt;0,-Q54^(1/3),(-Q54)^(1/3)),'OddsRatio_working_3-way'!AM54-'OddsRatio_working_3-way'!R54/3)</f>
        <v>-0.57198460295332898</v>
      </c>
      <c r="AT54" s="11">
        <f>IF(('OddsRatio_working_3-way'!X54=0),IF(Q54&gt;0,-Q54^(1/3),(-Q54)^(1/3)),'OddsRatio_working_3-way'!AN54-'OddsRatio_working_3-way'!R54/3)</f>
        <v>-0.46217838039609305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4.25</v>
      </c>
      <c r="B55" s="4">
        <f>IF('True_Odds_Calculator_3-way'!B56="","",'True_Odds_Calculator_3-way'!B56)</f>
        <v>3.78</v>
      </c>
      <c r="C55" s="4">
        <f>IF('True_Odds_Calculator_3-way'!C56="","",'True_Odds_Calculator_3-way'!C56)</f>
        <v>1.91</v>
      </c>
      <c r="D55" s="9">
        <f t="shared" si="13"/>
        <v>0.22857624142387675</v>
      </c>
      <c r="E55" s="9">
        <f t="shared" si="14"/>
        <v>0.25727812282694396</v>
      </c>
      <c r="F55" s="9">
        <f t="shared" si="15"/>
        <v>0.51414563574917915</v>
      </c>
      <c r="G55" s="9">
        <f t="shared" si="16"/>
        <v>1.0384331941340887</v>
      </c>
      <c r="H55" s="9">
        <f t="shared" si="17"/>
        <v>4.3749078809357895</v>
      </c>
      <c r="I55" s="9">
        <f t="shared" si="18"/>
        <v>3.8868442796927662</v>
      </c>
      <c r="J55" s="9">
        <f t="shared" si="19"/>
        <v>1.9449742066620208</v>
      </c>
      <c r="K55" s="11">
        <f t="shared" si="20"/>
        <v>0.23529411764705882</v>
      </c>
      <c r="L55" s="11">
        <f t="shared" si="21"/>
        <v>0.26455026455026459</v>
      </c>
      <c r="M55" s="11">
        <f t="shared" si="22"/>
        <v>0.52356020942408377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-0.26795104312812956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0.22617540326194471</v>
      </c>
      <c r="Q55" s="11">
        <f>2*'OddsRatio_working_3-way'!K55*'OddsRatio_working_3-way'!L55*'OddsRatio_working_3-way'!M55</f>
        <v>6.5180231487592138E-2</v>
      </c>
      <c r="R55" s="11">
        <f t="shared" si="23"/>
        <v>0</v>
      </c>
      <c r="S55" s="11">
        <f t="shared" si="24"/>
        <v>-0.84409226633908474</v>
      </c>
      <c r="T55" s="11">
        <f t="shared" si="25"/>
        <v>-0.24325425542913104</v>
      </c>
      <c r="U55" s="11">
        <f>'OddsRatio_working_3-way'!S55-'OddsRatio_working_3-way'!R55^2/3</f>
        <v>-0.84409226633908474</v>
      </c>
      <c r="V55" s="11">
        <f>'OddsRatio_working_3-way'!S55*'OddsRatio_working_3-way'!R55/3-2*'OddsRatio_working_3-way'!R55^3/27-'OddsRatio_working_3-way'!T55</f>
        <v>0.24325425542913104</v>
      </c>
      <c r="W55" s="11">
        <f>'OddsRatio_working_3-way'!V55^2+4*'OddsRatio_working_3-way'!U55^3/27</f>
        <v>-2.9924964172752713E-2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0.14924610292829563</v>
      </c>
      <c r="Y55" s="11">
        <f>IF('OddsRatio_working_3-way'!W55&gt;=0,IF('OddsRatio_working_3-way'!V55+SQRT('OddsRatio_working_3-way'!W55)&gt;0,0,PI()),ACOS('OddsRatio_working_3-way'!V55/(2*'OddsRatio_working_3-way'!X55)))</f>
        <v>0.61816478875169822</v>
      </c>
      <c r="Z55" s="11">
        <f>'OddsRatio_working_3-way'!X55^(1/3)*COS('OddsRatio_working_3-way'!Y55/3)</f>
        <v>0.51921659706704437</v>
      </c>
      <c r="AA55" s="11">
        <f>'OddsRatio_working_3-way'!X55^(1/3)*COS(('OddsRatio_working_3-way'!Y55+2*PI())/3)</f>
        <v>-0.35359585399891369</v>
      </c>
      <c r="AB55" s="11">
        <f>'OddsRatio_working_3-way'!X55^(1/3)*COS(('OddsRatio_working_3-way'!Y55+4*PI())/3)</f>
        <v>-0.16562074306813085</v>
      </c>
      <c r="AC55" s="11">
        <f>'OddsRatio_working_3-way'!X55^(1/3)*SIN('OddsRatio_working_3-way'!Y55/3)</f>
        <v>0.10852748089683732</v>
      </c>
      <c r="AD55" s="11">
        <f>'OddsRatio_working_3-way'!X55^(1/3)*SIN(('OddsRatio_working_3-way'!Y55+2*PI())/3)</f>
        <v>0.39539102267815068</v>
      </c>
      <c r="AE55" s="11">
        <f>'OddsRatio_working_3-way'!X55^(1/3)*SIN(('OddsRatio_working_3-way'!Y55+4*PI())/3)</f>
        <v>-0.50391850357498791</v>
      </c>
      <c r="AF55" s="11">
        <f>-'OddsRatio_working_3-way'!U55/(3*'OddsRatio_working_3-way'!X55^(1/3))*COS(('OddsRatio_working_3-way'!Y55)/3)</f>
        <v>0.51921659706704437</v>
      </c>
      <c r="AG55" s="11">
        <f>-'OddsRatio_working_3-way'!U55/(3*'OddsRatio_working_3-way'!X55^(1/3))*COS(('OddsRatio_working_3-way'!Y55+2*PI())/3)</f>
        <v>-0.35359585399891369</v>
      </c>
      <c r="AH55" s="11">
        <f>-'OddsRatio_working_3-way'!U55/(3*'OddsRatio_working_3-way'!X55^(1/3))*COS(('OddsRatio_working_3-way'!Y55+4*PI())/3)</f>
        <v>-0.16562074306813085</v>
      </c>
      <c r="AI55" s="11">
        <f>'OddsRatio_working_3-way'!U55/(3*'OddsRatio_working_3-way'!X55^(1/3))*SIN(('OddsRatio_working_3-way'!Y55)/3)</f>
        <v>-0.10852748089683732</v>
      </c>
      <c r="AJ55" s="11">
        <f>'OddsRatio_working_3-way'!U55/(3*'OddsRatio_working_3-way'!X55^(1/3))*SIN(('OddsRatio_working_3-way'!Y55+2*PI())/3)</f>
        <v>-0.39539102267815068</v>
      </c>
      <c r="AK55" s="11">
        <f>'OddsRatio_working_3-way'!U55/(3*'OddsRatio_working_3-way'!X55^(1/3))*SIN(('OddsRatio_working_3-way'!Y55+4*PI())/3)</f>
        <v>0.50391850357498791</v>
      </c>
      <c r="AL55" s="11">
        <f>'OddsRatio_working_3-way'!Z55+'OddsRatio_working_3-way'!AF55</f>
        <v>1.0384331941340887</v>
      </c>
      <c r="AM55" s="11">
        <f>'OddsRatio_working_3-way'!AA55+'OddsRatio_working_3-way'!AG55</f>
        <v>-0.70719170799782738</v>
      </c>
      <c r="AN55" s="11">
        <f>'OddsRatio_working_3-way'!AB55+'OddsRatio_working_3-way'!AH55</f>
        <v>-0.3312414861362617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1.0384331941340887</v>
      </c>
      <c r="AS55" s="11">
        <f>IF(('OddsRatio_working_3-way'!X55=0),IF(Q55&gt;0,-Q55^(1/3),(-Q55)^(1/3)),'OddsRatio_working_3-way'!AM55-'OddsRatio_working_3-way'!R55/3)</f>
        <v>-0.70719170799782738</v>
      </c>
      <c r="AT55" s="11">
        <f>IF(('OddsRatio_working_3-way'!X55=0),IF(Q55&gt;0,-Q55^(1/3),(-Q55)^(1/3)),'OddsRatio_working_3-way'!AN55-'OddsRatio_working_3-way'!R55/3)</f>
        <v>-0.3312414861362617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2.74</v>
      </c>
      <c r="B56" s="4">
        <f>IF('True_Odds_Calculator_3-way'!B57="","",'True_Odds_Calculator_3-way'!B57)</f>
        <v>3.55</v>
      </c>
      <c r="C56" s="4">
        <f>IF('True_Odds_Calculator_3-way'!C57="","",'True_Odds_Calculator_3-way'!C57)</f>
        <v>2.67</v>
      </c>
      <c r="D56" s="9">
        <f t="shared" si="13"/>
        <v>0.35761203958077981</v>
      </c>
      <c r="E56" s="9">
        <f t="shared" si="14"/>
        <v>0.27528890890264168</v>
      </c>
      <c r="F56" s="9">
        <f t="shared" si="15"/>
        <v>0.3670990515165784</v>
      </c>
      <c r="G56" s="9">
        <f t="shared" si="16"/>
        <v>1.0323715147631574</v>
      </c>
      <c r="H56" s="9">
        <f t="shared" si="17"/>
        <v>2.7963264356878939</v>
      </c>
      <c r="I56" s="9">
        <f t="shared" si="18"/>
        <v>3.6325473626460507</v>
      </c>
      <c r="J56" s="9">
        <f t="shared" si="19"/>
        <v>2.7240604296544726</v>
      </c>
      <c r="K56" s="11">
        <f t="shared" si="20"/>
        <v>0.36496350364963503</v>
      </c>
      <c r="L56" s="11">
        <f t="shared" si="21"/>
        <v>0.28169014084507044</v>
      </c>
      <c r="M56" s="11">
        <f t="shared" si="22"/>
        <v>0.37453183520599254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-0.28530916492145686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0.22948593994322153</v>
      </c>
      <c r="Q56" s="11">
        <f>2*'OddsRatio_working_3-way'!K56*'OddsRatio_working_3-way'!L56*'OddsRatio_working_3-way'!M56</f>
        <v>7.7008704678933393E-2</v>
      </c>
      <c r="R56" s="11">
        <f t="shared" si="23"/>
        <v>0</v>
      </c>
      <c r="S56" s="11">
        <f t="shared" si="24"/>
        <v>-0.80434128362612189</v>
      </c>
      <c r="T56" s="11">
        <f t="shared" si="25"/>
        <v>-0.26991318242487311</v>
      </c>
      <c r="U56" s="11">
        <f>'OddsRatio_working_3-way'!S56-'OddsRatio_working_3-way'!R56^2/3</f>
        <v>-0.80434128362612189</v>
      </c>
      <c r="V56" s="11">
        <f>'OddsRatio_working_3-way'!S56*'OddsRatio_working_3-way'!R56/3-2*'OddsRatio_working_3-way'!R56^3/27-'OddsRatio_working_3-way'!T56</f>
        <v>0.26991318242487311</v>
      </c>
      <c r="W56" s="11">
        <f>'OddsRatio_working_3-way'!V56^2+4*'OddsRatio_working_3-way'!U56^3/27</f>
        <v>-4.2402930000426386E-3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0.1388285084616678</v>
      </c>
      <c r="Y56" s="11">
        <f>IF('OddsRatio_working_3-way'!W56&gt;=0,IF('OddsRatio_working_3-way'!V56+SQRT('OddsRatio_working_3-way'!W56)&gt;0,0,PI()),ACOS('OddsRatio_working_3-way'!V56/(2*'OddsRatio_working_3-way'!X56)))</f>
        <v>0.2367299867236361</v>
      </c>
      <c r="Z56" s="11">
        <f>'OddsRatio_working_3-way'!X56^(1/3)*COS('OddsRatio_working_3-way'!Y56/3)</f>
        <v>0.51618575738157868</v>
      </c>
      <c r="AA56" s="11">
        <f>'OddsRatio_working_3-way'!X56^(1/3)*COS(('OddsRatio_working_3-way'!Y56+2*PI())/3)</f>
        <v>-0.29344141209509067</v>
      </c>
      <c r="AB56" s="11">
        <f>'OddsRatio_working_3-way'!X56^(1/3)*COS(('OddsRatio_working_3-way'!Y56+4*PI())/3)</f>
        <v>-0.22274434528648807</v>
      </c>
      <c r="AC56" s="11">
        <f>'OddsRatio_working_3-way'!X56^(1/3)*SIN('OddsRatio_working_3-way'!Y56/3)</f>
        <v>4.0816970552863638E-2</v>
      </c>
      <c r="AD56" s="11">
        <f>'OddsRatio_working_3-way'!X56^(1/3)*SIN(('OddsRatio_working_3-way'!Y56+2*PI())/3)</f>
        <v>0.42662149368772606</v>
      </c>
      <c r="AE56" s="11">
        <f>'OddsRatio_working_3-way'!X56^(1/3)*SIN(('OddsRatio_working_3-way'!Y56+4*PI())/3)</f>
        <v>-0.46743846424058977</v>
      </c>
      <c r="AF56" s="11">
        <f>-'OddsRatio_working_3-way'!U56/(3*'OddsRatio_working_3-way'!X56^(1/3))*COS(('OddsRatio_working_3-way'!Y56)/3)</f>
        <v>0.51618575738157857</v>
      </c>
      <c r="AG56" s="11">
        <f>-'OddsRatio_working_3-way'!U56/(3*'OddsRatio_working_3-way'!X56^(1/3))*COS(('OddsRatio_working_3-way'!Y56+2*PI())/3)</f>
        <v>-0.29344141209509061</v>
      </c>
      <c r="AH56" s="11">
        <f>-'OddsRatio_working_3-way'!U56/(3*'OddsRatio_working_3-way'!X56^(1/3))*COS(('OddsRatio_working_3-way'!Y56+4*PI())/3)</f>
        <v>-0.22274434528648801</v>
      </c>
      <c r="AI56" s="11">
        <f>'OddsRatio_working_3-way'!U56/(3*'OddsRatio_working_3-way'!X56^(1/3))*SIN(('OddsRatio_working_3-way'!Y56)/3)</f>
        <v>-4.0816970552863631E-2</v>
      </c>
      <c r="AJ56" s="11">
        <f>'OddsRatio_working_3-way'!U56/(3*'OddsRatio_working_3-way'!X56^(1/3))*SIN(('OddsRatio_working_3-way'!Y56+2*PI())/3)</f>
        <v>-0.42662149368772601</v>
      </c>
      <c r="AK56" s="11">
        <f>'OddsRatio_working_3-way'!U56/(3*'OddsRatio_working_3-way'!X56^(1/3))*SIN(('OddsRatio_working_3-way'!Y56+4*PI())/3)</f>
        <v>0.46743846424058971</v>
      </c>
      <c r="AL56" s="11">
        <f>'OddsRatio_working_3-way'!Z56+'OddsRatio_working_3-way'!AF56</f>
        <v>1.0323715147631574</v>
      </c>
      <c r="AM56" s="11">
        <f>'OddsRatio_working_3-way'!AA56+'OddsRatio_working_3-way'!AG56</f>
        <v>-0.58688282419018134</v>
      </c>
      <c r="AN56" s="11">
        <f>'OddsRatio_working_3-way'!AB56+'OddsRatio_working_3-way'!AH56</f>
        <v>-0.44548869057297608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1.0323715147631574</v>
      </c>
      <c r="AS56" s="11">
        <f>IF(('OddsRatio_working_3-way'!X56=0),IF(Q56&gt;0,-Q56^(1/3),(-Q56)^(1/3)),'OddsRatio_working_3-way'!AM56-'OddsRatio_working_3-way'!R56/3)</f>
        <v>-0.58688282419018134</v>
      </c>
      <c r="AT56" s="11">
        <f>IF(('OddsRatio_working_3-way'!X56=0),IF(Q56&gt;0,-Q56^(1/3),(-Q56)^(1/3)),'OddsRatio_working_3-way'!AN56-'OddsRatio_working_3-way'!R56/3)</f>
        <v>-0.44548869057297608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1.29</v>
      </c>
      <c r="B57" s="4">
        <f>IF('True_Odds_Calculator_3-way'!B58="","",'True_Odds_Calculator_3-way'!B58)</f>
        <v>5.91</v>
      </c>
      <c r="C57" s="4">
        <f>IF('True_Odds_Calculator_3-way'!C58="","",'True_Odds_Calculator_3-way'!C58)</f>
        <v>11.23</v>
      </c>
      <c r="D57" s="9">
        <f t="shared" si="13"/>
        <v>0.76002909418839171</v>
      </c>
      <c r="E57" s="9">
        <f t="shared" si="14"/>
        <v>0.15758480061431537</v>
      </c>
      <c r="F57" s="9">
        <f t="shared" si="15"/>
        <v>8.238610519729278E-2</v>
      </c>
      <c r="G57" s="9">
        <f t="shared" si="16"/>
        <v>1.0887555337505024</v>
      </c>
      <c r="H57" s="9">
        <f t="shared" si="17"/>
        <v>1.3157391047876461</v>
      </c>
      <c r="I57" s="9">
        <f t="shared" si="18"/>
        <v>6.3457896707149661</v>
      </c>
      <c r="J57" s="9">
        <f t="shared" si="19"/>
        <v>12.13796911026764</v>
      </c>
      <c r="K57" s="11">
        <f t="shared" si="20"/>
        <v>0.77519379844961234</v>
      </c>
      <c r="L57" s="11">
        <f t="shared" si="21"/>
        <v>0.16920473773265651</v>
      </c>
      <c r="M57" s="11">
        <f t="shared" si="22"/>
        <v>8.9047195013357075E-2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-0.17013676714286396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0.18022248705467012</v>
      </c>
      <c r="Q57" s="11">
        <f>2*'OddsRatio_working_3-way'!K57*'OddsRatio_working_3-way'!L57*'OddsRatio_working_3-way'!M57</f>
        <v>2.336001128381985E-2</v>
      </c>
      <c r="R57" s="11">
        <f t="shared" si="23"/>
        <v>0</v>
      </c>
      <c r="S57" s="11">
        <f t="shared" si="24"/>
        <v>-1.0592800726214409</v>
      </c>
      <c r="T57" s="11">
        <f t="shared" si="25"/>
        <v>-0.13730137039811291</v>
      </c>
      <c r="U57" s="11">
        <f>'OddsRatio_working_3-way'!S57-'OddsRatio_working_3-way'!R57^2/3</f>
        <v>-1.0592800726214409</v>
      </c>
      <c r="V57" s="11">
        <f>'OddsRatio_working_3-way'!S57*'OddsRatio_working_3-way'!R57/3-2*'OddsRatio_working_3-way'!R57^3/27-'OddsRatio_working_3-way'!T57</f>
        <v>0.13730137039811291</v>
      </c>
      <c r="W57" s="11">
        <f>'OddsRatio_working_3-way'!V57^2+4*'OddsRatio_working_3-way'!U57^3/27</f>
        <v>-0.15723587688660559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0.20981393137718798</v>
      </c>
      <c r="Y57" s="11">
        <f>IF('OddsRatio_working_3-way'!W57&gt;=0,IF('OddsRatio_working_3-way'!V57+SQRT('OddsRatio_working_3-way'!W57)&gt;0,0,PI()),ACOS('OddsRatio_working_3-way'!V57/(2*'OddsRatio_working_3-way'!X57)))</f>
        <v>1.2374595660364507</v>
      </c>
      <c r="Z57" s="11">
        <f>'OddsRatio_working_3-way'!X57^(1/3)*COS('OddsRatio_working_3-way'!Y57/3)</f>
        <v>0.54437776687525119</v>
      </c>
      <c r="AA57" s="11">
        <f>'OddsRatio_working_3-way'!X57^(1/3)*COS(('OddsRatio_working_3-way'!Y57+2*PI())/3)</f>
        <v>-0.47848879462106775</v>
      </c>
      <c r="AB57" s="11">
        <f>'OddsRatio_working_3-way'!X57^(1/3)*COS(('OddsRatio_working_3-way'!Y57+4*PI())/3)</f>
        <v>-6.588897225418365E-2</v>
      </c>
      <c r="AC57" s="11">
        <f>'OddsRatio_working_3-way'!X57^(1/3)*SIN('OddsRatio_working_3-way'!Y57/3)</f>
        <v>0.2382146185111125</v>
      </c>
      <c r="AD57" s="11">
        <f>'OddsRatio_working_3-way'!X57^(1/3)*SIN(('OddsRatio_working_3-way'!Y57+2*PI())/3)</f>
        <v>0.35233766611385431</v>
      </c>
      <c r="AE57" s="11">
        <f>'OddsRatio_working_3-way'!X57^(1/3)*SIN(('OddsRatio_working_3-way'!Y57+4*PI())/3)</f>
        <v>-0.59055228462496667</v>
      </c>
      <c r="AF57" s="11">
        <f>-'OddsRatio_working_3-way'!U57/(3*'OddsRatio_working_3-way'!X57^(1/3))*COS(('OddsRatio_working_3-way'!Y57)/3)</f>
        <v>0.54437776687525119</v>
      </c>
      <c r="AG57" s="11">
        <f>-'OddsRatio_working_3-way'!U57/(3*'OddsRatio_working_3-way'!X57^(1/3))*COS(('OddsRatio_working_3-way'!Y57+2*PI())/3)</f>
        <v>-0.47848879462106775</v>
      </c>
      <c r="AH57" s="11">
        <f>-'OddsRatio_working_3-way'!U57/(3*'OddsRatio_working_3-way'!X57^(1/3))*COS(('OddsRatio_working_3-way'!Y57+4*PI())/3)</f>
        <v>-6.588897225418365E-2</v>
      </c>
      <c r="AI57" s="11">
        <f>'OddsRatio_working_3-way'!U57/(3*'OddsRatio_working_3-way'!X57^(1/3))*SIN(('OddsRatio_working_3-way'!Y57)/3)</f>
        <v>-0.2382146185111125</v>
      </c>
      <c r="AJ57" s="11">
        <f>'OddsRatio_working_3-way'!U57/(3*'OddsRatio_working_3-way'!X57^(1/3))*SIN(('OddsRatio_working_3-way'!Y57+2*PI())/3)</f>
        <v>-0.35233766611385431</v>
      </c>
      <c r="AK57" s="11">
        <f>'OddsRatio_working_3-way'!U57/(3*'OddsRatio_working_3-way'!X57^(1/3))*SIN(('OddsRatio_working_3-way'!Y57+4*PI())/3)</f>
        <v>0.59055228462496667</v>
      </c>
      <c r="AL57" s="11">
        <f>'OddsRatio_working_3-way'!Z57+'OddsRatio_working_3-way'!AF57</f>
        <v>1.0887555337505024</v>
      </c>
      <c r="AM57" s="11">
        <f>'OddsRatio_working_3-way'!AA57+'OddsRatio_working_3-way'!AG57</f>
        <v>-0.9569775892421355</v>
      </c>
      <c r="AN57" s="11">
        <f>'OddsRatio_working_3-way'!AB57+'OddsRatio_working_3-way'!AH57</f>
        <v>-0.1317779445083673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1.0887555337505024</v>
      </c>
      <c r="AS57" s="11">
        <f>IF(('OddsRatio_working_3-way'!X57=0),IF(Q57&gt;0,-Q57^(1/3),(-Q57)^(1/3)),'OddsRatio_working_3-way'!AM57-'OddsRatio_working_3-way'!R57/3)</f>
        <v>-0.9569775892421355</v>
      </c>
      <c r="AT57" s="11">
        <f>IF(('OddsRatio_working_3-way'!X57=0),IF(Q57&gt;0,-Q57^(1/3),(-Q57)^(1/3)),'OddsRatio_working_3-way'!AN57-'OddsRatio_working_3-way'!R57/3)</f>
        <v>-0.1317779445083673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1.27</v>
      </c>
      <c r="B58" s="4">
        <f>IF('True_Odds_Calculator_3-way'!B59="","",'True_Odds_Calculator_3-way'!B59)</f>
        <v>6.48</v>
      </c>
      <c r="C58" s="4">
        <f>IF('True_Odds_Calculator_3-way'!C59="","",'True_Odds_Calculator_3-way'!C59)</f>
        <v>11.48</v>
      </c>
      <c r="D58" s="9">
        <f t="shared" si="13"/>
        <v>0.77425460640495591</v>
      </c>
      <c r="E58" s="9">
        <f t="shared" si="14"/>
        <v>0.14455701609722835</v>
      </c>
      <c r="F58" s="9">
        <f t="shared" si="15"/>
        <v>8.1188377497815795E-2</v>
      </c>
      <c r="G58" s="9">
        <f t="shared" si="16"/>
        <v>1.0798696493834168</v>
      </c>
      <c r="H58" s="9">
        <f t="shared" si="17"/>
        <v>1.2915648053335225</v>
      </c>
      <c r="I58" s="9">
        <f t="shared" si="18"/>
        <v>6.9176856786211252</v>
      </c>
      <c r="J58" s="9">
        <f t="shared" si="19"/>
        <v>12.317033925538208</v>
      </c>
      <c r="K58" s="11">
        <f t="shared" si="20"/>
        <v>0.78740157480314954</v>
      </c>
      <c r="L58" s="11">
        <f t="shared" si="21"/>
        <v>0.15432098765432098</v>
      </c>
      <c r="M58" s="11">
        <f t="shared" si="22"/>
        <v>8.7108013937282222E-2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-0.16412887413463562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0.17179000998858879</v>
      </c>
      <c r="Q58" s="11">
        <f>2*'OddsRatio_working_3-way'!K58*'OddsRatio_working_3-way'!L58*'OddsRatio_working_3-way'!M58</f>
        <v>2.1169440540799604E-2</v>
      </c>
      <c r="R58" s="11">
        <f t="shared" si="23"/>
        <v>0</v>
      </c>
      <c r="S58" s="11">
        <f t="shared" si="24"/>
        <v>-1.0466775629476914</v>
      </c>
      <c r="T58" s="11">
        <f t="shared" si="25"/>
        <v>-0.12898059925418254</v>
      </c>
      <c r="U58" s="11">
        <f>'OddsRatio_working_3-way'!S58-'OddsRatio_working_3-way'!R58^2/3</f>
        <v>-1.0466775629476914</v>
      </c>
      <c r="V58" s="11">
        <f>'OddsRatio_working_3-way'!S58*'OddsRatio_working_3-way'!R58/3-2*'OddsRatio_working_3-way'!R58^3/27-'OddsRatio_working_3-way'!T58</f>
        <v>0.12898059925418254</v>
      </c>
      <c r="W58" s="11">
        <f>'OddsRatio_working_3-way'!V58^2+4*'OddsRatio_working_3-way'!U58^3/27</f>
        <v>-0.15324115676811645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0.20608078012765071</v>
      </c>
      <c r="Y58" s="11">
        <f>IF('OddsRatio_working_3-way'!W58&gt;=0,IF('OddsRatio_working_3-way'!V58+SQRT('OddsRatio_working_3-way'!W58)&gt;0,0,PI()),ACOS('OddsRatio_working_3-way'!V58/(2*'OddsRatio_working_3-way'!X58)))</f>
        <v>1.2525125556869581</v>
      </c>
      <c r="Z58" s="11">
        <f>'OddsRatio_working_3-way'!X58^(1/3)*COS('OddsRatio_working_3-way'!Y58/3)</f>
        <v>0.53993482469170839</v>
      </c>
      <c r="AA58" s="11">
        <f>'OddsRatio_working_3-way'!X58^(1/3)*COS(('OddsRatio_working_3-way'!Y58+2*PI())/3)</f>
        <v>-0.4773852986304592</v>
      </c>
      <c r="AB58" s="11">
        <f>'OddsRatio_working_3-way'!X58^(1/3)*COS(('OddsRatio_working_3-way'!Y58+4*PI())/3)</f>
        <v>-6.2549526061248847E-2</v>
      </c>
      <c r="AC58" s="11">
        <f>'OddsRatio_working_3-way'!X58^(1/3)*SIN('OddsRatio_working_3-way'!Y58/3)</f>
        <v>0.23950554496231991</v>
      </c>
      <c r="AD58" s="11">
        <f>'OddsRatio_working_3-way'!X58^(1/3)*SIN(('OddsRatio_working_3-way'!Y58+2*PI())/3)</f>
        <v>0.34784450208975704</v>
      </c>
      <c r="AE58" s="11">
        <f>'OddsRatio_working_3-way'!X58^(1/3)*SIN(('OddsRatio_working_3-way'!Y58+4*PI())/3)</f>
        <v>-0.58735004705207683</v>
      </c>
      <c r="AF58" s="11">
        <f>-'OddsRatio_working_3-way'!U58/(3*'OddsRatio_working_3-way'!X58^(1/3))*COS(('OddsRatio_working_3-way'!Y58)/3)</f>
        <v>0.5399348246917085</v>
      </c>
      <c r="AG58" s="11">
        <f>-'OddsRatio_working_3-way'!U58/(3*'OddsRatio_working_3-way'!X58^(1/3))*COS(('OddsRatio_working_3-way'!Y58+2*PI())/3)</f>
        <v>-0.47738529863045931</v>
      </c>
      <c r="AH58" s="11">
        <f>-'OddsRatio_working_3-way'!U58/(3*'OddsRatio_working_3-way'!X58^(1/3))*COS(('OddsRatio_working_3-way'!Y58+4*PI())/3)</f>
        <v>-6.2549526061248847E-2</v>
      </c>
      <c r="AI58" s="11">
        <f>'OddsRatio_working_3-way'!U58/(3*'OddsRatio_working_3-way'!X58^(1/3))*SIN(('OddsRatio_working_3-way'!Y58)/3)</f>
        <v>-0.23950554496231996</v>
      </c>
      <c r="AJ58" s="11">
        <f>'OddsRatio_working_3-way'!U58/(3*'OddsRatio_working_3-way'!X58^(1/3))*SIN(('OddsRatio_working_3-way'!Y58+2*PI())/3)</f>
        <v>-0.34784450208975709</v>
      </c>
      <c r="AK58" s="11">
        <f>'OddsRatio_working_3-way'!U58/(3*'OddsRatio_working_3-way'!X58^(1/3))*SIN(('OddsRatio_working_3-way'!Y58+4*PI())/3)</f>
        <v>0.58735004705207694</v>
      </c>
      <c r="AL58" s="11">
        <f>'OddsRatio_working_3-way'!Z58+'OddsRatio_working_3-way'!AF58</f>
        <v>1.0798696493834168</v>
      </c>
      <c r="AM58" s="11">
        <f>'OddsRatio_working_3-way'!AA58+'OddsRatio_working_3-way'!AG58</f>
        <v>-0.95477059726091851</v>
      </c>
      <c r="AN58" s="11">
        <f>'OddsRatio_working_3-way'!AB58+'OddsRatio_working_3-way'!AH58</f>
        <v>-0.12509905212249769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1.0798696493834168</v>
      </c>
      <c r="AS58" s="11">
        <f>IF(('OddsRatio_working_3-way'!X58=0),IF(Q58&gt;0,-Q58^(1/3),(-Q58)^(1/3)),'OddsRatio_working_3-way'!AM58-'OddsRatio_working_3-way'!R58/3)</f>
        <v>-0.95477059726091851</v>
      </c>
      <c r="AT58" s="11">
        <f>IF(('OddsRatio_working_3-way'!X58=0),IF(Q58&gt;0,-Q58^(1/3),(-Q58)^(1/3)),'OddsRatio_working_3-way'!AN58-'OddsRatio_working_3-way'!R58/3)</f>
        <v>-0.12509905212249769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1.1000000000000001</v>
      </c>
      <c r="B59" s="4">
        <f>IF('True_Odds_Calculator_3-way'!B60="","",'True_Odds_Calculator_3-way'!B60)</f>
        <v>12.11</v>
      </c>
      <c r="C59" s="4">
        <f>IF('True_Odds_Calculator_3-way'!C60="","",'True_Odds_Calculator_3-way'!C60)</f>
        <v>21.38</v>
      </c>
      <c r="D59" s="9">
        <f t="shared" si="13"/>
        <v>0.89192972495042389</v>
      </c>
      <c r="E59" s="9">
        <f t="shared" si="14"/>
        <v>6.9149679950830614E-2</v>
      </c>
      <c r="F59" s="9">
        <f t="shared" si="15"/>
        <v>3.8920595098745348E-2</v>
      </c>
      <c r="G59" s="9">
        <f t="shared" si="16"/>
        <v>1.2116456266280715</v>
      </c>
      <c r="H59" s="9">
        <f t="shared" si="17"/>
        <v>1.1211645626628073</v>
      </c>
      <c r="I59" s="9">
        <f t="shared" si="18"/>
        <v>14.461382911837875</v>
      </c>
      <c r="J59" s="9">
        <f t="shared" si="19"/>
        <v>25.693337870680097</v>
      </c>
      <c r="K59" s="11">
        <f t="shared" si="20"/>
        <v>0.90909090909090906</v>
      </c>
      <c r="L59" s="11">
        <f t="shared" si="21"/>
        <v>8.2576383154417843E-2</v>
      </c>
      <c r="M59" s="11">
        <f t="shared" si="22"/>
        <v>4.6772684752104776E-2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-7.9501204657338898E-2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0.1109187832234059</v>
      </c>
      <c r="Q59" s="11">
        <f>2*'OddsRatio_working_3-way'!K59*'OddsRatio_working_3-way'!L59*'OddsRatio_working_3-way'!M59</f>
        <v>7.0223984313647295E-3</v>
      </c>
      <c r="R59" s="11">
        <f t="shared" si="23"/>
        <v>0</v>
      </c>
      <c r="S59" s="11">
        <f t="shared" si="24"/>
        <v>-1.3951836793100316</v>
      </c>
      <c r="T59" s="11">
        <f t="shared" si="25"/>
        <v>-8.8330717271923501E-2</v>
      </c>
      <c r="U59" s="11">
        <f>'OddsRatio_working_3-way'!S59-'OddsRatio_working_3-way'!R59^2/3</f>
        <v>-1.3951836793100316</v>
      </c>
      <c r="V59" s="11">
        <f>'OddsRatio_working_3-way'!S59*'OddsRatio_working_3-way'!R59/3-2*'OddsRatio_working_3-way'!R59^3/27-'OddsRatio_working_3-way'!T59</f>
        <v>8.8330717271923501E-2</v>
      </c>
      <c r="W59" s="11">
        <f>'OddsRatio_working_3-way'!V59^2+4*'OddsRatio_working_3-way'!U59^3/27</f>
        <v>-0.39453506954000706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0.31715035281147785</v>
      </c>
      <c r="Y59" s="11">
        <f>IF('OddsRatio_working_3-way'!W59&gt;=0,IF('OddsRatio_working_3-way'!V59+SQRT('OddsRatio_working_3-way'!W59)&gt;0,0,PI()),ACOS('OddsRatio_working_3-way'!V59/(2*'OddsRatio_working_3-way'!X59)))</f>
        <v>1.431085415548873</v>
      </c>
      <c r="Z59" s="11">
        <f>'OddsRatio_working_3-way'!X59^(1/3)*COS('OddsRatio_working_3-way'!Y59/3)</f>
        <v>0.60582281331403576</v>
      </c>
      <c r="AA59" s="11">
        <f>'OddsRatio_working_3-way'!X59^(1/3)*COS(('OddsRatio_working_3-way'!Y59+2*PI())/3)</f>
        <v>-0.57407548794122498</v>
      </c>
      <c r="AB59" s="11">
        <f>'OddsRatio_working_3-way'!X59^(1/3)*COS(('OddsRatio_working_3-way'!Y59+4*PI())/3)</f>
        <v>-3.1747325372810616E-2</v>
      </c>
      <c r="AC59" s="11">
        <f>'OddsRatio_working_3-way'!X59^(1/3)*SIN('OddsRatio_working_3-way'!Y59/3)</f>
        <v>0.31311331064798914</v>
      </c>
      <c r="AD59" s="11">
        <f>'OddsRatio_working_3-way'!X59^(1/3)*SIN(('OddsRatio_working_3-way'!Y59+2*PI())/3)</f>
        <v>0.36810129119811785</v>
      </c>
      <c r="AE59" s="11">
        <f>'OddsRatio_working_3-way'!X59^(1/3)*SIN(('OddsRatio_working_3-way'!Y59+4*PI())/3)</f>
        <v>-0.68121460184610694</v>
      </c>
      <c r="AF59" s="11">
        <f>-'OddsRatio_working_3-way'!U59/(3*'OddsRatio_working_3-way'!X59^(1/3))*COS(('OddsRatio_working_3-way'!Y59)/3)</f>
        <v>0.60582281331403576</v>
      </c>
      <c r="AG59" s="11">
        <f>-'OddsRatio_working_3-way'!U59/(3*'OddsRatio_working_3-way'!X59^(1/3))*COS(('OddsRatio_working_3-way'!Y59+2*PI())/3)</f>
        <v>-0.57407548794122498</v>
      </c>
      <c r="AH59" s="11">
        <f>-'OddsRatio_working_3-way'!U59/(3*'OddsRatio_working_3-way'!X59^(1/3))*COS(('OddsRatio_working_3-way'!Y59+4*PI())/3)</f>
        <v>-3.1747325372810616E-2</v>
      </c>
      <c r="AI59" s="11">
        <f>'OddsRatio_working_3-way'!U59/(3*'OddsRatio_working_3-way'!X59^(1/3))*SIN(('OddsRatio_working_3-way'!Y59)/3)</f>
        <v>-0.31311331064798914</v>
      </c>
      <c r="AJ59" s="11">
        <f>'OddsRatio_working_3-way'!U59/(3*'OddsRatio_working_3-way'!X59^(1/3))*SIN(('OddsRatio_working_3-way'!Y59+2*PI())/3)</f>
        <v>-0.36810129119811785</v>
      </c>
      <c r="AK59" s="11">
        <f>'OddsRatio_working_3-way'!U59/(3*'OddsRatio_working_3-way'!X59^(1/3))*SIN(('OddsRatio_working_3-way'!Y59+4*PI())/3)</f>
        <v>0.68121460184610694</v>
      </c>
      <c r="AL59" s="11">
        <f>'OddsRatio_working_3-way'!Z59+'OddsRatio_working_3-way'!AF59</f>
        <v>1.2116456266280715</v>
      </c>
      <c r="AM59" s="11">
        <f>'OddsRatio_working_3-way'!AA59+'OddsRatio_working_3-way'!AG59</f>
        <v>-1.14815097588245</v>
      </c>
      <c r="AN59" s="11">
        <f>'OddsRatio_working_3-way'!AB59+'OddsRatio_working_3-way'!AH59</f>
        <v>-6.3494650745621231E-2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1.2116456266280715</v>
      </c>
      <c r="AS59" s="11">
        <f>IF(('OddsRatio_working_3-way'!X59=0),IF(Q59&gt;0,-Q59^(1/3),(-Q59)^(1/3)),'OddsRatio_working_3-way'!AM59-'OddsRatio_working_3-way'!R59/3)</f>
        <v>-1.14815097588245</v>
      </c>
      <c r="AT59" s="11">
        <f>IF(('OddsRatio_working_3-way'!X59=0),IF(Q59&gt;0,-Q59^(1/3),(-Q59)^(1/3)),'OddsRatio_working_3-way'!AN59-'OddsRatio_working_3-way'!R59/3)</f>
        <v>-6.3494650745621231E-2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1.28</v>
      </c>
      <c r="B60" s="4">
        <f>IF('True_Odds_Calculator_3-way'!B61="","",'True_Odds_Calculator_3-way'!B61)</f>
        <v>6.26</v>
      </c>
      <c r="C60" s="4">
        <f>IF('True_Odds_Calculator_3-way'!C61="","",'True_Odds_Calculator_3-way'!C61)</f>
        <v>10.64</v>
      </c>
      <c r="D60" s="9">
        <f t="shared" si="13"/>
        <v>0.76543042148690132</v>
      </c>
      <c r="E60" s="9">
        <f t="shared" si="14"/>
        <v>0.14799541200764046</v>
      </c>
      <c r="F60" s="9">
        <f t="shared" si="15"/>
        <v>8.6574166505458086E-2</v>
      </c>
      <c r="G60" s="9">
        <f t="shared" si="16"/>
        <v>1.0944802704108025</v>
      </c>
      <c r="H60" s="9">
        <f t="shared" si="17"/>
        <v>1.3064544757150247</v>
      </c>
      <c r="I60" s="9">
        <f t="shared" si="18"/>
        <v>6.7569662223608233</v>
      </c>
      <c r="J60" s="9">
        <f t="shared" si="19"/>
        <v>11.550789806760136</v>
      </c>
      <c r="K60" s="11">
        <f t="shared" si="20"/>
        <v>0.78125</v>
      </c>
      <c r="L60" s="11">
        <f t="shared" si="21"/>
        <v>0.15974440894568689</v>
      </c>
      <c r="M60" s="11">
        <f t="shared" si="22"/>
        <v>9.3984962406015032E-2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-0.16653091895073135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0.17805158363160295</v>
      </c>
      <c r="Q60" s="11">
        <f>2*'OddsRatio_working_3-way'!K60*'OddsRatio_working_3-way'!L60*'OddsRatio_working_3-way'!M60</f>
        <v>2.3458706670830429E-2</v>
      </c>
      <c r="R60" s="11">
        <f t="shared" si="23"/>
        <v>0</v>
      </c>
      <c r="S60" s="11">
        <f t="shared" si="24"/>
        <v>-1.0691803345196216</v>
      </c>
      <c r="T60" s="11">
        <f t="shared" si="25"/>
        <v>-0.14086697424500944</v>
      </c>
      <c r="U60" s="11">
        <f>'OddsRatio_working_3-way'!S60-'OddsRatio_working_3-way'!R60^2/3</f>
        <v>-1.0691803345196216</v>
      </c>
      <c r="V60" s="11">
        <f>'OddsRatio_working_3-way'!S60*'OddsRatio_working_3-way'!R60/3-2*'OddsRatio_working_3-way'!R60^3/27-'OddsRatio_working_3-way'!T60</f>
        <v>0.14086697424500944</v>
      </c>
      <c r="W60" s="11">
        <f>'OddsRatio_working_3-way'!V60^2+4*'OddsRatio_working_3-way'!U60^3/27</f>
        <v>-0.16122758461404324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0.21276224350609496</v>
      </c>
      <c r="Y60" s="11">
        <f>IF('OddsRatio_working_3-way'!W60&gt;=0,IF('OddsRatio_working_3-way'!V60+SQRT('OddsRatio_working_3-way'!W60)&gt;0,0,PI()),ACOS('OddsRatio_working_3-way'!V60/(2*'OddsRatio_working_3-way'!X60)))</f>
        <v>1.2333874647037872</v>
      </c>
      <c r="Z60" s="11">
        <f>'OddsRatio_working_3-way'!X60^(1/3)*COS('OddsRatio_working_3-way'!Y60/3)</f>
        <v>0.54724013520540127</v>
      </c>
      <c r="AA60" s="11">
        <f>'OddsRatio_working_3-way'!X60^(1/3)*COS(('OddsRatio_working_3-way'!Y60+2*PI())/3)</f>
        <v>-0.48023870046330691</v>
      </c>
      <c r="AB60" s="11">
        <f>'OddsRatio_working_3-way'!X60^(1/3)*COS(('OddsRatio_working_3-way'!Y60+4*PI())/3)</f>
        <v>-6.7001434742094551E-2</v>
      </c>
      <c r="AC60" s="11">
        <f>'OddsRatio_working_3-way'!X60^(1/3)*SIN('OddsRatio_working_3-way'!Y60/3)</f>
        <v>0.23858264660332709</v>
      </c>
      <c r="AD60" s="11">
        <f>'OddsRatio_working_3-way'!X60^(1/3)*SIN(('OddsRatio_working_3-way'!Y60+2*PI())/3)</f>
        <v>0.354632535756645</v>
      </c>
      <c r="AE60" s="11">
        <f>'OddsRatio_working_3-way'!X60^(1/3)*SIN(('OddsRatio_working_3-way'!Y60+4*PI())/3)</f>
        <v>-0.59321518235997184</v>
      </c>
      <c r="AF60" s="11">
        <f>-'OddsRatio_working_3-way'!U60/(3*'OddsRatio_working_3-way'!X60^(1/3))*COS(('OddsRatio_working_3-way'!Y60)/3)</f>
        <v>0.54724013520540127</v>
      </c>
      <c r="AG60" s="11">
        <f>-'OddsRatio_working_3-way'!U60/(3*'OddsRatio_working_3-way'!X60^(1/3))*COS(('OddsRatio_working_3-way'!Y60+2*PI())/3)</f>
        <v>-0.48023870046330691</v>
      </c>
      <c r="AH60" s="11">
        <f>-'OddsRatio_working_3-way'!U60/(3*'OddsRatio_working_3-way'!X60^(1/3))*COS(('OddsRatio_working_3-way'!Y60+4*PI())/3)</f>
        <v>-6.7001434742094551E-2</v>
      </c>
      <c r="AI60" s="11">
        <f>'OddsRatio_working_3-way'!U60/(3*'OddsRatio_working_3-way'!X60^(1/3))*SIN(('OddsRatio_working_3-way'!Y60)/3)</f>
        <v>-0.23858264660332709</v>
      </c>
      <c r="AJ60" s="11">
        <f>'OddsRatio_working_3-way'!U60/(3*'OddsRatio_working_3-way'!X60^(1/3))*SIN(('OddsRatio_working_3-way'!Y60+2*PI())/3)</f>
        <v>-0.354632535756645</v>
      </c>
      <c r="AK60" s="11">
        <f>'OddsRatio_working_3-way'!U60/(3*'OddsRatio_working_3-way'!X60^(1/3))*SIN(('OddsRatio_working_3-way'!Y60+4*PI())/3)</f>
        <v>0.59321518235997184</v>
      </c>
      <c r="AL60" s="11">
        <f>'OddsRatio_working_3-way'!Z60+'OddsRatio_working_3-way'!AF60</f>
        <v>1.0944802704108025</v>
      </c>
      <c r="AM60" s="11">
        <f>'OddsRatio_working_3-way'!AA60+'OddsRatio_working_3-way'!AG60</f>
        <v>-0.96047740092661382</v>
      </c>
      <c r="AN60" s="11">
        <f>'OddsRatio_working_3-way'!AB60+'OddsRatio_working_3-way'!AH60</f>
        <v>-0.1340028694841891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1.0944802704108025</v>
      </c>
      <c r="AS60" s="11">
        <f>IF(('OddsRatio_working_3-way'!X60=0),IF(Q60&gt;0,-Q60^(1/3),(-Q60)^(1/3)),'OddsRatio_working_3-way'!AM60-'OddsRatio_working_3-way'!R60/3)</f>
        <v>-0.96047740092661382</v>
      </c>
      <c r="AT60" s="11">
        <f>IF(('OddsRatio_working_3-way'!X60=0),IF(Q60&gt;0,-Q60^(1/3),(-Q60)^(1/3)),'OddsRatio_working_3-way'!AN60-'OddsRatio_working_3-way'!R60/3)</f>
        <v>-0.1340028694841891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1.75</v>
      </c>
      <c r="B2" s="4">
        <f>IF('True_Odds_Calculator_2-way'!B3="","",'True_Odds_Calculator_2-way'!B3)</f>
        <v>2.1</v>
      </c>
      <c r="C2" s="4">
        <f t="shared" ref="C2:C65" si="0">IF(A2="","",((1/A2)+(1/B2))-1)</f>
        <v>4.761904761904745E-2</v>
      </c>
      <c r="D2" s="4">
        <f>IF(A2="","",(2*A2)/(2-($C2*A2)))</f>
        <v>1.8260869565217388</v>
      </c>
      <c r="E2" s="4">
        <f>IF(B2="","",(2*B2)/(2-($C2*B2)))</f>
        <v>2.2105263157894735</v>
      </c>
      <c r="G2" s="4">
        <f t="shared" ref="G2:G65" si="1">IF(A2="","",C2+1)</f>
        <v>1.0476190476190474</v>
      </c>
    </row>
    <row r="3" spans="1:7" x14ac:dyDescent="0.2">
      <c r="A3" s="4">
        <f>IF('True_Odds_Calculator_2-way'!A4="","",'True_Odds_Calculator_2-way'!A4)</f>
        <v>1.67</v>
      </c>
      <c r="B3" s="4">
        <f>IF('True_Odds_Calculator_2-way'!B4="","",'True_Odds_Calculator_2-way'!B4)</f>
        <v>2.33</v>
      </c>
      <c r="C3" s="4">
        <f t="shared" si="0"/>
        <v>2.7986944565804084E-2</v>
      </c>
      <c r="D3" s="4">
        <f t="shared" ref="D3:D66" si="2">IF(A3="","",(2*A3)/(2-($C3*A3)))</f>
        <v>1.7099602293950913</v>
      </c>
      <c r="E3" s="4">
        <f t="shared" ref="E3:E66" si="3">IF(B3="","",(2*B3)/(2-($C3*B3)))</f>
        <v>2.4085296029216061</v>
      </c>
      <c r="G3" s="4">
        <f t="shared" si="1"/>
        <v>1.0279869445658041</v>
      </c>
    </row>
    <row r="4" spans="1:7" x14ac:dyDescent="0.2">
      <c r="A4" s="4">
        <f>IF('True_Odds_Calculator_2-way'!A5="","",'True_Odds_Calculator_2-way'!A5)</f>
        <v>1.76</v>
      </c>
      <c r="B4" s="4">
        <f>IF('True_Odds_Calculator_2-way'!B5="","",'True_Odds_Calculator_2-way'!B5)</f>
        <v>2.1800000000000002</v>
      </c>
      <c r="C4" s="4">
        <f t="shared" si="0"/>
        <v>2.6897414512093487E-2</v>
      </c>
      <c r="D4" s="4">
        <f t="shared" si="2"/>
        <v>1.8026686713023867</v>
      </c>
      <c r="E4" s="4">
        <f t="shared" si="3"/>
        <v>2.2458440646218687</v>
      </c>
      <c r="G4" s="4">
        <f t="shared" si="1"/>
        <v>1.0268974145120935</v>
      </c>
    </row>
    <row r="5" spans="1:7" x14ac:dyDescent="0.2">
      <c r="A5" s="4">
        <f>IF('True_Odds_Calculator_2-way'!A6="","",'True_Odds_Calculator_2-way'!A6)</f>
        <v>1.81</v>
      </c>
      <c r="B5" s="4">
        <f>IF('True_Odds_Calculator_2-way'!B6="","",'True_Odds_Calculator_2-way'!B6)</f>
        <v>2.09</v>
      </c>
      <c r="C5" s="4">
        <f t="shared" si="0"/>
        <v>3.0955087366835166E-2</v>
      </c>
      <c r="D5" s="4">
        <f t="shared" si="2"/>
        <v>1.8621674173619833</v>
      </c>
      <c r="E5" s="4">
        <f t="shared" si="3"/>
        <v>2.159867538325388</v>
      </c>
      <c r="G5" s="4">
        <f t="shared" si="1"/>
        <v>1.0309550873668352</v>
      </c>
    </row>
    <row r="6" spans="1:7" x14ac:dyDescent="0.2">
      <c r="A6" s="4">
        <f>IF('True_Odds_Calculator_2-way'!A7="","",'True_Odds_Calculator_2-way'!A7)</f>
        <v>1.67</v>
      </c>
      <c r="B6" s="4">
        <f>IF('True_Odds_Calculator_2-way'!B7="","",'True_Odds_Calculator_2-way'!B7)</f>
        <v>2.2999999999999998</v>
      </c>
      <c r="C6" s="4">
        <f t="shared" si="0"/>
        <v>3.3585003905233002E-2</v>
      </c>
      <c r="D6" s="4">
        <f t="shared" si="2"/>
        <v>1.7181838514873629</v>
      </c>
      <c r="E6" s="4">
        <f t="shared" si="3"/>
        <v>2.3924011211460603</v>
      </c>
      <c r="G6" s="4">
        <f t="shared" si="1"/>
        <v>1.033585003905233</v>
      </c>
    </row>
    <row r="7" spans="1:7" x14ac:dyDescent="0.2">
      <c r="A7" s="4">
        <f>IF('True_Odds_Calculator_2-way'!A8="","",'True_Odds_Calculator_2-way'!A8)</f>
        <v>2.12</v>
      </c>
      <c r="B7" s="4">
        <f>IF('True_Odds_Calculator_2-way'!B8="","",'True_Odds_Calculator_2-way'!B8)</f>
        <v>1.79</v>
      </c>
      <c r="C7" s="4">
        <f t="shared" si="0"/>
        <v>3.0357331084642114E-2</v>
      </c>
      <c r="D7" s="4">
        <f t="shared" si="2"/>
        <v>2.1904871854075272</v>
      </c>
      <c r="E7" s="4">
        <f t="shared" si="3"/>
        <v>1.8399922420480992</v>
      </c>
      <c r="G7" s="4">
        <f t="shared" si="1"/>
        <v>1.0303573310846421</v>
      </c>
    </row>
    <row r="8" spans="1:7" x14ac:dyDescent="0.2">
      <c r="A8" s="4">
        <f>IF('True_Odds_Calculator_2-way'!A9="","",'True_Odds_Calculator_2-way'!A9)</f>
        <v>2.04</v>
      </c>
      <c r="B8" s="4">
        <f>IF('True_Odds_Calculator_2-way'!B9="","",'True_Odds_Calculator_2-way'!B9)</f>
        <v>1.87</v>
      </c>
      <c r="C8" s="4">
        <f t="shared" si="0"/>
        <v>2.4955436720142554E-2</v>
      </c>
      <c r="D8" s="4">
        <f t="shared" si="2"/>
        <v>2.0932835820895521</v>
      </c>
      <c r="E8" s="4">
        <f t="shared" si="3"/>
        <v>1.9146757679180888</v>
      </c>
      <c r="G8" s="4">
        <f t="shared" si="1"/>
        <v>1.0249554367201426</v>
      </c>
    </row>
    <row r="9" spans="1:7" x14ac:dyDescent="0.2">
      <c r="A9" s="4">
        <f>IF('True_Odds_Calculator_2-way'!A10="","",'True_Odds_Calculator_2-way'!A10)</f>
        <v>1.78</v>
      </c>
      <c r="B9" s="4">
        <f>IF('True_Odds_Calculator_2-way'!B10="","",'True_Odds_Calculator_2-way'!B10)</f>
        <v>2.14</v>
      </c>
      <c r="C9" s="4">
        <f t="shared" si="0"/>
        <v>2.908747243515708E-2</v>
      </c>
      <c r="D9" s="4">
        <f t="shared" si="2"/>
        <v>1.8273049985608751</v>
      </c>
      <c r="E9" s="4">
        <f t="shared" si="3"/>
        <v>2.2087440565928333</v>
      </c>
      <c r="G9" s="4">
        <f t="shared" si="1"/>
        <v>1.0290874724351571</v>
      </c>
    </row>
    <row r="10" spans="1:7" x14ac:dyDescent="0.2">
      <c r="A10" s="4">
        <f>IF('True_Odds_Calculator_2-way'!A11="","",'True_Odds_Calculator_2-way'!A11)</f>
        <v>1.87</v>
      </c>
      <c r="B10" s="4">
        <f>IF('True_Odds_Calculator_2-way'!B11="","",'True_Odds_Calculator_2-way'!B11)</f>
        <v>2.0499999999999998</v>
      </c>
      <c r="C10" s="4">
        <f t="shared" si="0"/>
        <v>2.2564236337550447E-2</v>
      </c>
      <c r="D10" s="4">
        <f t="shared" si="2"/>
        <v>1.9103027282920144</v>
      </c>
      <c r="E10" s="4">
        <f t="shared" si="3"/>
        <v>2.0985356507458599</v>
      </c>
      <c r="G10" s="4">
        <f t="shared" si="1"/>
        <v>1.0225642363375504</v>
      </c>
    </row>
    <row r="11" spans="1:7" x14ac:dyDescent="0.2">
      <c r="A11" s="4">
        <f>IF('True_Odds_Calculator_2-way'!A12="","",'True_Odds_Calculator_2-way'!A12)</f>
        <v>2.0299999999999998</v>
      </c>
      <c r="B11" s="4">
        <f>IF('True_Odds_Calculator_2-way'!B12="","",'True_Odds_Calculator_2-way'!B12)</f>
        <v>1.86</v>
      </c>
      <c r="C11" s="4">
        <f t="shared" si="0"/>
        <v>3.0245246040574214E-2</v>
      </c>
      <c r="D11" s="4">
        <f t="shared" si="2"/>
        <v>2.0942925287037548</v>
      </c>
      <c r="E11" s="4">
        <f t="shared" si="3"/>
        <v>1.9138324294186226</v>
      </c>
      <c r="G11" s="4">
        <f t="shared" si="1"/>
        <v>1.0302452460405742</v>
      </c>
    </row>
    <row r="12" spans="1:7" x14ac:dyDescent="0.2">
      <c r="A12" s="4">
        <f>IF('True_Odds_Calculator_2-way'!A13="","",'True_Odds_Calculator_2-way'!A13)</f>
        <v>2.25</v>
      </c>
      <c r="B12" s="4">
        <f>IF('True_Odds_Calculator_2-way'!B13="","",'True_Odds_Calculator_2-way'!B13)</f>
        <v>1.7</v>
      </c>
      <c r="C12" s="4">
        <f t="shared" si="0"/>
        <v>3.2679738562091387E-2</v>
      </c>
      <c r="D12" s="4">
        <f t="shared" si="2"/>
        <v>2.3358778625954195</v>
      </c>
      <c r="E12" s="4">
        <f t="shared" si="3"/>
        <v>1.7485714285714284</v>
      </c>
      <c r="G12" s="4">
        <f t="shared" si="1"/>
        <v>1.0326797385620914</v>
      </c>
    </row>
    <row r="13" spans="1:7" x14ac:dyDescent="0.2">
      <c r="A13" s="4">
        <f>IF('True_Odds_Calculator_2-way'!A14="","",'True_Odds_Calculator_2-way'!A14)</f>
        <v>2.5</v>
      </c>
      <c r="B13" s="4">
        <f>IF('True_Odds_Calculator_2-way'!B14="","",'True_Odds_Calculator_2-way'!B14)</f>
        <v>1.58</v>
      </c>
      <c r="C13" s="4">
        <f t="shared" si="0"/>
        <v>3.2911392405063244E-2</v>
      </c>
      <c r="D13" s="4">
        <f t="shared" si="2"/>
        <v>2.6072607260726071</v>
      </c>
      <c r="E13" s="4">
        <f t="shared" si="3"/>
        <v>1.62217659137577</v>
      </c>
      <c r="G13" s="4">
        <f t="shared" si="1"/>
        <v>1.0329113924050632</v>
      </c>
    </row>
    <row r="14" spans="1:7" x14ac:dyDescent="0.2">
      <c r="A14" s="4">
        <f>IF('True_Odds_Calculator_2-way'!A15="","",'True_Odds_Calculator_2-way'!A15)</f>
        <v>1.9</v>
      </c>
      <c r="B14" s="4">
        <f>IF('True_Odds_Calculator_2-way'!B15="","",'True_Odds_Calculator_2-way'!B15)</f>
        <v>1.99</v>
      </c>
      <c r="C14" s="4">
        <f t="shared" si="0"/>
        <v>2.8828352287754377E-2</v>
      </c>
      <c r="D14" s="4">
        <f t="shared" si="2"/>
        <v>1.9535003874967702</v>
      </c>
      <c r="E14" s="4">
        <f t="shared" si="3"/>
        <v>2.0487672717420748</v>
      </c>
      <c r="G14" s="4">
        <f t="shared" si="1"/>
        <v>1.0288283522877544</v>
      </c>
    </row>
    <row r="15" spans="1:7" x14ac:dyDescent="0.2">
      <c r="A15" s="4">
        <f>IF('True_Odds_Calculator_2-way'!A16="","",'True_Odds_Calculator_2-way'!A16)</f>
        <v>1.93</v>
      </c>
      <c r="B15" s="4">
        <f>IF('True_Odds_Calculator_2-way'!B16="","",'True_Odds_Calculator_2-way'!B16)</f>
        <v>1.95</v>
      </c>
      <c r="C15" s="4">
        <f t="shared" si="0"/>
        <v>3.0955227846419575E-2</v>
      </c>
      <c r="D15" s="4">
        <f t="shared" si="2"/>
        <v>1.9894277785119598</v>
      </c>
      <c r="E15" s="4">
        <f t="shared" si="3"/>
        <v>2.0106851876586083</v>
      </c>
      <c r="G15" s="4">
        <f t="shared" si="1"/>
        <v>1.0309552278464196</v>
      </c>
    </row>
    <row r="16" spans="1:7" x14ac:dyDescent="0.2">
      <c r="A16" s="4">
        <f>IF('True_Odds_Calculator_2-way'!A17="","",'True_Odds_Calculator_2-way'!A17)</f>
        <v>2.16</v>
      </c>
      <c r="B16" s="4">
        <f>IF('True_Odds_Calculator_2-way'!B17="","",'True_Odds_Calculator_2-way'!B17)</f>
        <v>1.75</v>
      </c>
      <c r="C16" s="4">
        <f t="shared" si="0"/>
        <v>3.4391534391534417E-2</v>
      </c>
      <c r="D16" s="4">
        <f t="shared" si="2"/>
        <v>2.2433234421364987</v>
      </c>
      <c r="E16" s="4">
        <f t="shared" si="3"/>
        <v>1.8042959427207637</v>
      </c>
      <c r="G16" s="4">
        <f t="shared" si="1"/>
        <v>1.0343915343915344</v>
      </c>
    </row>
    <row r="17" spans="1:7" x14ac:dyDescent="0.2">
      <c r="A17" s="4">
        <f>IF('True_Odds_Calculator_2-way'!A18="","",'True_Odds_Calculator_2-way'!A18)</f>
        <v>2.2200000000000002</v>
      </c>
      <c r="B17" s="4">
        <f>IF('True_Odds_Calculator_2-way'!B18="","",'True_Odds_Calculator_2-way'!B18)</f>
        <v>1.72</v>
      </c>
      <c r="C17" s="4">
        <f t="shared" si="0"/>
        <v>3.1845799287659737E-2</v>
      </c>
      <c r="D17" s="4">
        <f t="shared" si="2"/>
        <v>2.3013500482160079</v>
      </c>
      <c r="E17" s="4">
        <f t="shared" si="3"/>
        <v>1.7684327528714336</v>
      </c>
      <c r="G17" s="4">
        <f t="shared" si="1"/>
        <v>1.0318457992876597</v>
      </c>
    </row>
    <row r="18" spans="1:7" x14ac:dyDescent="0.2">
      <c r="A18" s="4">
        <f>IF('True_Odds_Calculator_2-way'!A19="","",'True_Odds_Calculator_2-way'!A19)</f>
        <v>1.58</v>
      </c>
      <c r="B18" s="4">
        <f>IF('True_Odds_Calculator_2-way'!B19="","",'True_Odds_Calculator_2-way'!B19)</f>
        <v>2.41</v>
      </c>
      <c r="C18" s="4">
        <f t="shared" si="0"/>
        <v>4.7849151741162776E-2</v>
      </c>
      <c r="D18" s="4">
        <f t="shared" si="2"/>
        <v>1.6420716719134072</v>
      </c>
      <c r="E18" s="4">
        <f t="shared" si="3"/>
        <v>2.5574585264289071</v>
      </c>
      <c r="G18" s="4">
        <f t="shared" si="1"/>
        <v>1.0478491517411628</v>
      </c>
    </row>
    <row r="19" spans="1:7" x14ac:dyDescent="0.2">
      <c r="A19" s="4">
        <f>IF('True_Odds_Calculator_2-way'!A20="","",'True_Odds_Calculator_2-way'!A20)</f>
        <v>2.19</v>
      </c>
      <c r="B19" s="4">
        <f>IF('True_Odds_Calculator_2-way'!B20="","",'True_Odds_Calculator_2-way'!B20)</f>
        <v>1.72</v>
      </c>
      <c r="C19" s="4">
        <f t="shared" si="0"/>
        <v>3.8016353403419467E-2</v>
      </c>
      <c r="D19" s="4">
        <f t="shared" si="2"/>
        <v>2.2851249696675566</v>
      </c>
      <c r="E19" s="4">
        <f t="shared" si="3"/>
        <v>1.7781344410876134</v>
      </c>
      <c r="G19" s="4">
        <f t="shared" si="1"/>
        <v>1.0380163534034195</v>
      </c>
    </row>
    <row r="20" spans="1:7" x14ac:dyDescent="0.2">
      <c r="A20" s="4">
        <f>IF('True_Odds_Calculator_2-way'!A21="","",'True_Odds_Calculator_2-way'!A21)</f>
        <v>2.27</v>
      </c>
      <c r="B20" s="4">
        <f>IF('True_Odds_Calculator_2-way'!B21="","",'True_Odds_Calculator_2-way'!B21)</f>
        <v>1.67</v>
      </c>
      <c r="C20" s="4">
        <f t="shared" si="0"/>
        <v>3.9331029570814469E-2</v>
      </c>
      <c r="D20" s="4">
        <f t="shared" si="2"/>
        <v>2.3760694474913038</v>
      </c>
      <c r="E20" s="4">
        <f t="shared" si="3"/>
        <v>1.7267075087111983</v>
      </c>
      <c r="G20" s="4">
        <f t="shared" si="1"/>
        <v>1.0393310295708145</v>
      </c>
    </row>
    <row r="21" spans="1:7" x14ac:dyDescent="0.2">
      <c r="A21" s="4">
        <f>IF('True_Odds_Calculator_2-way'!A22="","",'True_Odds_Calculator_2-way'!A22)</f>
        <v>2.21</v>
      </c>
      <c r="B21" s="4">
        <f>IF('True_Odds_Calculator_2-way'!B22="","",'True_Odds_Calculator_2-way'!B22)</f>
        <v>1.7</v>
      </c>
      <c r="C21" s="4">
        <f t="shared" si="0"/>
        <v>4.0723981900452566E-2</v>
      </c>
      <c r="D21" s="4">
        <f t="shared" si="2"/>
        <v>2.3141361256544504</v>
      </c>
      <c r="E21" s="4">
        <f t="shared" si="3"/>
        <v>1.760956175298805</v>
      </c>
      <c r="G21" s="4">
        <f t="shared" si="1"/>
        <v>1.0407239819004526</v>
      </c>
    </row>
    <row r="22" spans="1:7" x14ac:dyDescent="0.2">
      <c r="A22" s="4">
        <f>IF('True_Odds_Calculator_2-way'!A23="","",'True_Odds_Calculator_2-way'!A23)</f>
        <v>2.34</v>
      </c>
      <c r="B22" s="4">
        <f>IF('True_Odds_Calculator_2-way'!B23="","",'True_Odds_Calculator_2-way'!B23)</f>
        <v>1.64</v>
      </c>
      <c r="C22" s="4">
        <f t="shared" si="0"/>
        <v>3.7106524911402872E-2</v>
      </c>
      <c r="D22" s="4">
        <f t="shared" si="2"/>
        <v>2.4462009178990307</v>
      </c>
      <c r="E22" s="4">
        <f t="shared" si="3"/>
        <v>1.6914668547249645</v>
      </c>
      <c r="G22" s="4">
        <f t="shared" si="1"/>
        <v>1.0371065249114029</v>
      </c>
    </row>
    <row r="23" spans="1:7" x14ac:dyDescent="0.2">
      <c r="A23" s="4">
        <f>IF('True_Odds_Calculator_2-way'!A24="","",'True_Odds_Calculator_2-way'!A24)</f>
        <v>2.44</v>
      </c>
      <c r="B23" s="4">
        <f>IF('True_Odds_Calculator_2-way'!B24="","",'True_Odds_Calculator_2-way'!B24)</f>
        <v>1.59</v>
      </c>
      <c r="C23" s="4">
        <f t="shared" si="0"/>
        <v>3.8766883183833478E-2</v>
      </c>
      <c r="D23" s="4">
        <f t="shared" si="2"/>
        <v>2.561130182202271</v>
      </c>
      <c r="E23" s="4">
        <f t="shared" si="3"/>
        <v>1.640561569688769</v>
      </c>
      <c r="G23" s="4">
        <f t="shared" si="1"/>
        <v>1.0387668831838335</v>
      </c>
    </row>
    <row r="24" spans="1:7" x14ac:dyDescent="0.2">
      <c r="A24" s="4">
        <f>IF('True_Odds_Calculator_2-way'!A25="","",'True_Odds_Calculator_2-way'!A25)</f>
        <v>2.39</v>
      </c>
      <c r="B24" s="4">
        <f>IF('True_Odds_Calculator_2-way'!B25="","",'True_Odds_Calculator_2-way'!B25)</f>
        <v>1.61</v>
      </c>
      <c r="C24" s="4">
        <f t="shared" si="0"/>
        <v>3.9528054263364254E-2</v>
      </c>
      <c r="D24" s="4">
        <f t="shared" si="2"/>
        <v>2.5084911502982492</v>
      </c>
      <c r="E24" s="4">
        <f t="shared" si="3"/>
        <v>1.6629140646945697</v>
      </c>
      <c r="G24" s="4">
        <f t="shared" si="1"/>
        <v>1.0395280542633643</v>
      </c>
    </row>
    <row r="25" spans="1:7" x14ac:dyDescent="0.2">
      <c r="A25" s="4">
        <f>IF('True_Odds_Calculator_2-way'!A26="","",'True_Odds_Calculator_2-way'!A26)</f>
        <v>2.34</v>
      </c>
      <c r="B25" s="4">
        <f>IF('True_Odds_Calculator_2-way'!B26="","",'True_Odds_Calculator_2-way'!B26)</f>
        <v>1.64</v>
      </c>
      <c r="C25" s="4">
        <f t="shared" si="0"/>
        <v>3.7106524911402872E-2</v>
      </c>
      <c r="D25" s="4">
        <f t="shared" si="2"/>
        <v>2.4462009178990307</v>
      </c>
      <c r="E25" s="4">
        <f t="shared" si="3"/>
        <v>1.6914668547249645</v>
      </c>
      <c r="G25" s="4">
        <f t="shared" si="1"/>
        <v>1.0371065249114029</v>
      </c>
    </row>
    <row r="26" spans="1:7" x14ac:dyDescent="0.2">
      <c r="A26" s="4">
        <f>IF('True_Odds_Calculator_2-way'!A27="","",'True_Odds_Calculator_2-way'!A27)</f>
        <v>2.4300000000000002</v>
      </c>
      <c r="B26" s="4">
        <f>IF('True_Odds_Calculator_2-way'!B27="","",'True_Odds_Calculator_2-way'!B27)</f>
        <v>1.6</v>
      </c>
      <c r="C26" s="4">
        <f t="shared" si="0"/>
        <v>3.652263374485587E-2</v>
      </c>
      <c r="D26" s="4">
        <f t="shared" si="2"/>
        <v>2.5428384565075208</v>
      </c>
      <c r="E26" s="4">
        <f t="shared" si="3"/>
        <v>1.6481559983043661</v>
      </c>
      <c r="G26" s="4">
        <f t="shared" si="1"/>
        <v>1.0365226337448559</v>
      </c>
    </row>
    <row r="27" spans="1:7" x14ac:dyDescent="0.2">
      <c r="A27" s="4">
        <f>IF('True_Odds_Calculator_2-way'!A28="","",'True_Odds_Calculator_2-way'!A28)</f>
        <v>2.4900000000000002</v>
      </c>
      <c r="B27" s="4">
        <f>IF('True_Odds_Calculator_2-way'!B28="","",'True_Odds_Calculator_2-way'!B28)</f>
        <v>1.57</v>
      </c>
      <c r="C27" s="4">
        <f t="shared" si="0"/>
        <v>3.8549100862046881E-2</v>
      </c>
      <c r="D27" s="4">
        <f t="shared" si="2"/>
        <v>2.6155287190981165</v>
      </c>
      <c r="E27" s="4">
        <f t="shared" si="3"/>
        <v>1.6189924005549459</v>
      </c>
      <c r="G27" s="4">
        <f t="shared" si="1"/>
        <v>1.0385491008620469</v>
      </c>
    </row>
    <row r="28" spans="1:7" x14ac:dyDescent="0.2">
      <c r="A28" s="4">
        <f>IF('True_Odds_Calculator_2-way'!A29="","",'True_Odds_Calculator_2-way'!A29)</f>
        <v>2.31</v>
      </c>
      <c r="B28" s="4">
        <f>IF('True_Odds_Calculator_2-way'!B29="","",'True_Odds_Calculator_2-way'!B29)</f>
        <v>1.65</v>
      </c>
      <c r="C28" s="4">
        <f t="shared" si="0"/>
        <v>3.8961038961038863E-2</v>
      </c>
      <c r="D28" s="4">
        <f t="shared" si="2"/>
        <v>2.418848167539267</v>
      </c>
      <c r="E28" s="4">
        <f t="shared" si="3"/>
        <v>1.7047970479704795</v>
      </c>
      <c r="G28" s="4">
        <f t="shared" si="1"/>
        <v>1.0389610389610389</v>
      </c>
    </row>
    <row r="29" spans="1:7" x14ac:dyDescent="0.2">
      <c r="A29" s="4">
        <f>IF('True_Odds_Calculator_2-way'!A30="","",'True_Odds_Calculator_2-way'!A30)</f>
        <v>1.57</v>
      </c>
      <c r="B29" s="4">
        <f>IF('True_Odds_Calculator_2-way'!B30="","",'True_Odds_Calculator_2-way'!B30)</f>
        <v>2.54</v>
      </c>
      <c r="C29" s="4">
        <f t="shared" si="0"/>
        <v>3.0643462560810519E-2</v>
      </c>
      <c r="D29" s="4">
        <f t="shared" si="2"/>
        <v>1.6086974061075479</v>
      </c>
      <c r="E29" s="4">
        <f t="shared" si="3"/>
        <v>2.6428524090396981</v>
      </c>
      <c r="G29" s="4">
        <f t="shared" si="1"/>
        <v>1.0306434625608105</v>
      </c>
    </row>
    <row r="30" spans="1:7" x14ac:dyDescent="0.2">
      <c r="A30" s="4">
        <f>IF('True_Odds_Calculator_2-way'!A31="","",'True_Odds_Calculator_2-way'!A31)</f>
        <v>1.33</v>
      </c>
      <c r="B30" s="4">
        <f>IF('True_Odds_Calculator_2-way'!B31="","",'True_Odds_Calculator_2-way'!B31)</f>
        <v>3.46</v>
      </c>
      <c r="C30" s="4">
        <f t="shared" si="0"/>
        <v>4.0897040288582653E-2</v>
      </c>
      <c r="D30" s="4">
        <f t="shared" si="2"/>
        <v>1.3671826257464572</v>
      </c>
      <c r="E30" s="4">
        <f t="shared" si="3"/>
        <v>3.7234404077999832</v>
      </c>
      <c r="G30" s="4">
        <f t="shared" si="1"/>
        <v>1.0408970402885827</v>
      </c>
    </row>
    <row r="31" spans="1:7" x14ac:dyDescent="0.2">
      <c r="A31" s="4">
        <f>IF('True_Odds_Calculator_2-way'!A32="","",'True_Odds_Calculator_2-way'!A32)</f>
        <v>1.53</v>
      </c>
      <c r="B31" s="4">
        <f>IF('True_Odds_Calculator_2-way'!B32="","",'True_Odds_Calculator_2-way'!B32)</f>
        <v>2.65</v>
      </c>
      <c r="C31" s="4">
        <f t="shared" si="0"/>
        <v>3.0953261807867838E-2</v>
      </c>
      <c r="D31" s="4">
        <f t="shared" si="2"/>
        <v>1.5671079331336362</v>
      </c>
      <c r="E31" s="4">
        <f t="shared" si="3"/>
        <v>2.7633327653774069</v>
      </c>
      <c r="G31" s="4">
        <f t="shared" si="1"/>
        <v>1.0309532618078678</v>
      </c>
    </row>
    <row r="32" spans="1:7" x14ac:dyDescent="0.2">
      <c r="A32" s="4">
        <f>IF('True_Odds_Calculator_2-way'!A33="","",'True_Odds_Calculator_2-way'!A33)</f>
        <v>1.36</v>
      </c>
      <c r="B32" s="4">
        <f>IF('True_Odds_Calculator_2-way'!B33="","",'True_Odds_Calculator_2-way'!B33)</f>
        <v>3.18</v>
      </c>
      <c r="C32" s="4">
        <f t="shared" si="0"/>
        <v>4.9759526452090252E-2</v>
      </c>
      <c r="D32" s="4">
        <f t="shared" si="2"/>
        <v>1.4076292149459706</v>
      </c>
      <c r="E32" s="4">
        <f t="shared" si="3"/>
        <v>3.4532098371127438</v>
      </c>
      <c r="G32" s="4">
        <f t="shared" si="1"/>
        <v>1.0497595264520903</v>
      </c>
    </row>
    <row r="33" spans="1:7" x14ac:dyDescent="0.2">
      <c r="A33" s="4">
        <f>IF('True_Odds_Calculator_2-way'!A34="","",'True_Odds_Calculator_2-way'!A34)</f>
        <v>1.94</v>
      </c>
      <c r="B33" s="4">
        <f>IF('True_Odds_Calculator_2-way'!B34="","",'True_Odds_Calculator_2-way'!B34)</f>
        <v>1.93</v>
      </c>
      <c r="C33" s="4">
        <f t="shared" si="0"/>
        <v>3.3598632551679941E-2</v>
      </c>
      <c r="D33" s="4">
        <f t="shared" si="2"/>
        <v>2.0053558995233249</v>
      </c>
      <c r="E33" s="4">
        <f t="shared" si="3"/>
        <v>1.9946726333173512</v>
      </c>
      <c r="G33" s="4">
        <f t="shared" si="1"/>
        <v>1.0335986325516799</v>
      </c>
    </row>
    <row r="34" spans="1:7" x14ac:dyDescent="0.2">
      <c r="A34" s="4">
        <f>IF('True_Odds_Calculator_2-way'!A35="","",'True_Odds_Calculator_2-way'!A35)</f>
        <v>1.78</v>
      </c>
      <c r="B34" s="4">
        <f>IF('True_Odds_Calculator_2-way'!B35="","",'True_Odds_Calculator_2-way'!B35)</f>
        <v>2.15</v>
      </c>
      <c r="C34" s="4">
        <f t="shared" si="0"/>
        <v>2.6914031878756184E-2</v>
      </c>
      <c r="D34" s="4">
        <f t="shared" si="2"/>
        <v>1.8236835835120324</v>
      </c>
      <c r="E34" s="4">
        <f t="shared" si="3"/>
        <v>2.2140584321666186</v>
      </c>
      <c r="G34" s="4">
        <f t="shared" si="1"/>
        <v>1.0269140318787562</v>
      </c>
    </row>
    <row r="35" spans="1:7" x14ac:dyDescent="0.2">
      <c r="A35" s="4">
        <f>IF('True_Odds_Calculator_2-way'!A36="","",'True_Odds_Calculator_2-way'!A36)</f>
        <v>2.15</v>
      </c>
      <c r="B35" s="4">
        <f>IF('True_Odds_Calculator_2-way'!B36="","",'True_Odds_Calculator_2-way'!B36)</f>
        <v>1.78</v>
      </c>
      <c r="C35" s="4">
        <f t="shared" si="0"/>
        <v>2.6914031878756184E-2</v>
      </c>
      <c r="D35" s="4">
        <f t="shared" si="2"/>
        <v>2.2140584321666186</v>
      </c>
      <c r="E35" s="4">
        <f t="shared" si="3"/>
        <v>1.8236835835120324</v>
      </c>
      <c r="G35" s="4">
        <f t="shared" si="1"/>
        <v>1.0269140318787562</v>
      </c>
    </row>
    <row r="36" spans="1:7" x14ac:dyDescent="0.2">
      <c r="A36" s="4">
        <f>IF('True_Odds_Calculator_2-way'!A37="","",'True_Odds_Calculator_2-way'!A37)</f>
        <v>1.33</v>
      </c>
      <c r="B36" s="4">
        <f>IF('True_Odds_Calculator_2-way'!B37="","",'True_Odds_Calculator_2-way'!B37)</f>
        <v>3.16</v>
      </c>
      <c r="C36" s="4">
        <f t="shared" si="0"/>
        <v>6.8335395450651815E-2</v>
      </c>
      <c r="D36" s="4">
        <f t="shared" si="2"/>
        <v>1.3933165362683992</v>
      </c>
      <c r="E36" s="4">
        <f t="shared" si="3"/>
        <v>3.5424814565070792</v>
      </c>
      <c r="G36" s="4">
        <f t="shared" si="1"/>
        <v>1.0683353954506518</v>
      </c>
    </row>
    <row r="37" spans="1:7" x14ac:dyDescent="0.2">
      <c r="A37" s="4">
        <f>IF('True_Odds_Calculator_2-way'!A38="","",'True_Odds_Calculator_2-way'!A38)</f>
        <v>1.77</v>
      </c>
      <c r="B37" s="4">
        <f>IF('True_Odds_Calculator_2-way'!B38="","",'True_Odds_Calculator_2-way'!B38)</f>
        <v>2.15</v>
      </c>
      <c r="C37" s="4">
        <f t="shared" si="0"/>
        <v>3.0088030482196881E-2</v>
      </c>
      <c r="D37" s="4">
        <f t="shared" si="2"/>
        <v>1.8184207382630511</v>
      </c>
      <c r="E37" s="4">
        <f t="shared" si="3"/>
        <v>2.2218654211064077</v>
      </c>
      <c r="G37" s="4">
        <f t="shared" si="1"/>
        <v>1.0300880304821969</v>
      </c>
    </row>
    <row r="38" spans="1:7" x14ac:dyDescent="0.2">
      <c r="A38" s="4">
        <f>IF('True_Odds_Calculator_2-way'!A39="","",'True_Odds_Calculator_2-way'!A39)</f>
        <v>1.51</v>
      </c>
      <c r="B38" s="4">
        <f>IF('True_Odds_Calculator_2-way'!B39="","",'True_Odds_Calculator_2-way'!B39)</f>
        <v>2.69</v>
      </c>
      <c r="C38" s="4">
        <f t="shared" si="0"/>
        <v>3.3998867525049992E-2</v>
      </c>
      <c r="D38" s="4">
        <f t="shared" si="2"/>
        <v>1.5497815677521511</v>
      </c>
      <c r="E38" s="4">
        <f t="shared" si="3"/>
        <v>2.8189041951490341</v>
      </c>
      <c r="G38" s="4">
        <f t="shared" si="1"/>
        <v>1.03399886752505</v>
      </c>
    </row>
    <row r="39" spans="1:7" x14ac:dyDescent="0.2">
      <c r="A39" s="4">
        <f>IF('True_Odds_Calculator_2-way'!A40="","",'True_Odds_Calculator_2-way'!A40)</f>
        <v>1.96</v>
      </c>
      <c r="B39" s="4">
        <f>IF('True_Odds_Calculator_2-way'!B40="","",'True_Odds_Calculator_2-way'!B40)</f>
        <v>1.93</v>
      </c>
      <c r="C39" s="4">
        <f t="shared" si="0"/>
        <v>2.8338796658559762E-2</v>
      </c>
      <c r="D39" s="4">
        <f t="shared" si="2"/>
        <v>2.0159880622468553</v>
      </c>
      <c r="E39" s="4">
        <f t="shared" si="3"/>
        <v>1.9842635333613092</v>
      </c>
      <c r="G39" s="4">
        <f t="shared" si="1"/>
        <v>1.0283387966585598</v>
      </c>
    </row>
    <row r="40" spans="1:7" x14ac:dyDescent="0.2">
      <c r="A40" s="4">
        <f>IF('True_Odds_Calculator_2-way'!A41="","",'True_Odds_Calculator_2-way'!A41)</f>
        <v>2.21</v>
      </c>
      <c r="B40" s="4">
        <f>IF('True_Odds_Calculator_2-way'!B41="","",'True_Odds_Calculator_2-way'!B41)</f>
        <v>1.72</v>
      </c>
      <c r="C40" s="4">
        <f t="shared" si="0"/>
        <v>3.3884036620014824E-2</v>
      </c>
      <c r="D40" s="4">
        <f t="shared" si="2"/>
        <v>2.2959652089876781</v>
      </c>
      <c r="E40" s="4">
        <f t="shared" si="3"/>
        <v>1.7716256524981358</v>
      </c>
      <c r="G40" s="4">
        <f t="shared" si="1"/>
        <v>1.0338840366200148</v>
      </c>
    </row>
    <row r="41" spans="1:7" x14ac:dyDescent="0.2">
      <c r="A41" s="4">
        <f>IF('True_Odds_Calculator_2-way'!A42="","",'True_Odds_Calculator_2-way'!A42)</f>
        <v>2</v>
      </c>
      <c r="B41" s="4">
        <f>IF('True_Odds_Calculator_2-way'!B42="","",'True_Odds_Calculator_2-way'!B42)</f>
        <v>1.88</v>
      </c>
      <c r="C41" s="4">
        <f t="shared" si="0"/>
        <v>3.1914893617021267E-2</v>
      </c>
      <c r="D41" s="4">
        <f t="shared" si="2"/>
        <v>2.0659340659340657</v>
      </c>
      <c r="E41" s="4">
        <f t="shared" si="3"/>
        <v>1.9381443298969072</v>
      </c>
      <c r="G41" s="4">
        <f t="shared" si="1"/>
        <v>1.0319148936170213</v>
      </c>
    </row>
    <row r="42" spans="1:7" x14ac:dyDescent="0.2">
      <c r="A42" s="4">
        <f>IF('True_Odds_Calculator_2-way'!A43="","",'True_Odds_Calculator_2-way'!A43)</f>
        <v>2.11</v>
      </c>
      <c r="B42" s="4">
        <f>IF('True_Odds_Calculator_2-way'!B43="","",'True_Odds_Calculator_2-way'!B43)</f>
        <v>1.79</v>
      </c>
      <c r="C42" s="4">
        <f t="shared" si="0"/>
        <v>3.2592867166194583E-2</v>
      </c>
      <c r="D42" s="4">
        <f t="shared" si="2"/>
        <v>2.1851369724319478</v>
      </c>
      <c r="E42" s="4">
        <f t="shared" si="3"/>
        <v>1.8437843247333352</v>
      </c>
      <c r="G42" s="4">
        <f t="shared" si="1"/>
        <v>1.0325928671661946</v>
      </c>
    </row>
    <row r="43" spans="1:7" x14ac:dyDescent="0.2">
      <c r="A43" s="4">
        <f>IF('True_Odds_Calculator_2-way'!A44="","",'True_Odds_Calculator_2-way'!A44)</f>
        <v>2.1</v>
      </c>
      <c r="B43" s="4">
        <f>IF('True_Odds_Calculator_2-way'!B44="","",'True_Odds_Calculator_2-way'!B44)</f>
        <v>1.79</v>
      </c>
      <c r="C43" s="4">
        <f t="shared" si="0"/>
        <v>3.4849694067571102E-2</v>
      </c>
      <c r="D43" s="4">
        <f t="shared" si="2"/>
        <v>2.1797622499275153</v>
      </c>
      <c r="E43" s="4">
        <f t="shared" si="3"/>
        <v>1.8476284099287292</v>
      </c>
      <c r="G43" s="4">
        <f t="shared" si="1"/>
        <v>1.0348496940675711</v>
      </c>
    </row>
    <row r="44" spans="1:7" x14ac:dyDescent="0.2">
      <c r="A44" s="4">
        <f>IF('True_Odds_Calculator_2-way'!A45="","",'True_Odds_Calculator_2-way'!A45)</f>
        <v>2.1800000000000002</v>
      </c>
      <c r="B44" s="4">
        <f>IF('True_Odds_Calculator_2-way'!B45="","",'True_Odds_Calculator_2-way'!B45)</f>
        <v>1.76</v>
      </c>
      <c r="C44" s="4">
        <f t="shared" si="0"/>
        <v>2.6897414512093487E-2</v>
      </c>
      <c r="D44" s="4">
        <f t="shared" si="2"/>
        <v>2.2458440646218687</v>
      </c>
      <c r="E44" s="4">
        <f t="shared" si="3"/>
        <v>1.8026686713023867</v>
      </c>
      <c r="G44" s="4">
        <f t="shared" si="1"/>
        <v>1.0268974145120935</v>
      </c>
    </row>
    <row r="45" spans="1:7" x14ac:dyDescent="0.2">
      <c r="A45" s="4">
        <f>IF('True_Odds_Calculator_2-way'!A46="","",'True_Odds_Calculator_2-way'!A46)</f>
        <v>1.39</v>
      </c>
      <c r="B45" s="4">
        <f>IF('True_Odds_Calculator_2-way'!B46="","",'True_Odds_Calculator_2-way'!B46)</f>
        <v>3.11</v>
      </c>
      <c r="C45" s="4">
        <f t="shared" si="0"/>
        <v>4.0967868791783379E-2</v>
      </c>
      <c r="D45" s="4">
        <f t="shared" si="2"/>
        <v>1.43073689784706</v>
      </c>
      <c r="E45" s="4">
        <f t="shared" si="3"/>
        <v>3.3216028276153522</v>
      </c>
      <c r="G45" s="4">
        <f t="shared" si="1"/>
        <v>1.0409678687917834</v>
      </c>
    </row>
    <row r="46" spans="1:7" x14ac:dyDescent="0.2">
      <c r="A46" s="4">
        <f>IF('True_Odds_Calculator_2-way'!A47="","",'True_Odds_Calculator_2-way'!A47)</f>
        <v>1.57</v>
      </c>
      <c r="B46" s="4">
        <f>IF('True_Odds_Calculator_2-way'!B47="","",'True_Odds_Calculator_2-way'!B47)</f>
        <v>2.54</v>
      </c>
      <c r="C46" s="4">
        <f t="shared" si="0"/>
        <v>3.0643462560810519E-2</v>
      </c>
      <c r="D46" s="4">
        <f t="shared" si="2"/>
        <v>1.6086974061075479</v>
      </c>
      <c r="E46" s="4">
        <f t="shared" si="3"/>
        <v>2.6428524090396981</v>
      </c>
      <c r="G46" s="4">
        <f t="shared" si="1"/>
        <v>1.0306434625608105</v>
      </c>
    </row>
    <row r="47" spans="1:7" x14ac:dyDescent="0.2">
      <c r="A47" s="4">
        <f>IF('True_Odds_Calculator_2-way'!A48="","",'True_Odds_Calculator_2-way'!A48)</f>
        <v>2.2000000000000002</v>
      </c>
      <c r="B47" s="4">
        <f>IF('True_Odds_Calculator_2-way'!B48="","",'True_Odds_Calculator_2-way'!B48)</f>
        <v>1.74</v>
      </c>
      <c r="C47" s="4">
        <f t="shared" si="0"/>
        <v>2.925809822361547E-2</v>
      </c>
      <c r="D47" s="4">
        <f t="shared" si="2"/>
        <v>2.2731591448931119</v>
      </c>
      <c r="E47" s="4">
        <f t="shared" si="3"/>
        <v>1.78544776119403</v>
      </c>
      <c r="G47" s="4">
        <f t="shared" si="1"/>
        <v>1.0292580982236155</v>
      </c>
    </row>
    <row r="48" spans="1:7" x14ac:dyDescent="0.2">
      <c r="A48" s="4">
        <f>IF('True_Odds_Calculator_2-way'!A49="","",'True_Odds_Calculator_2-way'!A49)</f>
        <v>1.93</v>
      </c>
      <c r="B48" s="4">
        <f>IF('True_Odds_Calculator_2-way'!B49="","",'True_Odds_Calculator_2-way'!B49)</f>
        <v>1.98</v>
      </c>
      <c r="C48" s="4">
        <f t="shared" si="0"/>
        <v>2.3185220076411994E-2</v>
      </c>
      <c r="D48" s="4">
        <f t="shared" si="2"/>
        <v>1.974169551066798</v>
      </c>
      <c r="E48" s="4">
        <f t="shared" si="3"/>
        <v>2.0265153523890338</v>
      </c>
      <c r="G48" s="4">
        <f t="shared" si="1"/>
        <v>1.023185220076412</v>
      </c>
    </row>
    <row r="49" spans="1:7" x14ac:dyDescent="0.2">
      <c r="A49" s="4">
        <f>IF('True_Odds_Calculator_2-way'!A50="","",'True_Odds_Calculator_2-way'!A50)</f>
        <v>1.76</v>
      </c>
      <c r="B49" s="4">
        <f>IF('True_Odds_Calculator_2-way'!B50="","",'True_Odds_Calculator_2-way'!B50)</f>
        <v>2.17</v>
      </c>
      <c r="C49" s="4">
        <f t="shared" si="0"/>
        <v>2.9011311269375728E-2</v>
      </c>
      <c r="D49" s="4">
        <f t="shared" si="2"/>
        <v>1.8061099025820484</v>
      </c>
      <c r="E49" s="4">
        <f t="shared" si="3"/>
        <v>2.2405256365129644</v>
      </c>
      <c r="G49" s="4">
        <f t="shared" si="1"/>
        <v>1.0290113112693757</v>
      </c>
    </row>
    <row r="50" spans="1:7" x14ac:dyDescent="0.2">
      <c r="A50" s="4">
        <f>IF('True_Odds_Calculator_2-way'!A51="","",'True_Odds_Calculator_2-way'!A51)</f>
        <v>2</v>
      </c>
      <c r="B50" s="4">
        <f>IF('True_Odds_Calculator_2-way'!B51="","",'True_Odds_Calculator_2-way'!B51)</f>
        <v>1.9</v>
      </c>
      <c r="C50" s="4">
        <f t="shared" si="0"/>
        <v>2.631578947368407E-2</v>
      </c>
      <c r="D50" s="4">
        <f t="shared" si="2"/>
        <v>2.0540540540540539</v>
      </c>
      <c r="E50" s="4">
        <f t="shared" si="3"/>
        <v>1.9487179487179485</v>
      </c>
      <c r="G50" s="4">
        <f t="shared" si="1"/>
        <v>1.0263157894736841</v>
      </c>
    </row>
    <row r="51" spans="1:7" x14ac:dyDescent="0.2">
      <c r="A51" s="4">
        <f>IF('True_Odds_Calculator_2-way'!A52="","",'True_Odds_Calculator_2-way'!A52)</f>
        <v>1.66</v>
      </c>
      <c r="B51" s="4">
        <f>IF('True_Odds_Calculator_2-way'!B52="","",'True_Odds_Calculator_2-way'!B52)</f>
        <v>2.35</v>
      </c>
      <c r="C51" s="4">
        <f t="shared" si="0"/>
        <v>2.7941553447834E-2</v>
      </c>
      <c r="D51" s="4">
        <f t="shared" si="2"/>
        <v>1.6994118928338053</v>
      </c>
      <c r="E51" s="4">
        <f t="shared" si="3"/>
        <v>2.4297726564933044</v>
      </c>
      <c r="G51" s="4">
        <f t="shared" si="1"/>
        <v>1.027941553447834</v>
      </c>
    </row>
    <row r="52" spans="1:7" x14ac:dyDescent="0.2">
      <c r="A52" s="4">
        <f>IF('True_Odds_Calculator_2-way'!A53="","",'True_Odds_Calculator_2-way'!A53)</f>
        <v>1.67</v>
      </c>
      <c r="B52" s="4">
        <f>IF('True_Odds_Calculator_2-way'!B53="","",'True_Odds_Calculator_2-way'!B53)</f>
        <v>2.3199999999999998</v>
      </c>
      <c r="C52" s="4">
        <f t="shared" si="0"/>
        <v>2.9836877968201669E-2</v>
      </c>
      <c r="D52" s="4">
        <f t="shared" si="2"/>
        <v>1.7126690831933518</v>
      </c>
      <c r="E52" s="4">
        <f t="shared" si="3"/>
        <v>2.4031757846421042</v>
      </c>
      <c r="G52" s="4">
        <f t="shared" si="1"/>
        <v>1.0298368779682017</v>
      </c>
    </row>
    <row r="53" spans="1:7" x14ac:dyDescent="0.2">
      <c r="A53" s="4">
        <f>IF('True_Odds_Calculator_2-way'!A54="","",'True_Odds_Calculator_2-way'!A54)</f>
        <v>1.37</v>
      </c>
      <c r="B53" s="4">
        <f>IF('True_Odds_Calculator_2-way'!B54="","",'True_Odds_Calculator_2-way'!B54)</f>
        <v>3.26</v>
      </c>
      <c r="C53" s="4">
        <f t="shared" si="0"/>
        <v>3.6675473556938787E-2</v>
      </c>
      <c r="D53" s="4">
        <f t="shared" si="2"/>
        <v>1.4053050564802869</v>
      </c>
      <c r="E53" s="4">
        <f t="shared" si="3"/>
        <v>3.4672773852961725</v>
      </c>
      <c r="G53" s="4">
        <f t="shared" si="1"/>
        <v>1.0366754735569388</v>
      </c>
    </row>
    <row r="54" spans="1:7" x14ac:dyDescent="0.2">
      <c r="A54" s="4">
        <f>IF('True_Odds_Calculator_2-way'!A55="","",'True_Odds_Calculator_2-way'!A55)</f>
        <v>1.87</v>
      </c>
      <c r="B54" s="4">
        <f>IF('True_Odds_Calculator_2-way'!B55="","",'True_Odds_Calculator_2-way'!B55)</f>
        <v>2.0499999999999998</v>
      </c>
      <c r="C54" s="4">
        <f t="shared" si="0"/>
        <v>2.2564236337550447E-2</v>
      </c>
      <c r="D54" s="4">
        <f t="shared" si="2"/>
        <v>1.9103027282920144</v>
      </c>
      <c r="E54" s="4">
        <f t="shared" si="3"/>
        <v>2.0985356507458599</v>
      </c>
      <c r="G54" s="4">
        <f t="shared" si="1"/>
        <v>1.0225642363375504</v>
      </c>
    </row>
    <row r="55" spans="1:7" x14ac:dyDescent="0.2">
      <c r="A55" s="4">
        <f>IF('True_Odds_Calculator_2-way'!A56="","",'True_Odds_Calculator_2-way'!A56)</f>
        <v>1.91</v>
      </c>
      <c r="B55" s="4">
        <f>IF('True_Odds_Calculator_2-way'!B56="","",'True_Odds_Calculator_2-way'!B56)</f>
        <v>2</v>
      </c>
      <c r="C55" s="4">
        <f t="shared" si="0"/>
        <v>2.3560209424083656E-2</v>
      </c>
      <c r="D55" s="4">
        <f t="shared" si="2"/>
        <v>1.9539641943734012</v>
      </c>
      <c r="E55" s="4">
        <f t="shared" si="3"/>
        <v>2.0482573726541551</v>
      </c>
      <c r="G55" s="4">
        <f t="shared" si="1"/>
        <v>1.0235602094240837</v>
      </c>
    </row>
    <row r="56" spans="1:7" x14ac:dyDescent="0.2">
      <c r="A56" s="4">
        <f>IF('True_Odds_Calculator_2-way'!A57="","",'True_Odds_Calculator_2-way'!A57)</f>
        <v>1.83</v>
      </c>
      <c r="B56" s="4">
        <f>IF('True_Odds_Calculator_2-way'!B57="","",'True_Odds_Calculator_2-way'!B57)</f>
        <v>2.0699999999999998</v>
      </c>
      <c r="C56" s="4">
        <f t="shared" si="0"/>
        <v>2.9539874871307603E-2</v>
      </c>
      <c r="D56" s="4">
        <f t="shared" si="2"/>
        <v>1.8808371192373576</v>
      </c>
      <c r="E56" s="4">
        <f t="shared" si="3"/>
        <v>2.1352836729517204</v>
      </c>
      <c r="G56" s="4">
        <f t="shared" si="1"/>
        <v>1.0295398748713076</v>
      </c>
    </row>
    <row r="57" spans="1:7" x14ac:dyDescent="0.2">
      <c r="A57" s="4">
        <f>IF('True_Odds_Calculator_2-way'!A58="","",'True_Odds_Calculator_2-way'!A58)</f>
        <v>1.71</v>
      </c>
      <c r="B57" s="4">
        <f>IF('True_Odds_Calculator_2-way'!B58="","",'True_Odds_Calculator_2-way'!B58)</f>
        <v>2.23</v>
      </c>
      <c r="C57" s="4">
        <f t="shared" si="0"/>
        <v>3.3225814910969431E-2</v>
      </c>
      <c r="D57" s="4">
        <f t="shared" si="2"/>
        <v>1.7599981538319522</v>
      </c>
      <c r="E57" s="4">
        <f t="shared" si="3"/>
        <v>2.315792669966295</v>
      </c>
      <c r="G57" s="4">
        <f t="shared" si="1"/>
        <v>1.0332258149109694</v>
      </c>
    </row>
    <row r="58" spans="1:7" x14ac:dyDescent="0.2">
      <c r="A58" s="4">
        <f>IF('True_Odds_Calculator_2-way'!A59="","",'True_Odds_Calculator_2-way'!A59)</f>
        <v>1.47</v>
      </c>
      <c r="B58" s="4">
        <f>IF('True_Odds_Calculator_2-way'!B59="","",'True_Odds_Calculator_2-way'!B59)</f>
        <v>2.78</v>
      </c>
      <c r="C58" s="4">
        <f t="shared" si="0"/>
        <v>3.9984339059364826E-2</v>
      </c>
      <c r="D58" s="4">
        <f t="shared" si="2"/>
        <v>1.5145091353815365</v>
      </c>
      <c r="E58" s="4">
        <f t="shared" si="3"/>
        <v>2.9436000864366494</v>
      </c>
      <c r="G58" s="4">
        <f t="shared" si="1"/>
        <v>1.0399843390593648</v>
      </c>
    </row>
    <row r="59" spans="1:7" x14ac:dyDescent="0.2">
      <c r="A59" s="4">
        <f>IF('True_Odds_Calculator_2-way'!A60="","",'True_Odds_Calculator_2-way'!A60)</f>
        <v>1.19</v>
      </c>
      <c r="B59" s="4">
        <f>IF('True_Odds_Calculator_2-way'!B60="","",'True_Odds_Calculator_2-way'!B60)</f>
        <v>4.8600000000000003</v>
      </c>
      <c r="C59" s="4">
        <f t="shared" si="0"/>
        <v>4.6097451326209571E-2</v>
      </c>
      <c r="D59" s="4">
        <f t="shared" si="2"/>
        <v>1.2235597774345739</v>
      </c>
      <c r="E59" s="4">
        <f t="shared" si="3"/>
        <v>5.4730765590990833</v>
      </c>
      <c r="G59" s="4">
        <f t="shared" si="1"/>
        <v>1.0460974513262096</v>
      </c>
    </row>
    <row r="60" spans="1:7" x14ac:dyDescent="0.2">
      <c r="A60" s="4">
        <f>IF('True_Odds_Calculator_2-way'!A61="","",'True_Odds_Calculator_2-way'!A61)</f>
        <v>1.38</v>
      </c>
      <c r="B60" s="4">
        <f>IF('True_Odds_Calculator_2-way'!B61="","",'True_Odds_Calculator_2-way'!B61)</f>
        <v>3.11</v>
      </c>
      <c r="C60" s="4">
        <f t="shared" si="0"/>
        <v>4.6181089519548912E-2</v>
      </c>
      <c r="D60" s="4">
        <f t="shared" si="2"/>
        <v>1.4254209704739447</v>
      </c>
      <c r="E60" s="4">
        <f t="shared" si="3"/>
        <v>3.3506128503396049</v>
      </c>
      <c r="G60" s="4">
        <f t="shared" si="1"/>
        <v>1.0461810895195489</v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2.11</v>
      </c>
      <c r="B2" s="4">
        <f>IF('True_Odds_Calculator_3-way'!B3="","",'True_Odds_Calculator_3-way'!B3)</f>
        <v>3.64</v>
      </c>
      <c r="C2" s="4">
        <f>IF('True_Odds_Calculator_3-way'!C3="","",'True_Odds_Calculator_3-way'!C3)</f>
        <v>3.37</v>
      </c>
      <c r="D2" s="4">
        <f>IF(A2="","",((1/A2)+(1/B2)+(1/C2))-1)</f>
        <v>4.5394829058884589E-2</v>
      </c>
      <c r="E2" s="4">
        <f>IF(A2="","",(3*A2)/(3-($D2*A2)))</f>
        <v>2.1795892643932508</v>
      </c>
      <c r="F2" s="4">
        <f>IF(B2="","",(3*B2)/(3-($D2*B2)))</f>
        <v>3.852174127014397</v>
      </c>
      <c r="G2" s="4">
        <f>IF(C2="","",(3*C2)/(3-($D2*C2)))</f>
        <v>3.5510821975493916</v>
      </c>
      <c r="I2" s="4">
        <f>IF(A2="","",D2+1)</f>
        <v>1.0453948290588846</v>
      </c>
    </row>
    <row r="3" spans="1:9" x14ac:dyDescent="0.2">
      <c r="A3" s="4">
        <f>IF('True_Odds_Calculator_3-way'!A4="","",'True_Odds_Calculator_3-way'!A4)</f>
        <v>3.45</v>
      </c>
      <c r="B3" s="4">
        <f>IF('True_Odds_Calculator_3-way'!B4="","",'True_Odds_Calculator_3-way'!B4)</f>
        <v>3.86</v>
      </c>
      <c r="C3" s="4">
        <f>IF('True_Odds_Calculator_3-way'!C4="","",'True_Odds_Calculator_3-way'!C4)</f>
        <v>2.11</v>
      </c>
      <c r="D3" s="4">
        <f t="shared" ref="D3:D66" si="0">IF(A3="","",((1/A3)+(1/B3)+(1/C3))-1)</f>
        <v>2.2856079265821005E-2</v>
      </c>
      <c r="E3" s="4">
        <f t="shared" ref="E3:E66" si="1">IF(A3="","",(3*A3)/(3-($D3*A3)))</f>
        <v>3.5431293521192595</v>
      </c>
      <c r="F3" s="4">
        <f t="shared" ref="F3:F66" si="2">IF(B3="","",(3*B3)/(3-($D3*B3)))</f>
        <v>3.9769549076323334</v>
      </c>
      <c r="G3" s="4">
        <f t="shared" ref="G3:G66" si="3">IF(C3="","",(3*C3)/(3-($D3*C3)))</f>
        <v>2.144473357980929</v>
      </c>
      <c r="I3" s="4">
        <f t="shared" ref="I3:I66" si="4">IF(A3="","",D3+1)</f>
        <v>1.022856079265821</v>
      </c>
    </row>
    <row r="4" spans="1:9" x14ac:dyDescent="0.2">
      <c r="A4" s="4">
        <f>IF('True_Odds_Calculator_3-way'!A5="","",'True_Odds_Calculator_3-way'!A5)</f>
        <v>1.73</v>
      </c>
      <c r="B4" s="4">
        <f>IF('True_Odds_Calculator_3-way'!B5="","",'True_Odds_Calculator_3-way'!B5)</f>
        <v>3.86</v>
      </c>
      <c r="C4" s="4">
        <f>IF('True_Odds_Calculator_3-way'!C5="","",'True_Odds_Calculator_3-way'!C5)</f>
        <v>5.36</v>
      </c>
      <c r="D4" s="4">
        <f t="shared" si="0"/>
        <v>2.3669203772982872E-2</v>
      </c>
      <c r="E4" s="4">
        <f t="shared" si="1"/>
        <v>1.7539399487840959</v>
      </c>
      <c r="F4" s="4">
        <f t="shared" si="2"/>
        <v>3.9812463720571962</v>
      </c>
      <c r="G4" s="4">
        <f t="shared" si="3"/>
        <v>5.5966777802054501</v>
      </c>
      <c r="I4" s="4">
        <f t="shared" si="4"/>
        <v>1.0236692037729829</v>
      </c>
    </row>
    <row r="5" spans="1:9" x14ac:dyDescent="0.2">
      <c r="A5" s="4">
        <f>IF('True_Odds_Calculator_3-way'!A6="","",'True_Odds_Calculator_3-way'!A6)</f>
        <v>1.91</v>
      </c>
      <c r="B5" s="4">
        <f>IF('True_Odds_Calculator_3-way'!B6="","",'True_Odds_Calculator_3-way'!B6)</f>
        <v>3.6</v>
      </c>
      <c r="C5" s="4">
        <f>IF('True_Odds_Calculator_3-way'!C6="","",'True_Odds_Calculator_3-way'!C6)</f>
        <v>4.49</v>
      </c>
      <c r="D5" s="4">
        <f t="shared" si="0"/>
        <v>2.4055136422351575E-2</v>
      </c>
      <c r="E5" s="4">
        <f t="shared" si="1"/>
        <v>1.9397068106072251</v>
      </c>
      <c r="F5" s="4">
        <f t="shared" si="2"/>
        <v>3.7070070730325031</v>
      </c>
      <c r="G5" s="4">
        <f t="shared" si="3"/>
        <v>4.6576885283329332</v>
      </c>
      <c r="I5" s="4">
        <f t="shared" si="4"/>
        <v>1.0240551364223516</v>
      </c>
    </row>
    <row r="6" spans="1:9" x14ac:dyDescent="0.2">
      <c r="A6" s="4">
        <f>IF('True_Odds_Calculator_3-way'!A7="","",'True_Odds_Calculator_3-way'!A7)</f>
        <v>1.48</v>
      </c>
      <c r="B6" s="4">
        <f>IF('True_Odds_Calculator_3-way'!B7="","",'True_Odds_Calculator_3-way'!B7)</f>
        <v>4.62</v>
      </c>
      <c r="C6" s="4">
        <f>IF('True_Odds_Calculator_3-way'!C7="","",'True_Odds_Calculator_3-way'!C7)</f>
        <v>7.14</v>
      </c>
      <c r="D6" s="4">
        <f t="shared" si="0"/>
        <v>3.2181914534855638E-2</v>
      </c>
      <c r="E6" s="4">
        <f t="shared" si="1"/>
        <v>1.5038761562054721</v>
      </c>
      <c r="F6" s="4">
        <f t="shared" si="2"/>
        <v>4.8609072863929335</v>
      </c>
      <c r="G6" s="4">
        <f t="shared" si="3"/>
        <v>7.7322347181324709</v>
      </c>
      <c r="I6" s="4">
        <f t="shared" si="4"/>
        <v>1.0321819145348556</v>
      </c>
    </row>
    <row r="7" spans="1:9" x14ac:dyDescent="0.2">
      <c r="A7" s="4">
        <f>IF('True_Odds_Calculator_3-way'!A8="","",'True_Odds_Calculator_3-way'!A8)</f>
        <v>2.11</v>
      </c>
      <c r="B7" s="4">
        <f>IF('True_Odds_Calculator_3-way'!B8="","",'True_Odds_Calculator_3-way'!B8)</f>
        <v>3.47</v>
      </c>
      <c r="C7" s="4">
        <f>IF('True_Odds_Calculator_3-way'!C8="","",'True_Odds_Calculator_3-way'!C8)</f>
        <v>3.83</v>
      </c>
      <c r="D7" s="4">
        <f t="shared" si="0"/>
        <v>2.3214693073570603E-2</v>
      </c>
      <c r="E7" s="4">
        <f t="shared" si="1"/>
        <v>2.1450232259307156</v>
      </c>
      <c r="F7" s="4">
        <f t="shared" si="2"/>
        <v>3.5657462108003544</v>
      </c>
      <c r="G7" s="4">
        <f t="shared" si="3"/>
        <v>3.9469782718125095</v>
      </c>
      <c r="I7" s="4">
        <f t="shared" si="4"/>
        <v>1.0232146930735706</v>
      </c>
    </row>
    <row r="8" spans="1:9" x14ac:dyDescent="0.2">
      <c r="A8" s="4">
        <f>IF('True_Odds_Calculator_3-way'!A9="","",'True_Odds_Calculator_3-way'!A9)</f>
        <v>3.26</v>
      </c>
      <c r="B8" s="4">
        <f>IF('True_Odds_Calculator_3-way'!B9="","",'True_Odds_Calculator_3-way'!B9)</f>
        <v>3.44</v>
      </c>
      <c r="C8" s="4">
        <f>IF('True_Odds_Calculator_3-way'!C9="","",'True_Odds_Calculator_3-way'!C9)</f>
        <v>2.36</v>
      </c>
      <c r="D8" s="4">
        <f t="shared" si="0"/>
        <v>2.1174954235595456E-2</v>
      </c>
      <c r="E8" s="4">
        <f t="shared" si="1"/>
        <v>3.3367796908767904</v>
      </c>
      <c r="F8" s="4">
        <f t="shared" si="2"/>
        <v>3.5256038262935485</v>
      </c>
      <c r="G8" s="4">
        <f t="shared" si="3"/>
        <v>2.399977946233304</v>
      </c>
      <c r="I8" s="4">
        <f t="shared" si="4"/>
        <v>1.0211749542355955</v>
      </c>
    </row>
    <row r="9" spans="1:9" x14ac:dyDescent="0.2">
      <c r="A9" s="4">
        <f>IF('True_Odds_Calculator_3-way'!A10="","",'True_Odds_Calculator_3-way'!A10)</f>
        <v>5.28</v>
      </c>
      <c r="B9" s="4">
        <f>IF('True_Odds_Calculator_3-way'!B10="","",'True_Odds_Calculator_3-way'!B10)</f>
        <v>4.24</v>
      </c>
      <c r="C9" s="4">
        <f>IF('True_Odds_Calculator_3-way'!C10="","",'True_Odds_Calculator_3-way'!C10)</f>
        <v>1.67</v>
      </c>
      <c r="D9" s="4">
        <f t="shared" si="0"/>
        <v>2.4045391207293765E-2</v>
      </c>
      <c r="E9" s="4">
        <f t="shared" si="1"/>
        <v>5.513323224251728</v>
      </c>
      <c r="F9" s="4">
        <f t="shared" si="2"/>
        <v>4.3891619508688802</v>
      </c>
      <c r="G9" s="4">
        <f t="shared" si="3"/>
        <v>1.6926566626760811</v>
      </c>
      <c r="I9" s="4">
        <f t="shared" si="4"/>
        <v>1.0240453912072938</v>
      </c>
    </row>
    <row r="10" spans="1:9" x14ac:dyDescent="0.2">
      <c r="A10" s="4">
        <f>IF('True_Odds_Calculator_3-way'!A11="","",'True_Odds_Calculator_3-way'!A11)</f>
        <v>2.16</v>
      </c>
      <c r="B10" s="4">
        <f>IF('True_Odds_Calculator_3-way'!B11="","",'True_Odds_Calculator_3-way'!B11)</f>
        <v>3.61</v>
      </c>
      <c r="C10" s="4">
        <f>IF('True_Odds_Calculator_3-way'!C11="","",'True_Odds_Calculator_3-way'!C11)</f>
        <v>3.53</v>
      </c>
      <c r="D10" s="4">
        <f t="shared" si="0"/>
        <v>2.3257392192440385E-2</v>
      </c>
      <c r="E10" s="4">
        <f t="shared" si="1"/>
        <v>2.1967858878893725</v>
      </c>
      <c r="F10" s="4">
        <f t="shared" si="2"/>
        <v>3.7139397868907347</v>
      </c>
      <c r="G10" s="4">
        <f t="shared" si="3"/>
        <v>3.6293207096780202</v>
      </c>
      <c r="I10" s="4">
        <f t="shared" si="4"/>
        <v>1.0232573921924404</v>
      </c>
    </row>
    <row r="11" spans="1:9" x14ac:dyDescent="0.2">
      <c r="A11" s="4">
        <f>IF('True_Odds_Calculator_3-way'!A12="","",'True_Odds_Calculator_3-way'!A12)</f>
        <v>4.59</v>
      </c>
      <c r="B11" s="4">
        <f>IF('True_Odds_Calculator_3-way'!B12="","",'True_Odds_Calculator_3-way'!B12)</f>
        <v>3.67</v>
      </c>
      <c r="C11" s="4">
        <f>IF('True_Odds_Calculator_3-way'!C12="","",'True_Odds_Calculator_3-way'!C12)</f>
        <v>1.85</v>
      </c>
      <c r="D11" s="4">
        <f t="shared" si="0"/>
        <v>3.0885028320514873E-2</v>
      </c>
      <c r="E11" s="4">
        <f t="shared" si="1"/>
        <v>4.817653865388575</v>
      </c>
      <c r="F11" s="4">
        <f t="shared" si="2"/>
        <v>3.8141072099161208</v>
      </c>
      <c r="G11" s="4">
        <f t="shared" si="3"/>
        <v>1.8859187703568077</v>
      </c>
      <c r="I11" s="4">
        <f t="shared" si="4"/>
        <v>1.0308850283205149</v>
      </c>
    </row>
    <row r="12" spans="1:9" x14ac:dyDescent="0.2">
      <c r="A12" s="4">
        <f>IF('True_Odds_Calculator_3-way'!A13="","",'True_Odds_Calculator_3-way'!A13)</f>
        <v>1.93</v>
      </c>
      <c r="B12" s="4">
        <f>IF('True_Odds_Calculator_3-way'!B13="","",'True_Odds_Calculator_3-way'!B13)</f>
        <v>3.38</v>
      </c>
      <c r="C12" s="4">
        <f>IF('True_Odds_Calculator_3-way'!C13="","",'True_Odds_Calculator_3-way'!C13)</f>
        <v>4.6900000000000004</v>
      </c>
      <c r="D12" s="4">
        <f t="shared" si="0"/>
        <v>2.7212319396278106E-2</v>
      </c>
      <c r="E12" s="4">
        <f t="shared" si="1"/>
        <v>1.9643897705262938</v>
      </c>
      <c r="F12" s="4">
        <f t="shared" si="2"/>
        <v>3.4869057879127654</v>
      </c>
      <c r="G12" s="4">
        <f t="shared" si="3"/>
        <v>4.8983868091007814</v>
      </c>
      <c r="I12" s="4">
        <f t="shared" si="4"/>
        <v>1.0272123193962781</v>
      </c>
    </row>
    <row r="13" spans="1:9" x14ac:dyDescent="0.2">
      <c r="A13" s="4">
        <f>IF('True_Odds_Calculator_3-way'!A14="","",'True_Odds_Calculator_3-way'!A14)</f>
        <v>2.68</v>
      </c>
      <c r="B13" s="4">
        <f>IF('True_Odds_Calculator_3-way'!B14="","",'True_Odds_Calculator_3-way'!B14)</f>
        <v>3.08</v>
      </c>
      <c r="C13" s="4">
        <f>IF('True_Odds_Calculator_3-way'!C14="","",'True_Odds_Calculator_3-way'!C14)</f>
        <v>3.04</v>
      </c>
      <c r="D13" s="4">
        <f t="shared" si="0"/>
        <v>2.6757021454586249E-2</v>
      </c>
      <c r="E13" s="4">
        <f t="shared" si="1"/>
        <v>2.7456285932368369</v>
      </c>
      <c r="F13" s="4">
        <f t="shared" si="2"/>
        <v>3.166999184187782</v>
      </c>
      <c r="G13" s="4">
        <f t="shared" si="3"/>
        <v>3.124723059022299</v>
      </c>
      <c r="I13" s="4">
        <f t="shared" si="4"/>
        <v>1.0267570214545862</v>
      </c>
    </row>
    <row r="14" spans="1:9" x14ac:dyDescent="0.2">
      <c r="A14" s="4">
        <f>IF('True_Odds_Calculator_3-way'!A15="","",'True_Odds_Calculator_3-way'!A15)</f>
        <v>1.81</v>
      </c>
      <c r="B14" s="4">
        <f>IF('True_Odds_Calculator_3-way'!B15="","",'True_Odds_Calculator_3-way'!B15)</f>
        <v>3.8</v>
      </c>
      <c r="C14" s="4">
        <f>IF('True_Odds_Calculator_3-way'!C15="","",'True_Odds_Calculator_3-way'!C15)</f>
        <v>4.6399999999999997</v>
      </c>
      <c r="D14" s="4">
        <f t="shared" si="0"/>
        <v>3.1161323961456322E-2</v>
      </c>
      <c r="E14" s="4">
        <f t="shared" si="1"/>
        <v>1.8446812347692321</v>
      </c>
      <c r="F14" s="4">
        <f t="shared" si="2"/>
        <v>3.9561533706435172</v>
      </c>
      <c r="G14" s="4">
        <f t="shared" si="3"/>
        <v>4.8749541740327667</v>
      </c>
      <c r="I14" s="4">
        <f t="shared" si="4"/>
        <v>1.0311613239614563</v>
      </c>
    </row>
    <row r="15" spans="1:9" x14ac:dyDescent="0.2">
      <c r="A15" s="4">
        <f>IF('True_Odds_Calculator_3-way'!A16="","",'True_Odds_Calculator_3-way'!A16)</f>
        <v>1.58</v>
      </c>
      <c r="B15" s="4">
        <f>IF('True_Odds_Calculator_3-way'!B16="","",'True_Odds_Calculator_3-way'!B16)</f>
        <v>4.1500000000000004</v>
      </c>
      <c r="C15" s="4">
        <f>IF('True_Odds_Calculator_3-way'!C16="","",'True_Odds_Calculator_3-way'!C16)</f>
        <v>6.39</v>
      </c>
      <c r="D15" s="4">
        <f t="shared" si="0"/>
        <v>3.0369770518455796E-2</v>
      </c>
      <c r="E15" s="4">
        <f t="shared" si="1"/>
        <v>1.6056824831639758</v>
      </c>
      <c r="F15" s="4">
        <f t="shared" si="2"/>
        <v>4.3319936187217243</v>
      </c>
      <c r="G15" s="4">
        <f t="shared" si="3"/>
        <v>6.8319420084104534</v>
      </c>
      <c r="I15" s="4">
        <f t="shared" si="4"/>
        <v>1.0303697705184558</v>
      </c>
    </row>
    <row r="16" spans="1:9" x14ac:dyDescent="0.2">
      <c r="A16" s="4">
        <f>IF('True_Odds_Calculator_3-way'!A17="","",'True_Odds_Calculator_3-way'!A17)</f>
        <v>4.05</v>
      </c>
      <c r="B16" s="4">
        <f>IF('True_Odds_Calculator_3-way'!B17="","",'True_Odds_Calculator_3-way'!B17)</f>
        <v>3.5</v>
      </c>
      <c r="C16" s="4">
        <f>IF('True_Odds_Calculator_3-way'!C17="","",'True_Odds_Calculator_3-way'!C17)</f>
        <v>2.0099999999999998</v>
      </c>
      <c r="D16" s="4">
        <f t="shared" si="0"/>
        <v>3.0140303772144605E-2</v>
      </c>
      <c r="E16" s="4">
        <f t="shared" si="1"/>
        <v>4.2217818114465642</v>
      </c>
      <c r="F16" s="4">
        <f t="shared" si="2"/>
        <v>3.627558328293599</v>
      </c>
      <c r="G16" s="4">
        <f t="shared" si="3"/>
        <v>2.0514265142651422</v>
      </c>
      <c r="I16" s="4">
        <f t="shared" si="4"/>
        <v>1.0301403037721446</v>
      </c>
    </row>
    <row r="17" spans="1:9" x14ac:dyDescent="0.2">
      <c r="A17" s="4">
        <f>IF('True_Odds_Calculator_3-way'!A18="","",'True_Odds_Calculator_3-way'!A18)</f>
        <v>2.56</v>
      </c>
      <c r="B17" s="4">
        <f>IF('True_Odds_Calculator_3-way'!B18="","",'True_Odds_Calculator_3-way'!B18)</f>
        <v>3.17</v>
      </c>
      <c r="C17" s="4">
        <f>IF('True_Odds_Calculator_3-way'!C18="","",'True_Odds_Calculator_3-way'!C18)</f>
        <v>3.11</v>
      </c>
      <c r="D17" s="4">
        <f t="shared" si="0"/>
        <v>2.7625821609340129E-2</v>
      </c>
      <c r="E17" s="4">
        <f t="shared" si="1"/>
        <v>2.6218065580954826</v>
      </c>
      <c r="F17" s="4">
        <f t="shared" si="2"/>
        <v>3.2653188527026464</v>
      </c>
      <c r="G17" s="4">
        <f t="shared" si="3"/>
        <v>3.2016925308854249</v>
      </c>
      <c r="I17" s="4">
        <f t="shared" si="4"/>
        <v>1.0276258216093401</v>
      </c>
    </row>
    <row r="18" spans="1:9" x14ac:dyDescent="0.2">
      <c r="A18" s="4">
        <f>IF('True_Odds_Calculator_3-way'!A19="","",'True_Odds_Calculator_3-way'!A19)</f>
        <v>1.27</v>
      </c>
      <c r="B18" s="4">
        <f>IF('True_Odds_Calculator_3-way'!B19="","",'True_Odds_Calculator_3-way'!B19)</f>
        <v>6.11</v>
      </c>
      <c r="C18" s="4">
        <f>IF('True_Odds_Calculator_3-way'!C19="","",'True_Odds_Calculator_3-way'!C19)</f>
        <v>9.89</v>
      </c>
      <c r="D18" s="4">
        <f t="shared" si="0"/>
        <v>5.2179930496463411E-2</v>
      </c>
      <c r="E18" s="4">
        <f t="shared" si="1"/>
        <v>1.2986873595058932</v>
      </c>
      <c r="F18" s="4">
        <f t="shared" si="2"/>
        <v>6.8365405267238364</v>
      </c>
      <c r="G18" s="4">
        <f t="shared" si="3"/>
        <v>11.944730620811301</v>
      </c>
      <c r="I18" s="4">
        <f t="shared" si="4"/>
        <v>1.0521799304964634</v>
      </c>
    </row>
    <row r="19" spans="1:9" x14ac:dyDescent="0.2">
      <c r="A19" s="4">
        <f>IF('True_Odds_Calculator_3-way'!A20="","",'True_Odds_Calculator_3-way'!A20)</f>
        <v>2.87</v>
      </c>
      <c r="B19" s="4">
        <f>IF('True_Odds_Calculator_3-way'!B20="","",'True_Odds_Calculator_3-way'!B20)</f>
        <v>3.12</v>
      </c>
      <c r="C19" s="4">
        <f>IF('True_Odds_Calculator_3-way'!C20="","",'True_Odds_Calculator_3-way'!C20)</f>
        <v>2.75</v>
      </c>
      <c r="D19" s="4">
        <f t="shared" si="0"/>
        <v>3.2581239898313186E-2</v>
      </c>
      <c r="E19" s="4">
        <f t="shared" si="1"/>
        <v>2.9623341366685785</v>
      </c>
      <c r="F19" s="4">
        <f t="shared" si="2"/>
        <v>3.2294275022732046</v>
      </c>
      <c r="G19" s="4">
        <f t="shared" si="3"/>
        <v>2.8346603532495043</v>
      </c>
      <c r="I19" s="4">
        <f t="shared" si="4"/>
        <v>1.0325812398983132</v>
      </c>
    </row>
    <row r="20" spans="1:9" x14ac:dyDescent="0.2">
      <c r="A20" s="4">
        <f>IF('True_Odds_Calculator_3-way'!A21="","",'True_Odds_Calculator_3-way'!A21)</f>
        <v>2.11</v>
      </c>
      <c r="B20" s="4">
        <f>IF('True_Odds_Calculator_3-way'!B21="","",'True_Odds_Calculator_3-way'!B21)</f>
        <v>3.29</v>
      </c>
      <c r="C20" s="4">
        <f>IF('True_Odds_Calculator_3-way'!C21="","",'True_Odds_Calculator_3-way'!C21)</f>
        <v>3.92</v>
      </c>
      <c r="D20" s="4">
        <f t="shared" si="0"/>
        <v>3.2987057886580962E-2</v>
      </c>
      <c r="E20" s="4">
        <f t="shared" si="1"/>
        <v>2.1601166446007047</v>
      </c>
      <c r="F20" s="4">
        <f t="shared" si="2"/>
        <v>3.4134855954696</v>
      </c>
      <c r="G20" s="4">
        <f t="shared" si="3"/>
        <v>4.0965750383579964</v>
      </c>
      <c r="I20" s="4">
        <f t="shared" si="4"/>
        <v>1.032987057886581</v>
      </c>
    </row>
    <row r="21" spans="1:9" x14ac:dyDescent="0.2">
      <c r="A21" s="4">
        <f>IF('True_Odds_Calculator_3-way'!A22="","",'True_Odds_Calculator_3-way'!A22)</f>
        <v>1.62</v>
      </c>
      <c r="B21" s="4">
        <f>IF('True_Odds_Calculator_3-way'!B22="","",'True_Odds_Calculator_3-way'!B22)</f>
        <v>3.72</v>
      </c>
      <c r="C21" s="4">
        <f>IF('True_Odds_Calculator_3-way'!C22="","",'True_Odds_Calculator_3-way'!C22)</f>
        <v>6.59</v>
      </c>
      <c r="D21" s="4">
        <f t="shared" si="0"/>
        <v>3.7846223203639839E-2</v>
      </c>
      <c r="E21" s="4">
        <f t="shared" si="1"/>
        <v>1.6537986170613954</v>
      </c>
      <c r="F21" s="4">
        <f t="shared" si="2"/>
        <v>3.9031732540576747</v>
      </c>
      <c r="G21" s="4">
        <f t="shared" si="3"/>
        <v>7.1875399971621894</v>
      </c>
      <c r="I21" s="4">
        <f t="shared" si="4"/>
        <v>1.0378462232036398</v>
      </c>
    </row>
    <row r="22" spans="1:9" x14ac:dyDescent="0.2">
      <c r="A22" s="4">
        <f>IF('True_Odds_Calculator_3-way'!A23="","",'True_Odds_Calculator_3-way'!A23)</f>
        <v>1.94</v>
      </c>
      <c r="B22" s="4">
        <f>IF('True_Odds_Calculator_3-way'!B23="","",'True_Odds_Calculator_3-way'!B23)</f>
        <v>3.33</v>
      </c>
      <c r="C22" s="4">
        <f>IF('True_Odds_Calculator_3-way'!C23="","",'True_Odds_Calculator_3-way'!C23)</f>
        <v>4.5599999999999996</v>
      </c>
      <c r="D22" s="4">
        <f t="shared" si="0"/>
        <v>3.506246344010866E-2</v>
      </c>
      <c r="E22" s="4">
        <f t="shared" si="1"/>
        <v>1.9850075172649124</v>
      </c>
      <c r="F22" s="4">
        <f t="shared" si="2"/>
        <v>3.4648496419239292</v>
      </c>
      <c r="G22" s="4">
        <f t="shared" si="3"/>
        <v>4.816706083025502</v>
      </c>
      <c r="I22" s="4">
        <f t="shared" si="4"/>
        <v>1.0350624634401087</v>
      </c>
    </row>
    <row r="23" spans="1:9" x14ac:dyDescent="0.2">
      <c r="A23" s="4">
        <f>IF('True_Odds_Calculator_3-way'!A24="","",'True_Odds_Calculator_3-way'!A24)</f>
        <v>2.38</v>
      </c>
      <c r="B23" s="4">
        <f>IF('True_Odds_Calculator_3-way'!B24="","",'True_Odds_Calculator_3-way'!B24)</f>
        <v>3.05</v>
      </c>
      <c r="C23" s="4">
        <f>IF('True_Odds_Calculator_3-way'!C24="","",'True_Odds_Calculator_3-way'!C24)</f>
        <v>3.51</v>
      </c>
      <c r="D23" s="4">
        <f t="shared" si="0"/>
        <v>3.2937204586191982E-2</v>
      </c>
      <c r="E23" s="4">
        <f t="shared" si="1"/>
        <v>2.4438584672776953</v>
      </c>
      <c r="F23" s="4">
        <f t="shared" si="2"/>
        <v>3.1556713080031153</v>
      </c>
      <c r="G23" s="4">
        <f t="shared" si="3"/>
        <v>3.650684718874341</v>
      </c>
      <c r="I23" s="4">
        <f t="shared" si="4"/>
        <v>1.032937204586192</v>
      </c>
    </row>
    <row r="24" spans="1:9" x14ac:dyDescent="0.2">
      <c r="A24" s="4">
        <f>IF('True_Odds_Calculator_3-way'!A25="","",'True_Odds_Calculator_3-way'!A25)</f>
        <v>2.69</v>
      </c>
      <c r="B24" s="4">
        <f>IF('True_Odds_Calculator_3-way'!B25="","",'True_Odds_Calculator_3-way'!B25)</f>
        <v>2.97</v>
      </c>
      <c r="C24" s="4">
        <f>IF('True_Odds_Calculator_3-way'!C25="","",'True_Odds_Calculator_3-way'!C25)</f>
        <v>3.09</v>
      </c>
      <c r="D24" s="4">
        <f t="shared" si="0"/>
        <v>3.2072144065503183E-2</v>
      </c>
      <c r="E24" s="4">
        <f t="shared" si="1"/>
        <v>2.7696496468959753</v>
      </c>
      <c r="F24" s="4">
        <f t="shared" si="2"/>
        <v>3.0673941272926464</v>
      </c>
      <c r="G24" s="4">
        <f t="shared" si="3"/>
        <v>3.1955632209112328</v>
      </c>
      <c r="I24" s="4">
        <f t="shared" si="4"/>
        <v>1.0320721440655032</v>
      </c>
    </row>
    <row r="25" spans="1:9" x14ac:dyDescent="0.2">
      <c r="A25" s="4">
        <f>IF('True_Odds_Calculator_3-way'!A26="","",'True_Odds_Calculator_3-way'!A26)</f>
        <v>2.69</v>
      </c>
      <c r="B25" s="4">
        <f>IF('True_Odds_Calculator_3-way'!B26="","",'True_Odds_Calculator_3-way'!B26)</f>
        <v>3.17</v>
      </c>
      <c r="C25" s="4">
        <f>IF('True_Odds_Calculator_3-way'!C26="","",'True_Odds_Calculator_3-way'!C26)</f>
        <v>2.89</v>
      </c>
      <c r="D25" s="4">
        <f t="shared" si="0"/>
        <v>3.3225386390796974E-2</v>
      </c>
      <c r="E25" s="4">
        <f t="shared" si="1"/>
        <v>2.7726016147625496</v>
      </c>
      <c r="F25" s="4">
        <f t="shared" si="2"/>
        <v>3.2853423181294894</v>
      </c>
      <c r="G25" s="4">
        <f t="shared" si="3"/>
        <v>2.9855591568372892</v>
      </c>
      <c r="I25" s="4">
        <f t="shared" si="4"/>
        <v>1.033225386390797</v>
      </c>
    </row>
    <row r="26" spans="1:9" x14ac:dyDescent="0.2">
      <c r="A26" s="4">
        <f>IF('True_Odds_Calculator_3-way'!A27="","",'True_Odds_Calculator_3-way'!A27)</f>
        <v>2.64</v>
      </c>
      <c r="B26" s="4">
        <f>IF('True_Odds_Calculator_3-way'!B27="","",'True_Odds_Calculator_3-way'!B27)</f>
        <v>3.04</v>
      </c>
      <c r="C26" s="4">
        <f>IF('True_Odds_Calculator_3-way'!C27="","",'True_Odds_Calculator_3-way'!C27)</f>
        <v>3.07</v>
      </c>
      <c r="D26" s="4">
        <f t="shared" si="0"/>
        <v>3.3468146231732776E-2</v>
      </c>
      <c r="E26" s="4">
        <f t="shared" si="1"/>
        <v>2.7201126732698917</v>
      </c>
      <c r="F26" s="4">
        <f t="shared" si="2"/>
        <v>3.1467190514075227</v>
      </c>
      <c r="G26" s="4">
        <f t="shared" si="3"/>
        <v>3.1788734584679155</v>
      </c>
      <c r="I26" s="4">
        <f t="shared" si="4"/>
        <v>1.0334681462317328</v>
      </c>
    </row>
    <row r="27" spans="1:9" x14ac:dyDescent="0.2">
      <c r="A27" s="4">
        <f>IF('True_Odds_Calculator_3-way'!A28="","",'True_Odds_Calculator_3-way'!A28)</f>
        <v>3.78</v>
      </c>
      <c r="B27" s="4">
        <f>IF('True_Odds_Calculator_3-way'!B28="","",'True_Odds_Calculator_3-way'!B28)</f>
        <v>3.08</v>
      </c>
      <c r="C27" s="4">
        <f>IF('True_Odds_Calculator_3-way'!C28="","",'True_Odds_Calculator_3-way'!C28)</f>
        <v>2.25</v>
      </c>
      <c r="D27" s="4">
        <f t="shared" si="0"/>
        <v>3.3670033670033739E-2</v>
      </c>
      <c r="E27" s="4">
        <f t="shared" si="1"/>
        <v>3.9474683544303799</v>
      </c>
      <c r="F27" s="4">
        <f t="shared" si="2"/>
        <v>3.1902813299232742</v>
      </c>
      <c r="G27" s="4">
        <f t="shared" si="3"/>
        <v>2.3082901554404147</v>
      </c>
      <c r="I27" s="4">
        <f t="shared" si="4"/>
        <v>1.0336700336700337</v>
      </c>
    </row>
    <row r="28" spans="1:9" x14ac:dyDescent="0.2">
      <c r="A28" s="4">
        <f>IF('True_Odds_Calculator_3-way'!A29="","",'True_Odds_Calculator_3-way'!A29)</f>
        <v>2.38</v>
      </c>
      <c r="B28" s="4">
        <f>IF('True_Odds_Calculator_3-way'!B29="","",'True_Odds_Calculator_3-way'!B29)</f>
        <v>3.16</v>
      </c>
      <c r="C28" s="4">
        <f>IF('True_Odds_Calculator_3-way'!C29="","",'True_Odds_Calculator_3-way'!C29)</f>
        <v>3.38</v>
      </c>
      <c r="D28" s="4">
        <f t="shared" si="0"/>
        <v>3.2481751595102804E-2</v>
      </c>
      <c r="E28" s="4">
        <f t="shared" si="1"/>
        <v>2.4429520810396892</v>
      </c>
      <c r="F28" s="4">
        <f t="shared" si="2"/>
        <v>3.2719467515697951</v>
      </c>
      <c r="G28" s="4">
        <f t="shared" si="3"/>
        <v>3.5083935448539023</v>
      </c>
      <c r="I28" s="4">
        <f t="shared" si="4"/>
        <v>1.0324817515951028</v>
      </c>
    </row>
    <row r="29" spans="1:9" x14ac:dyDescent="0.2">
      <c r="A29" s="4">
        <f>IF('True_Odds_Calculator_3-way'!A30="","",'True_Odds_Calculator_3-way'!A30)</f>
        <v>5.47</v>
      </c>
      <c r="B29" s="4">
        <f>IF('True_Odds_Calculator_3-way'!B30="","",'True_Odds_Calculator_3-way'!B30)</f>
        <v>4.29</v>
      </c>
      <c r="C29" s="4">
        <f>IF('True_Odds_Calculator_3-way'!C30="","",'True_Odds_Calculator_3-way'!C30)</f>
        <v>1.64</v>
      </c>
      <c r="D29" s="4">
        <f t="shared" si="0"/>
        <v>2.5671687151153755E-2</v>
      </c>
      <c r="E29" s="4">
        <f t="shared" si="1"/>
        <v>5.7386132554812308</v>
      </c>
      <c r="F29" s="4">
        <f t="shared" si="2"/>
        <v>4.4534898970978416</v>
      </c>
      <c r="G29" s="4">
        <f t="shared" si="3"/>
        <v>1.6633431171908195</v>
      </c>
      <c r="I29" s="4">
        <f t="shared" si="4"/>
        <v>1.0256716871511538</v>
      </c>
    </row>
    <row r="30" spans="1:9" x14ac:dyDescent="0.2">
      <c r="A30" s="4">
        <f>IF('True_Odds_Calculator_3-way'!A31="","",'True_Odds_Calculator_3-way'!A31)</f>
        <v>1.1599999999999999</v>
      </c>
      <c r="B30" s="4">
        <f>IF('True_Odds_Calculator_3-way'!B31="","",'True_Odds_Calculator_3-way'!B31)</f>
        <v>9.52</v>
      </c>
      <c r="C30" s="4">
        <f>IF('True_Odds_Calculator_3-way'!C31="","",'True_Odds_Calculator_3-way'!C31)</f>
        <v>16.850000000000001</v>
      </c>
      <c r="D30" s="4">
        <f t="shared" si="0"/>
        <v>2.6458163332866214E-2</v>
      </c>
      <c r="E30" s="4">
        <f t="shared" si="1"/>
        <v>1.1719900320948806</v>
      </c>
      <c r="F30" s="4">
        <f t="shared" si="2"/>
        <v>10.392565762234264</v>
      </c>
      <c r="G30" s="4">
        <f t="shared" si="3"/>
        <v>19.79108795475625</v>
      </c>
      <c r="I30" s="4">
        <f t="shared" si="4"/>
        <v>1.0264581633328662</v>
      </c>
    </row>
    <row r="31" spans="1:9" x14ac:dyDescent="0.2">
      <c r="A31" s="4">
        <f>IF('True_Odds_Calculator_3-way'!A32="","",'True_Odds_Calculator_3-way'!A32)</f>
        <v>1.31</v>
      </c>
      <c r="B31" s="4">
        <f>IF('True_Odds_Calculator_3-way'!B32="","",'True_Odds_Calculator_3-way'!B32)</f>
        <v>6.14</v>
      </c>
      <c r="C31" s="4">
        <f>IF('True_Odds_Calculator_3-way'!C32="","",'True_Odds_Calculator_3-way'!C32)</f>
        <v>9.84</v>
      </c>
      <c r="D31" s="4">
        <f t="shared" si="0"/>
        <v>2.7851244397517405E-2</v>
      </c>
      <c r="E31" s="4">
        <f t="shared" si="1"/>
        <v>1.3261279840357854</v>
      </c>
      <c r="F31" s="4">
        <f t="shared" si="2"/>
        <v>6.5111499603914291</v>
      </c>
      <c r="G31" s="4">
        <f t="shared" si="3"/>
        <v>10.829276996072581</v>
      </c>
      <c r="I31" s="4">
        <f t="shared" si="4"/>
        <v>1.0278512443975174</v>
      </c>
    </row>
    <row r="32" spans="1:9" x14ac:dyDescent="0.2">
      <c r="A32" s="4">
        <f>IF('True_Odds_Calculator_3-way'!A33="","",'True_Odds_Calculator_3-way'!A33)</f>
        <v>1.0900000000000001</v>
      </c>
      <c r="B32" s="4">
        <f>IF('True_Odds_Calculator_3-way'!B33="","",'True_Odds_Calculator_3-way'!B33)</f>
        <v>11.39</v>
      </c>
      <c r="C32" s="4">
        <f>IF('True_Odds_Calculator_3-way'!C33="","",'True_Odds_Calculator_3-way'!C33)</f>
        <v>40.26</v>
      </c>
      <c r="D32" s="4">
        <f t="shared" si="0"/>
        <v>3.0066054644136475E-2</v>
      </c>
      <c r="E32" s="4">
        <f t="shared" si="1"/>
        <v>1.102038670273207</v>
      </c>
      <c r="F32" s="4">
        <f t="shared" si="2"/>
        <v>12.857718716499202</v>
      </c>
      <c r="G32" s="4">
        <f t="shared" si="3"/>
        <v>67.49218056214319</v>
      </c>
      <c r="I32" s="4">
        <f t="shared" si="4"/>
        <v>1.0300660546441365</v>
      </c>
    </row>
    <row r="33" spans="1:9" x14ac:dyDescent="0.2">
      <c r="A33" s="4">
        <f>IF('True_Odds_Calculator_3-way'!A34="","",'True_Odds_Calculator_3-way'!A34)</f>
        <v>2.82</v>
      </c>
      <c r="B33" s="4">
        <f>IF('True_Odds_Calculator_3-way'!B34="","",'True_Odds_Calculator_3-way'!B34)</f>
        <v>3.45</v>
      </c>
      <c r="C33" s="4">
        <f>IF('True_Odds_Calculator_3-way'!C34="","",'True_Odds_Calculator_3-way'!C34)</f>
        <v>2.58</v>
      </c>
      <c r="D33" s="4">
        <f t="shared" si="0"/>
        <v>3.2061900766588547E-2</v>
      </c>
      <c r="E33" s="4">
        <f t="shared" si="1"/>
        <v>2.9076307174778804</v>
      </c>
      <c r="F33" s="4">
        <f t="shared" si="2"/>
        <v>3.582075366686932</v>
      </c>
      <c r="G33" s="4">
        <f t="shared" si="3"/>
        <v>2.6531560956119713</v>
      </c>
      <c r="I33" s="4">
        <f t="shared" si="4"/>
        <v>1.0320619007665885</v>
      </c>
    </row>
    <row r="34" spans="1:9" x14ac:dyDescent="0.2">
      <c r="A34" s="4">
        <f>IF('True_Odds_Calculator_3-way'!A35="","",'True_Odds_Calculator_3-way'!A35)</f>
        <v>1.5</v>
      </c>
      <c r="B34" s="4">
        <f>IF('True_Odds_Calculator_3-way'!B35="","",'True_Odds_Calculator_3-way'!B35)</f>
        <v>4.67</v>
      </c>
      <c r="C34" s="4">
        <f>IF('True_Odds_Calculator_3-way'!C35="","",'True_Odds_Calculator_3-way'!C35)</f>
        <v>6.97</v>
      </c>
      <c r="D34" s="4">
        <f t="shared" si="0"/>
        <v>2.4271451934824162E-2</v>
      </c>
      <c r="E34" s="4">
        <f t="shared" si="1"/>
        <v>1.5184272166021437</v>
      </c>
      <c r="F34" s="4">
        <f t="shared" si="2"/>
        <v>4.8533728518436909</v>
      </c>
      <c r="G34" s="4">
        <f t="shared" si="3"/>
        <v>7.3865314839422185</v>
      </c>
      <c r="I34" s="4">
        <f t="shared" si="4"/>
        <v>1.0242714519348242</v>
      </c>
    </row>
    <row r="35" spans="1:9" x14ac:dyDescent="0.2">
      <c r="A35" s="4">
        <f>IF('True_Odds_Calculator_3-way'!A36="","",'True_Odds_Calculator_3-way'!A36)</f>
        <v>3.52</v>
      </c>
      <c r="B35" s="4">
        <f>IF('True_Odds_Calculator_3-way'!B36="","",'True_Odds_Calculator_3-way'!B36)</f>
        <v>3.43</v>
      </c>
      <c r="C35" s="4">
        <f>IF('True_Odds_Calculator_3-way'!C36="","",'True_Odds_Calculator_3-way'!C36)</f>
        <v>2.2400000000000002</v>
      </c>
      <c r="D35" s="4">
        <f t="shared" si="0"/>
        <v>2.2064670023853594E-2</v>
      </c>
      <c r="E35" s="4">
        <f t="shared" si="1"/>
        <v>3.6135520172393152</v>
      </c>
      <c r="F35" s="4">
        <f t="shared" si="2"/>
        <v>3.5187689438097456</v>
      </c>
      <c r="G35" s="4">
        <f t="shared" si="3"/>
        <v>2.2775220704746095</v>
      </c>
      <c r="I35" s="4">
        <f t="shared" si="4"/>
        <v>1.0220646700238536</v>
      </c>
    </row>
    <row r="36" spans="1:9" x14ac:dyDescent="0.2">
      <c r="A36" s="4">
        <f>IF('True_Odds_Calculator_3-way'!A37="","",'True_Odds_Calculator_3-way'!A37)</f>
        <v>1.08</v>
      </c>
      <c r="B36" s="4">
        <f>IF('True_Odds_Calculator_3-way'!B37="","",'True_Odds_Calculator_3-way'!B37)</f>
        <v>13.43</v>
      </c>
      <c r="C36" s="4">
        <f>IF('True_Odds_Calculator_3-way'!C37="","",'True_Odds_Calculator_3-way'!C37)</f>
        <v>31.06</v>
      </c>
      <c r="D36" s="4">
        <f t="shared" si="0"/>
        <v>3.2581839899264775E-2</v>
      </c>
      <c r="E36" s="4">
        <f t="shared" si="1"/>
        <v>1.0928181695906194</v>
      </c>
      <c r="F36" s="4">
        <f t="shared" si="2"/>
        <v>15.723381563864974</v>
      </c>
      <c r="G36" s="4">
        <f t="shared" si="3"/>
        <v>46.871037505153268</v>
      </c>
      <c r="I36" s="4">
        <f t="shared" si="4"/>
        <v>1.0325818398992648</v>
      </c>
    </row>
    <row r="37" spans="1:9" x14ac:dyDescent="0.2">
      <c r="A37" s="4">
        <f>IF('True_Odds_Calculator_3-way'!A38="","",'True_Odds_Calculator_3-way'!A38)</f>
        <v>3.67</v>
      </c>
      <c r="B37" s="4">
        <f>IF('True_Odds_Calculator_3-way'!B38="","",'True_Odds_Calculator_3-way'!B38)</f>
        <v>3.84</v>
      </c>
      <c r="C37" s="4">
        <f>IF('True_Odds_Calculator_3-way'!C38="","",'True_Odds_Calculator_3-way'!C38)</f>
        <v>2.04</v>
      </c>
      <c r="D37" s="4">
        <f t="shared" si="0"/>
        <v>2.3092309130736899E-2</v>
      </c>
      <c r="E37" s="4">
        <f t="shared" si="1"/>
        <v>3.7766899482732175</v>
      </c>
      <c r="F37" s="4">
        <f t="shared" si="2"/>
        <v>3.9569604531220413</v>
      </c>
      <c r="G37" s="4">
        <f t="shared" si="3"/>
        <v>2.0725446930628433</v>
      </c>
      <c r="I37" s="4">
        <f t="shared" si="4"/>
        <v>1.0230923091307369</v>
      </c>
    </row>
    <row r="38" spans="1:9" x14ac:dyDescent="0.2">
      <c r="A38" s="4">
        <f>IF('True_Odds_Calculator_3-way'!A39="","",'True_Odds_Calculator_3-way'!A39)</f>
        <v>1.33</v>
      </c>
      <c r="B38" s="4">
        <f>IF('True_Odds_Calculator_3-way'!B39="","",'True_Odds_Calculator_3-way'!B39)</f>
        <v>5.89</v>
      </c>
      <c r="C38" s="4">
        <f>IF('True_Odds_Calculator_3-way'!C39="","",'True_Odds_Calculator_3-way'!C39)</f>
        <v>9.75</v>
      </c>
      <c r="D38" s="4">
        <f t="shared" si="0"/>
        <v>2.4223088739217857E-2</v>
      </c>
      <c r="E38" s="4">
        <f t="shared" si="1"/>
        <v>1.3444377865414363</v>
      </c>
      <c r="F38" s="4">
        <f t="shared" si="2"/>
        <v>6.1841035831036475</v>
      </c>
      <c r="G38" s="4">
        <f t="shared" si="3"/>
        <v>10.583159649854109</v>
      </c>
      <c r="I38" s="4">
        <f t="shared" si="4"/>
        <v>1.0242230887392179</v>
      </c>
    </row>
    <row r="39" spans="1:9" x14ac:dyDescent="0.2">
      <c r="A39" s="4">
        <f>IF('True_Odds_Calculator_3-way'!A40="","",'True_Odds_Calculator_3-way'!A40)</f>
        <v>1.88</v>
      </c>
      <c r="B39" s="4">
        <f>IF('True_Odds_Calculator_3-way'!B40="","",'True_Odds_Calculator_3-way'!B40)</f>
        <v>3.72</v>
      </c>
      <c r="C39" s="4">
        <f>IF('True_Odds_Calculator_3-way'!C40="","",'True_Odds_Calculator_3-way'!C40)</f>
        <v>4.33</v>
      </c>
      <c r="D39" s="4">
        <f t="shared" si="0"/>
        <v>3.1678980135186663E-2</v>
      </c>
      <c r="E39" s="4">
        <f t="shared" si="1"/>
        <v>1.9180779929045766</v>
      </c>
      <c r="F39" s="4">
        <f t="shared" si="2"/>
        <v>3.8721037283956008</v>
      </c>
      <c r="G39" s="4">
        <f t="shared" si="3"/>
        <v>4.5374681442258442</v>
      </c>
      <c r="I39" s="4">
        <f t="shared" si="4"/>
        <v>1.0316789801351867</v>
      </c>
    </row>
    <row r="40" spans="1:9" x14ac:dyDescent="0.2">
      <c r="A40" s="4">
        <f>IF('True_Odds_Calculator_3-way'!A41="","",'True_Odds_Calculator_3-way'!A41)</f>
        <v>2.25</v>
      </c>
      <c r="B40" s="4">
        <f>IF('True_Odds_Calculator_3-way'!B41="","",'True_Odds_Calculator_3-way'!B41)</f>
        <v>3.37</v>
      </c>
      <c r="C40" s="4">
        <f>IF('True_Odds_Calculator_3-way'!C41="","",'True_Odds_Calculator_3-way'!C41)</f>
        <v>3.5</v>
      </c>
      <c r="D40" s="4">
        <f t="shared" si="0"/>
        <v>2.6894635203240647E-2</v>
      </c>
      <c r="E40" s="4">
        <f t="shared" si="1"/>
        <v>2.2963189962865491</v>
      </c>
      <c r="F40" s="4">
        <f t="shared" si="2"/>
        <v>3.4749849964537072</v>
      </c>
      <c r="G40" s="4">
        <f t="shared" si="3"/>
        <v>3.6133772054234985</v>
      </c>
      <c r="I40" s="4">
        <f t="shared" si="4"/>
        <v>1.0268946352032406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3.52</v>
      </c>
      <c r="C41" s="4">
        <f>IF('True_Odds_Calculator_3-way'!C42="","",'True_Odds_Calculator_3-way'!C42)</f>
        <v>3.78</v>
      </c>
      <c r="D41" s="4">
        <f t="shared" si="0"/>
        <v>2.9410404410404434E-2</v>
      </c>
      <c r="E41" s="4">
        <f t="shared" si="1"/>
        <v>2.1232965946623636</v>
      </c>
      <c r="F41" s="4">
        <f t="shared" si="2"/>
        <v>3.6458103824276629</v>
      </c>
      <c r="G41" s="4">
        <f t="shared" si="3"/>
        <v>3.9254664399271371</v>
      </c>
      <c r="I41" s="4">
        <f t="shared" si="4"/>
        <v>1.0294104044104044</v>
      </c>
    </row>
    <row r="42" spans="1:9" x14ac:dyDescent="0.2">
      <c r="A42" s="4">
        <f>IF('True_Odds_Calculator_3-way'!A43="","",'True_Odds_Calculator_3-way'!A43)</f>
        <v>2.15</v>
      </c>
      <c r="B42" s="4">
        <f>IF('True_Odds_Calculator_3-way'!B43="","",'True_Odds_Calculator_3-way'!B43)</f>
        <v>3.45</v>
      </c>
      <c r="C42" s="4">
        <f>IF('True_Odds_Calculator_3-way'!C43="","",'True_Odds_Calculator_3-way'!C43)</f>
        <v>3.67</v>
      </c>
      <c r="D42" s="4">
        <f t="shared" si="0"/>
        <v>2.7450915566233025E-2</v>
      </c>
      <c r="E42" s="4">
        <f t="shared" si="1"/>
        <v>2.1931461058121271</v>
      </c>
      <c r="F42" s="4">
        <f t="shared" si="2"/>
        <v>3.5624617626113864</v>
      </c>
      <c r="G42" s="4">
        <f t="shared" si="3"/>
        <v>3.7975271125970544</v>
      </c>
      <c r="I42" s="4">
        <f t="shared" si="4"/>
        <v>1.027450915566233</v>
      </c>
    </row>
    <row r="43" spans="1:9" x14ac:dyDescent="0.2">
      <c r="A43" s="4">
        <f>IF('True_Odds_Calculator_3-way'!A44="","",'True_Odds_Calculator_3-way'!A44)</f>
        <v>2.5299999999999998</v>
      </c>
      <c r="B43" s="4">
        <f>IF('True_Odds_Calculator_3-way'!B44="","",'True_Odds_Calculator_3-way'!B44)</f>
        <v>3.27</v>
      </c>
      <c r="C43" s="4">
        <f>IF('True_Odds_Calculator_3-way'!C44="","",'True_Odds_Calculator_3-way'!C44)</f>
        <v>3.06</v>
      </c>
      <c r="D43" s="4">
        <f t="shared" si="0"/>
        <v>2.7864700170479262E-2</v>
      </c>
      <c r="E43" s="4">
        <f t="shared" si="1"/>
        <v>2.5908837749673475</v>
      </c>
      <c r="F43" s="4">
        <f t="shared" si="2"/>
        <v>3.3724291835705404</v>
      </c>
      <c r="G43" s="4">
        <f t="shared" si="3"/>
        <v>3.1495155115189641</v>
      </c>
      <c r="I43" s="4">
        <f t="shared" si="4"/>
        <v>1.0278647001704793</v>
      </c>
    </row>
    <row r="44" spans="1:9" x14ac:dyDescent="0.2">
      <c r="A44" s="4">
        <f>IF('True_Odds_Calculator_3-way'!A45="","",'True_Odds_Calculator_3-way'!A45)</f>
        <v>2.66</v>
      </c>
      <c r="B44" s="4">
        <f>IF('True_Odds_Calculator_3-way'!B45="","",'True_Odds_Calculator_3-way'!B45)</f>
        <v>3.3</v>
      </c>
      <c r="C44" s="4">
        <f>IF('True_Odds_Calculator_3-way'!C45="","",'True_Odds_Calculator_3-way'!C45)</f>
        <v>2.92</v>
      </c>
      <c r="D44" s="4">
        <f t="shared" si="0"/>
        <v>2.1435906079020794E-2</v>
      </c>
      <c r="E44" s="4">
        <f t="shared" si="1"/>
        <v>2.7115368340282444</v>
      </c>
      <c r="F44" s="4">
        <f t="shared" si="2"/>
        <v>3.3796914227044819</v>
      </c>
      <c r="G44" s="4">
        <f t="shared" si="3"/>
        <v>2.9822219188537638</v>
      </c>
      <c r="I44" s="4">
        <f t="shared" si="4"/>
        <v>1.0214359060790208</v>
      </c>
    </row>
    <row r="45" spans="1:9" x14ac:dyDescent="0.2">
      <c r="A45" s="4">
        <f>IF('True_Odds_Calculator_3-way'!A46="","",'True_Odds_Calculator_3-way'!A46)</f>
        <v>1.3</v>
      </c>
      <c r="B45" s="4">
        <f>IF('True_Odds_Calculator_3-way'!B46="","",'True_Odds_Calculator_3-way'!B46)</f>
        <v>6.4</v>
      </c>
      <c r="C45" s="4">
        <f>IF('True_Odds_Calculator_3-way'!C46="","",'True_Odds_Calculator_3-way'!C46)</f>
        <v>9.32</v>
      </c>
      <c r="D45" s="4">
        <f t="shared" si="0"/>
        <v>3.2776906569824904E-2</v>
      </c>
      <c r="E45" s="4">
        <f t="shared" si="1"/>
        <v>1.3187303574101035</v>
      </c>
      <c r="F45" s="4">
        <f t="shared" si="2"/>
        <v>6.8811585971886968</v>
      </c>
      <c r="G45" s="4">
        <f t="shared" si="3"/>
        <v>10.376619205652496</v>
      </c>
      <c r="I45" s="4">
        <f t="shared" si="4"/>
        <v>1.0327769065698249</v>
      </c>
    </row>
    <row r="46" spans="1:9" x14ac:dyDescent="0.2">
      <c r="A46" s="4">
        <f>IF('True_Odds_Calculator_3-way'!A47="","",'True_Odds_Calculator_3-way'!A47)</f>
        <v>1.37</v>
      </c>
      <c r="B46" s="4">
        <f>IF('True_Odds_Calculator_3-way'!B47="","",'True_Odds_Calculator_3-way'!B47)</f>
        <v>5.56</v>
      </c>
      <c r="C46" s="4">
        <f>IF('True_Odds_Calculator_3-way'!C47="","",'True_Odds_Calculator_3-way'!C47)</f>
        <v>8.5299999999999994</v>
      </c>
      <c r="D46" s="4">
        <f t="shared" si="0"/>
        <v>2.701641666275223E-2</v>
      </c>
      <c r="E46" s="4">
        <f t="shared" si="1"/>
        <v>1.3871135086723634</v>
      </c>
      <c r="F46" s="4">
        <f t="shared" si="2"/>
        <v>5.8530654793111792</v>
      </c>
      <c r="G46" s="4">
        <f t="shared" si="3"/>
        <v>9.2397683072641996</v>
      </c>
      <c r="I46" s="4">
        <f t="shared" si="4"/>
        <v>1.0270164166627522</v>
      </c>
    </row>
    <row r="47" spans="1:9" x14ac:dyDescent="0.2">
      <c r="A47" s="4">
        <f>IF('True_Odds_Calculator_3-way'!A48="","",'True_Odds_Calculator_3-way'!A48)</f>
        <v>2.15</v>
      </c>
      <c r="B47" s="4">
        <f>IF('True_Odds_Calculator_3-way'!B48="","",'True_Odds_Calculator_3-way'!B48)</f>
        <v>3.41</v>
      </c>
      <c r="C47" s="4">
        <f>IF('True_Odds_Calculator_3-way'!C48="","",'True_Odds_Calculator_3-way'!C48)</f>
        <v>3.79</v>
      </c>
      <c r="D47" s="4">
        <f t="shared" si="0"/>
        <v>2.2223653778639996E-2</v>
      </c>
      <c r="E47" s="4">
        <f t="shared" si="1"/>
        <v>2.1847971592107127</v>
      </c>
      <c r="F47" s="4">
        <f t="shared" si="2"/>
        <v>3.4983719773199446</v>
      </c>
      <c r="G47" s="4">
        <f t="shared" si="3"/>
        <v>3.8994813814950979</v>
      </c>
      <c r="I47" s="4">
        <f t="shared" si="4"/>
        <v>1.02222365377864</v>
      </c>
    </row>
    <row r="48" spans="1:9" x14ac:dyDescent="0.2">
      <c r="A48" s="4">
        <f>IF('True_Odds_Calculator_3-way'!A49="","",'True_Odds_Calculator_3-way'!A49)</f>
        <v>1.93</v>
      </c>
      <c r="B48" s="4">
        <f>IF('True_Odds_Calculator_3-way'!B49="","",'True_Odds_Calculator_3-way'!B49)</f>
        <v>3.76</v>
      </c>
      <c r="C48" s="4">
        <f>IF('True_Odds_Calculator_3-way'!C49="","",'True_Odds_Calculator_3-way'!C49)</f>
        <v>4.1500000000000004</v>
      </c>
      <c r="D48" s="4">
        <f t="shared" si="0"/>
        <v>2.5056017256104068E-2</v>
      </c>
      <c r="E48" s="4">
        <f t="shared" si="1"/>
        <v>1.9616200820627816</v>
      </c>
      <c r="F48" s="4">
        <f t="shared" si="2"/>
        <v>3.8819055835888401</v>
      </c>
      <c r="G48" s="4">
        <f t="shared" si="3"/>
        <v>4.2990071289152647</v>
      </c>
      <c r="I48" s="4">
        <f t="shared" si="4"/>
        <v>1.0250560172561041</v>
      </c>
    </row>
    <row r="49" spans="1:9" x14ac:dyDescent="0.2">
      <c r="A49" s="4">
        <f>IF('True_Odds_Calculator_3-way'!A50="","",'True_Odds_Calculator_3-way'!A50)</f>
        <v>1.56</v>
      </c>
      <c r="B49" s="4">
        <f>IF('True_Odds_Calculator_3-way'!B50="","",'True_Odds_Calculator_3-way'!B50)</f>
        <v>4.47</v>
      </c>
      <c r="C49" s="4">
        <f>IF('True_Odds_Calculator_3-way'!C50="","",'True_Odds_Calculator_3-way'!C50)</f>
        <v>6.2</v>
      </c>
      <c r="D49" s="4">
        <f t="shared" si="0"/>
        <v>2.6029610138724735E-2</v>
      </c>
      <c r="E49" s="4">
        <f t="shared" si="1"/>
        <v>1.5814049441674276</v>
      </c>
      <c r="F49" s="4">
        <f t="shared" si="2"/>
        <v>4.6503601208147254</v>
      </c>
      <c r="G49" s="4">
        <f t="shared" si="3"/>
        <v>6.5524879965080762</v>
      </c>
      <c r="I49" s="4">
        <f t="shared" si="4"/>
        <v>1.0260296101387247</v>
      </c>
    </row>
    <row r="50" spans="1:9" x14ac:dyDescent="0.2">
      <c r="A50" s="4">
        <f>IF('True_Odds_Calculator_3-way'!A51="","",'True_Odds_Calculator_3-way'!A51)</f>
        <v>2.09</v>
      </c>
      <c r="B50" s="4">
        <f>IF('True_Odds_Calculator_3-way'!B51="","",'True_Odds_Calculator_3-way'!B51)</f>
        <v>3.6</v>
      </c>
      <c r="C50" s="4">
        <f>IF('True_Odds_Calculator_3-way'!C51="","",'True_Odds_Calculator_3-way'!C51)</f>
        <v>3.74</v>
      </c>
      <c r="D50" s="4">
        <f t="shared" si="0"/>
        <v>2.3626356443693819E-2</v>
      </c>
      <c r="E50" s="4">
        <f t="shared" si="1"/>
        <v>2.1249764644641091</v>
      </c>
      <c r="F50" s="4">
        <f t="shared" si="2"/>
        <v>3.7050440290437203</v>
      </c>
      <c r="G50" s="4">
        <f t="shared" si="3"/>
        <v>3.8535017775010547</v>
      </c>
      <c r="I50" s="4">
        <f t="shared" si="4"/>
        <v>1.0236263564436938</v>
      </c>
    </row>
    <row r="51" spans="1:9" x14ac:dyDescent="0.2">
      <c r="A51" s="4">
        <f>IF('True_Odds_Calculator_3-way'!A52="","",'True_Odds_Calculator_3-way'!A52)</f>
        <v>1.4</v>
      </c>
      <c r="B51" s="4">
        <f>IF('True_Odds_Calculator_3-way'!B52="","",'True_Odds_Calculator_3-way'!B52)</f>
        <v>5.25</v>
      </c>
      <c r="C51" s="4">
        <f>IF('True_Odds_Calculator_3-way'!C52="","",'True_Odds_Calculator_3-way'!C52)</f>
        <v>8.3800000000000008</v>
      </c>
      <c r="D51" s="4">
        <f t="shared" si="0"/>
        <v>2.4093647005341445E-2</v>
      </c>
      <c r="E51" s="4">
        <f t="shared" si="1"/>
        <v>1.4159201845196585</v>
      </c>
      <c r="F51" s="4">
        <f t="shared" si="2"/>
        <v>5.4811046511627897</v>
      </c>
      <c r="G51" s="4">
        <f t="shared" si="3"/>
        <v>8.9846834581347839</v>
      </c>
      <c r="I51" s="4">
        <f t="shared" si="4"/>
        <v>1.0240936470053414</v>
      </c>
    </row>
    <row r="52" spans="1:9" x14ac:dyDescent="0.2">
      <c r="A52" s="4">
        <f>IF('True_Odds_Calculator_3-way'!A53="","",'True_Odds_Calculator_3-way'!A53)</f>
        <v>1.51</v>
      </c>
      <c r="B52" s="4">
        <f>IF('True_Odds_Calculator_3-way'!B53="","",'True_Odds_Calculator_3-way'!B53)</f>
        <v>4.93</v>
      </c>
      <c r="C52" s="4">
        <f>IF('True_Odds_Calculator_3-way'!C53="","",'True_Odds_Calculator_3-way'!C53)</f>
        <v>6.22</v>
      </c>
      <c r="D52" s="4">
        <f t="shared" si="0"/>
        <v>2.5863116401495523E-2</v>
      </c>
      <c r="E52" s="4">
        <f t="shared" si="1"/>
        <v>1.5299160936675731</v>
      </c>
      <c r="F52" s="4">
        <f t="shared" si="2"/>
        <v>5.1488343212728873</v>
      </c>
      <c r="G52" s="4">
        <f t="shared" si="3"/>
        <v>6.5724326443484777</v>
      </c>
      <c r="I52" s="4">
        <f t="shared" si="4"/>
        <v>1.0258631164014955</v>
      </c>
    </row>
    <row r="53" spans="1:9" x14ac:dyDescent="0.2">
      <c r="A53" s="4">
        <f>IF('True_Odds_Calculator_3-way'!A54="","",'True_Odds_Calculator_3-way'!A54)</f>
        <v>11.03</v>
      </c>
      <c r="B53" s="4">
        <f>IF('True_Odds_Calculator_3-way'!B54="","",'True_Odds_Calculator_3-way'!B54)</f>
        <v>7.21</v>
      </c>
      <c r="C53" s="4">
        <f>IF('True_Odds_Calculator_3-way'!C54="","",'True_Odds_Calculator_3-way'!C54)</f>
        <v>1.25</v>
      </c>
      <c r="D53" s="4">
        <f t="shared" si="0"/>
        <v>2.9358086570103303E-2</v>
      </c>
      <c r="E53" s="4">
        <f t="shared" si="1"/>
        <v>12.364637740046003</v>
      </c>
      <c r="F53" s="4">
        <f t="shared" si="2"/>
        <v>7.7573364686235795</v>
      </c>
      <c r="G53" s="4">
        <f t="shared" si="3"/>
        <v>1.2654800301153597</v>
      </c>
      <c r="I53" s="4">
        <f t="shared" si="4"/>
        <v>1.0293580865701033</v>
      </c>
    </row>
    <row r="54" spans="1:9" x14ac:dyDescent="0.2">
      <c r="A54" s="4">
        <f>IF('True_Odds_Calculator_3-way'!A55="","",'True_Odds_Calculator_3-way'!A55)</f>
        <v>2.79</v>
      </c>
      <c r="B54" s="4">
        <f>IF('True_Odds_Calculator_3-way'!B55="","",'True_Odds_Calculator_3-way'!B55)</f>
        <v>3.39</v>
      </c>
      <c r="C54" s="4">
        <f>IF('True_Odds_Calculator_3-way'!C55="","",'True_Odds_Calculator_3-way'!C55)</f>
        <v>2.71</v>
      </c>
      <c r="D54" s="4">
        <f t="shared" si="0"/>
        <v>2.2411879842463733E-2</v>
      </c>
      <c r="E54" s="4">
        <f t="shared" si="1"/>
        <v>2.849389972693873</v>
      </c>
      <c r="F54" s="4">
        <f t="shared" si="2"/>
        <v>3.4780839515527475</v>
      </c>
      <c r="G54" s="4">
        <f t="shared" si="3"/>
        <v>2.7659987458206152</v>
      </c>
      <c r="I54" s="4">
        <f t="shared" si="4"/>
        <v>1.0224118798424637</v>
      </c>
    </row>
    <row r="55" spans="1:9" x14ac:dyDescent="0.2">
      <c r="A55" s="4">
        <f>IF('True_Odds_Calculator_3-way'!A56="","",'True_Odds_Calculator_3-way'!A56)</f>
        <v>4.25</v>
      </c>
      <c r="B55" s="4">
        <f>IF('True_Odds_Calculator_3-way'!B56="","",'True_Odds_Calculator_3-way'!B56)</f>
        <v>3.78</v>
      </c>
      <c r="C55" s="4">
        <f>IF('True_Odds_Calculator_3-way'!C56="","",'True_Odds_Calculator_3-way'!C56)</f>
        <v>1.91</v>
      </c>
      <c r="D55" s="4">
        <f t="shared" si="0"/>
        <v>2.3404591621407178E-2</v>
      </c>
      <c r="E55" s="4">
        <f t="shared" si="1"/>
        <v>4.3957476272906346</v>
      </c>
      <c r="F55" s="4">
        <f t="shared" si="2"/>
        <v>3.8948585427566234</v>
      </c>
      <c r="G55" s="4">
        <f t="shared" si="3"/>
        <v>1.9388912701664072</v>
      </c>
      <c r="I55" s="4">
        <f t="shared" si="4"/>
        <v>1.0234045916214072</v>
      </c>
    </row>
    <row r="56" spans="1:9" x14ac:dyDescent="0.2">
      <c r="A56" s="4">
        <f>IF('True_Odds_Calculator_3-way'!A57="","",'True_Odds_Calculator_3-way'!A57)</f>
        <v>2.74</v>
      </c>
      <c r="B56" s="4">
        <f>IF('True_Odds_Calculator_3-way'!B57="","",'True_Odds_Calculator_3-way'!B57)</f>
        <v>3.55</v>
      </c>
      <c r="C56" s="4">
        <f>IF('True_Odds_Calculator_3-way'!C57="","",'True_Odds_Calculator_3-way'!C57)</f>
        <v>2.67</v>
      </c>
      <c r="D56" s="4">
        <f t="shared" si="0"/>
        <v>2.1185479700698062E-2</v>
      </c>
      <c r="E56" s="4">
        <f t="shared" si="1"/>
        <v>2.7940634650025165</v>
      </c>
      <c r="F56" s="4">
        <f t="shared" si="2"/>
        <v>3.6412851407124021</v>
      </c>
      <c r="G56" s="4">
        <f t="shared" si="3"/>
        <v>2.7213105191997848</v>
      </c>
      <c r="I56" s="4">
        <f t="shared" si="4"/>
        <v>1.0211854797006981</v>
      </c>
    </row>
    <row r="57" spans="1:9" x14ac:dyDescent="0.2">
      <c r="A57" s="4">
        <f>IF('True_Odds_Calculator_3-way'!A58="","",'True_Odds_Calculator_3-way'!A58)</f>
        <v>1.29</v>
      </c>
      <c r="B57" s="4">
        <f>IF('True_Odds_Calculator_3-way'!B58="","",'True_Odds_Calculator_3-way'!B58)</f>
        <v>5.91</v>
      </c>
      <c r="C57" s="4">
        <f>IF('True_Odds_Calculator_3-way'!C58="","",'True_Odds_Calculator_3-way'!C58)</f>
        <v>11.23</v>
      </c>
      <c r="D57" s="4">
        <f t="shared" si="0"/>
        <v>3.3445731195625994E-2</v>
      </c>
      <c r="E57" s="4">
        <f t="shared" si="1"/>
        <v>1.3088230539392165</v>
      </c>
      <c r="F57" s="4">
        <f t="shared" si="2"/>
        <v>6.3268650571869358</v>
      </c>
      <c r="G57" s="4">
        <f t="shared" si="3"/>
        <v>12.837198224307766</v>
      </c>
      <c r="I57" s="4">
        <f t="shared" si="4"/>
        <v>1.033445731195626</v>
      </c>
    </row>
    <row r="58" spans="1:9" x14ac:dyDescent="0.2">
      <c r="A58" s="4">
        <f>IF('True_Odds_Calculator_3-way'!A59="","",'True_Odds_Calculator_3-way'!A59)</f>
        <v>1.27</v>
      </c>
      <c r="B58" s="4">
        <f>IF('True_Odds_Calculator_3-way'!B59="","",'True_Odds_Calculator_3-way'!B59)</f>
        <v>6.48</v>
      </c>
      <c r="C58" s="4">
        <f>IF('True_Odds_Calculator_3-way'!C59="","",'True_Odds_Calculator_3-way'!C59)</f>
        <v>11.48</v>
      </c>
      <c r="D58" s="4">
        <f t="shared" si="0"/>
        <v>2.8830576394752727E-2</v>
      </c>
      <c r="E58" s="4">
        <f t="shared" si="1"/>
        <v>1.2856917963852856</v>
      </c>
      <c r="F58" s="4">
        <f t="shared" si="2"/>
        <v>6.9103344804906524</v>
      </c>
      <c r="G58" s="4">
        <f t="shared" si="3"/>
        <v>12.903588471263014</v>
      </c>
      <c r="I58" s="4">
        <f t="shared" si="4"/>
        <v>1.0288305763947527</v>
      </c>
    </row>
    <row r="59" spans="1:9" x14ac:dyDescent="0.2">
      <c r="A59" s="4">
        <f>IF('True_Odds_Calculator_3-way'!A60="","",'True_Odds_Calculator_3-way'!A60)</f>
        <v>1.1000000000000001</v>
      </c>
      <c r="B59" s="4">
        <f>IF('True_Odds_Calculator_3-way'!B60="","",'True_Odds_Calculator_3-way'!B60)</f>
        <v>12.11</v>
      </c>
      <c r="C59" s="4">
        <f>IF('True_Odds_Calculator_3-way'!C60="","",'True_Odds_Calculator_3-way'!C60)</f>
        <v>21.38</v>
      </c>
      <c r="D59" s="4">
        <f t="shared" si="0"/>
        <v>3.8439976997431735E-2</v>
      </c>
      <c r="E59" s="4">
        <f t="shared" si="1"/>
        <v>1.1157257734579609</v>
      </c>
      <c r="F59" s="4">
        <f t="shared" si="2"/>
        <v>14.334234134782671</v>
      </c>
      <c r="G59" s="4">
        <f t="shared" si="3"/>
        <v>29.446963279221439</v>
      </c>
      <c r="I59" s="4">
        <f t="shared" si="4"/>
        <v>1.0384399769974317</v>
      </c>
    </row>
    <row r="60" spans="1:9" x14ac:dyDescent="0.2">
      <c r="A60" s="4">
        <f>IF('True_Odds_Calculator_3-way'!A61="","",'True_Odds_Calculator_3-way'!A61)</f>
        <v>1.28</v>
      </c>
      <c r="B60" s="4">
        <f>IF('True_Odds_Calculator_3-way'!B61="","",'True_Odds_Calculator_3-way'!B61)</f>
        <v>6.26</v>
      </c>
      <c r="C60" s="4">
        <f>IF('True_Odds_Calculator_3-way'!C61="","",'True_Odds_Calculator_3-way'!C61)</f>
        <v>10.64</v>
      </c>
      <c r="D60" s="4">
        <f t="shared" si="0"/>
        <v>3.4979371351701927E-2</v>
      </c>
      <c r="E60" s="4">
        <f t="shared" si="1"/>
        <v>1.2993928295754489</v>
      </c>
      <c r="F60" s="4">
        <f t="shared" si="2"/>
        <v>6.7528958116129862</v>
      </c>
      <c r="G60" s="4">
        <f t="shared" si="3"/>
        <v>12.146953067297257</v>
      </c>
      <c r="I60" s="4">
        <f t="shared" si="4"/>
        <v>1.0349793713517019</v>
      </c>
    </row>
    <row r="61" spans="1: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1.75</v>
      </c>
      <c r="B2" s="4">
        <f>IF('True_Odds_Calculator_2-way'!B3="","",'True_Odds_Calculator_2-way'!B3)</f>
        <v>2.1</v>
      </c>
      <c r="C2" s="4">
        <f>1/A2</f>
        <v>0.5714285714285714</v>
      </c>
      <c r="D2">
        <f>1/B2</f>
        <v>0.47619047619047616</v>
      </c>
      <c r="E2">
        <f>C2+D2-1</f>
        <v>4.761904761904745E-2</v>
      </c>
      <c r="F2">
        <f>C2+D2-(C2*D2)-1</f>
        <v>-0.22448979591836749</v>
      </c>
      <c r="G2">
        <v>0</v>
      </c>
      <c r="H2">
        <f>C2*D2</f>
        <v>0.27210884353741494</v>
      </c>
      <c r="I2">
        <f>((-4*F2*H2)^0.5)/(2*F2)</f>
        <v>-1.1009637651263602</v>
      </c>
      <c r="J2">
        <f>(-((-4*F2*H2)^0.5))/(2*F2)</f>
        <v>1.1009637651263602</v>
      </c>
      <c r="K2">
        <f>IF(A2="","",(C2/($J2+C2-($J2*C2))))</f>
        <v>0.54772826791643581</v>
      </c>
      <c r="L2">
        <f>IF(B2="","",(D2/($J2+D2-($J2*D2))))</f>
        <v>0.4522717320835643</v>
      </c>
      <c r="M2">
        <f>IF(A2="","",1/K2)</f>
        <v>1.8257228238447702</v>
      </c>
      <c r="N2">
        <f>IF(B2="","",1/L2)</f>
        <v>2.2110601416389968</v>
      </c>
    </row>
    <row r="3" spans="1:14" x14ac:dyDescent="0.25">
      <c r="A3" s="4">
        <f>IF('True_Odds_Calculator_2-way'!A4="","",'True_Odds_Calculator_2-way'!A4)</f>
        <v>1.67</v>
      </c>
      <c r="B3" s="4">
        <f>IF('True_Odds_Calculator_2-way'!B4="","",'True_Odds_Calculator_2-way'!B4)</f>
        <v>2.33</v>
      </c>
      <c r="C3" s="4">
        <f t="shared" ref="C3:C66" si="0">1/A3</f>
        <v>0.5988023952095809</v>
      </c>
      <c r="D3">
        <f t="shared" ref="D3:D66" si="1">1/B3</f>
        <v>0.42918454935622319</v>
      </c>
      <c r="E3">
        <f t="shared" ref="E3:E66" si="2">C3+D3-1</f>
        <v>2.7986944565804084E-2</v>
      </c>
      <c r="F3">
        <f t="shared" ref="F3:F66" si="3">C3+D3-(C3*D3)-1</f>
        <v>-0.22900979157564694</v>
      </c>
      <c r="G3">
        <v>0</v>
      </c>
      <c r="H3">
        <f t="shared" ref="H3:H66" si="4">C3*D3</f>
        <v>0.25699673614145102</v>
      </c>
      <c r="I3">
        <f t="shared" ref="I3:I66" si="5">((-4*F3*H3)^0.5)/(2*F3)</f>
        <v>-1.0593434317257451</v>
      </c>
      <c r="J3">
        <f t="shared" ref="J3:J66" si="6">(-((-4*F3*H3)^0.5))/(2*F3)</f>
        <v>1.0593434317257451</v>
      </c>
      <c r="K3">
        <f t="shared" ref="K3:K66" si="7">IF(A3="","",(C3/($J3+C3-($J3*C3))))</f>
        <v>0.58487737574119503</v>
      </c>
      <c r="L3">
        <f t="shared" ref="L3:L66" si="8">IF(B3="","",(D3/($J3+D3-($J3*D3))))</f>
        <v>0.41512262425880503</v>
      </c>
      <c r="M3">
        <f t="shared" ref="M3:M66" si="9">IF(A3="","",1/K3)</f>
        <v>1.7097600992562489</v>
      </c>
      <c r="N3">
        <f t="shared" ref="N3:N66" si="10">IF(B3="","",1/L3)</f>
        <v>2.408926764195241</v>
      </c>
    </row>
    <row r="4" spans="1:14" x14ac:dyDescent="0.25">
      <c r="A4" s="4">
        <f>IF('True_Odds_Calculator_2-way'!A5="","",'True_Odds_Calculator_2-way'!A5)</f>
        <v>1.76</v>
      </c>
      <c r="B4" s="4">
        <f>IF('True_Odds_Calculator_2-way'!B5="","",'True_Odds_Calculator_2-way'!B5)</f>
        <v>2.1800000000000002</v>
      </c>
      <c r="C4" s="4">
        <f t="shared" si="0"/>
        <v>0.56818181818181823</v>
      </c>
      <c r="D4">
        <f t="shared" si="1"/>
        <v>0.4587155963302752</v>
      </c>
      <c r="E4">
        <f t="shared" si="2"/>
        <v>2.6897414512093487E-2</v>
      </c>
      <c r="F4">
        <f t="shared" si="3"/>
        <v>-0.23373644703919927</v>
      </c>
      <c r="G4">
        <v>0</v>
      </c>
      <c r="H4">
        <f t="shared" si="4"/>
        <v>0.26063386155129276</v>
      </c>
      <c r="I4">
        <f t="shared" si="5"/>
        <v>-1.0559715077387792</v>
      </c>
      <c r="J4">
        <f t="shared" si="6"/>
        <v>1.0559715077387792</v>
      </c>
      <c r="K4">
        <f t="shared" si="7"/>
        <v>0.55477321871395913</v>
      </c>
      <c r="L4">
        <f t="shared" si="8"/>
        <v>0.44522678128604087</v>
      </c>
      <c r="M4">
        <f t="shared" si="9"/>
        <v>1.8025383458814721</v>
      </c>
      <c r="N4">
        <f t="shared" si="10"/>
        <v>2.2460463791317595</v>
      </c>
    </row>
    <row r="5" spans="1:14" x14ac:dyDescent="0.25">
      <c r="A5" s="4">
        <f>IF('True_Odds_Calculator_2-way'!A6="","",'True_Odds_Calculator_2-way'!A6)</f>
        <v>1.81</v>
      </c>
      <c r="B5" s="4">
        <f>IF('True_Odds_Calculator_2-way'!B6="","",'True_Odds_Calculator_2-way'!B6)</f>
        <v>2.09</v>
      </c>
      <c r="C5" s="4">
        <f t="shared" si="0"/>
        <v>0.5524861878453039</v>
      </c>
      <c r="D5">
        <f t="shared" si="1"/>
        <v>0.47846889952153115</v>
      </c>
      <c r="E5">
        <f t="shared" si="2"/>
        <v>3.0955087366835166E-2</v>
      </c>
      <c r="F5">
        <f t="shared" si="3"/>
        <v>-0.23339237093235332</v>
      </c>
      <c r="G5">
        <v>0</v>
      </c>
      <c r="H5">
        <f t="shared" si="4"/>
        <v>0.26434745829918849</v>
      </c>
      <c r="I5">
        <f t="shared" si="5"/>
        <v>-1.064251428023502</v>
      </c>
      <c r="J5">
        <f t="shared" si="6"/>
        <v>1.064251428023502</v>
      </c>
      <c r="K5">
        <f t="shared" si="7"/>
        <v>0.53704433642160887</v>
      </c>
      <c r="L5">
        <f t="shared" si="8"/>
        <v>0.46295566357839102</v>
      </c>
      <c r="M5">
        <f t="shared" si="9"/>
        <v>1.8620436566990362</v>
      </c>
      <c r="N5">
        <f t="shared" si="10"/>
        <v>2.1600340565456171</v>
      </c>
    </row>
    <row r="6" spans="1:14" x14ac:dyDescent="0.25">
      <c r="A6" s="4">
        <f>IF('True_Odds_Calculator_2-way'!A7="","",'True_Odds_Calculator_2-way'!A7)</f>
        <v>1.67</v>
      </c>
      <c r="B6" s="4">
        <f>IF('True_Odds_Calculator_2-way'!B7="","",'True_Odds_Calculator_2-way'!B7)</f>
        <v>2.2999999999999998</v>
      </c>
      <c r="C6" s="4">
        <f t="shared" si="0"/>
        <v>0.5988023952095809</v>
      </c>
      <c r="D6">
        <f t="shared" si="1"/>
        <v>0.43478260869565222</v>
      </c>
      <c r="E6">
        <f t="shared" si="2"/>
        <v>3.3585003905233002E-2</v>
      </c>
      <c r="F6">
        <f t="shared" si="3"/>
        <v>-0.22676386357719358</v>
      </c>
      <c r="G6">
        <v>0</v>
      </c>
      <c r="H6">
        <f t="shared" si="4"/>
        <v>0.26034886748242653</v>
      </c>
      <c r="I6">
        <f t="shared" si="5"/>
        <v>-1.0714969088698136</v>
      </c>
      <c r="J6">
        <f t="shared" si="6"/>
        <v>1.0714969088698136</v>
      </c>
      <c r="K6">
        <f t="shared" si="7"/>
        <v>0.58210506726094002</v>
      </c>
      <c r="L6">
        <f t="shared" si="8"/>
        <v>0.41789493273906014</v>
      </c>
      <c r="M6">
        <f t="shared" si="9"/>
        <v>1.7179029289427752</v>
      </c>
      <c r="N6">
        <f t="shared" si="10"/>
        <v>2.3929459815307572</v>
      </c>
    </row>
    <row r="7" spans="1:14" x14ac:dyDescent="0.25">
      <c r="A7" s="4">
        <f>IF('True_Odds_Calculator_2-way'!A8="","",'True_Odds_Calculator_2-way'!A8)</f>
        <v>2.12</v>
      </c>
      <c r="B7" s="4">
        <f>IF('True_Odds_Calculator_2-way'!B8="","",'True_Odds_Calculator_2-way'!B8)</f>
        <v>1.79</v>
      </c>
      <c r="C7" s="4">
        <f t="shared" si="0"/>
        <v>0.47169811320754712</v>
      </c>
      <c r="D7">
        <f t="shared" si="1"/>
        <v>0.55865921787709494</v>
      </c>
      <c r="E7">
        <f t="shared" si="2"/>
        <v>3.0357331084642114E-2</v>
      </c>
      <c r="F7">
        <f t="shared" si="3"/>
        <v>-0.23316116791398755</v>
      </c>
      <c r="G7">
        <v>0</v>
      </c>
      <c r="H7">
        <f t="shared" si="4"/>
        <v>0.26351849899862967</v>
      </c>
      <c r="I7">
        <f t="shared" si="5"/>
        <v>-1.0631081389064057</v>
      </c>
      <c r="J7">
        <f t="shared" si="6"/>
        <v>1.0631081389064057</v>
      </c>
      <c r="K7">
        <f t="shared" si="7"/>
        <v>0.4564790342557204</v>
      </c>
      <c r="L7">
        <f t="shared" si="8"/>
        <v>0.54352096574427933</v>
      </c>
      <c r="M7">
        <f t="shared" si="9"/>
        <v>2.1906811155751749</v>
      </c>
      <c r="N7">
        <f t="shared" si="10"/>
        <v>1.8398554297360612</v>
      </c>
    </row>
    <row r="8" spans="1:14" x14ac:dyDescent="0.25">
      <c r="A8" s="4">
        <f>IF('True_Odds_Calculator_2-way'!A9="","",'True_Odds_Calculator_2-way'!A9)</f>
        <v>2.04</v>
      </c>
      <c r="B8" s="4">
        <f>IF('True_Odds_Calculator_2-way'!B9="","",'True_Odds_Calculator_2-way'!B9)</f>
        <v>1.87</v>
      </c>
      <c r="C8" s="4">
        <f t="shared" si="0"/>
        <v>0.49019607843137253</v>
      </c>
      <c r="D8">
        <f t="shared" si="1"/>
        <v>0.53475935828876997</v>
      </c>
      <c r="E8">
        <f t="shared" si="2"/>
        <v>2.4955436720142554E-2</v>
      </c>
      <c r="F8">
        <f t="shared" si="3"/>
        <v>-0.2371815036174898</v>
      </c>
      <c r="G8">
        <v>0</v>
      </c>
      <c r="H8">
        <f t="shared" si="4"/>
        <v>0.26213694033763235</v>
      </c>
      <c r="I8">
        <f t="shared" si="5"/>
        <v>-1.0512928338279499</v>
      </c>
      <c r="J8">
        <f t="shared" si="6"/>
        <v>1.0512928338279499</v>
      </c>
      <c r="K8">
        <f t="shared" si="7"/>
        <v>0.47770444733840695</v>
      </c>
      <c r="L8">
        <f t="shared" si="8"/>
        <v>0.52229555266159289</v>
      </c>
      <c r="M8">
        <f t="shared" si="9"/>
        <v>2.0933445471810685</v>
      </c>
      <c r="N8">
        <f t="shared" si="10"/>
        <v>1.9146247654303168</v>
      </c>
    </row>
    <row r="9" spans="1:14" x14ac:dyDescent="0.25">
      <c r="A9" s="4">
        <f>IF('True_Odds_Calculator_2-way'!A10="","",'True_Odds_Calculator_2-way'!A10)</f>
        <v>1.78</v>
      </c>
      <c r="B9" s="4">
        <f>IF('True_Odds_Calculator_2-way'!B10="","",'True_Odds_Calculator_2-way'!B10)</f>
        <v>2.14</v>
      </c>
      <c r="C9" s="4">
        <f t="shared" si="0"/>
        <v>0.5617977528089888</v>
      </c>
      <c r="D9">
        <f t="shared" si="1"/>
        <v>0.46728971962616822</v>
      </c>
      <c r="E9">
        <f t="shared" si="2"/>
        <v>2.908747243515708E-2</v>
      </c>
      <c r="F9">
        <f t="shared" si="3"/>
        <v>-0.23343484196156661</v>
      </c>
      <c r="G9">
        <v>0</v>
      </c>
      <c r="H9">
        <f t="shared" si="4"/>
        <v>0.26252231439672374</v>
      </c>
      <c r="I9">
        <f t="shared" si="5"/>
        <v>-1.0604746049596299</v>
      </c>
      <c r="J9">
        <f t="shared" si="6"/>
        <v>1.0604746049596299</v>
      </c>
      <c r="K9">
        <f t="shared" si="7"/>
        <v>0.54729439241638145</v>
      </c>
      <c r="L9">
        <f t="shared" si="8"/>
        <v>0.45270560758361844</v>
      </c>
      <c r="M9">
        <f t="shared" si="9"/>
        <v>1.8271701918685113</v>
      </c>
      <c r="N9">
        <f t="shared" si="10"/>
        <v>2.2089410496539781</v>
      </c>
    </row>
    <row r="10" spans="1:14" x14ac:dyDescent="0.25">
      <c r="A10" s="4">
        <f>IF('True_Odds_Calculator_2-way'!A11="","",'True_Odds_Calculator_2-way'!A11)</f>
        <v>1.87</v>
      </c>
      <c r="B10" s="4">
        <f>IF('True_Odds_Calculator_2-way'!B11="","",'True_Odds_Calculator_2-way'!B11)</f>
        <v>2.0499999999999998</v>
      </c>
      <c r="C10" s="4">
        <f t="shared" si="0"/>
        <v>0.53475935828876997</v>
      </c>
      <c r="D10">
        <f t="shared" si="1"/>
        <v>0.48780487804878053</v>
      </c>
      <c r="E10">
        <f t="shared" si="2"/>
        <v>2.2564236337550447E-2</v>
      </c>
      <c r="F10">
        <f t="shared" si="3"/>
        <v>-0.23829398721794715</v>
      </c>
      <c r="G10">
        <v>0</v>
      </c>
      <c r="H10">
        <f t="shared" si="4"/>
        <v>0.26085822355549759</v>
      </c>
      <c r="I10">
        <f t="shared" si="5"/>
        <v>-1.0462747009572406</v>
      </c>
      <c r="J10">
        <f t="shared" si="6"/>
        <v>1.0462747009572406</v>
      </c>
      <c r="K10">
        <f t="shared" si="7"/>
        <v>0.5234892259753362</v>
      </c>
      <c r="L10">
        <f t="shared" si="8"/>
        <v>0.47651077402466374</v>
      </c>
      <c r="M10">
        <f t="shared" si="9"/>
        <v>1.9102589898327997</v>
      </c>
      <c r="N10">
        <f t="shared" si="10"/>
        <v>2.0985884360051026</v>
      </c>
    </row>
    <row r="11" spans="1:14" x14ac:dyDescent="0.25">
      <c r="A11" s="4">
        <f>IF('True_Odds_Calculator_2-way'!A12="","",'True_Odds_Calculator_2-way'!A12)</f>
        <v>2.0299999999999998</v>
      </c>
      <c r="B11" s="4">
        <f>IF('True_Odds_Calculator_2-way'!B12="","",'True_Odds_Calculator_2-way'!B12)</f>
        <v>1.86</v>
      </c>
      <c r="C11" s="4">
        <f t="shared" si="0"/>
        <v>0.49261083743842371</v>
      </c>
      <c r="D11">
        <f t="shared" si="1"/>
        <v>0.5376344086021505</v>
      </c>
      <c r="E11">
        <f t="shared" si="2"/>
        <v>3.0245246040574214E-2</v>
      </c>
      <c r="F11">
        <f t="shared" si="3"/>
        <v>-0.23459929021664283</v>
      </c>
      <c r="G11">
        <v>0</v>
      </c>
      <c r="H11">
        <f t="shared" si="4"/>
        <v>0.26484453625721704</v>
      </c>
      <c r="I11">
        <f t="shared" si="5"/>
        <v>-1.0625078858299792</v>
      </c>
      <c r="J11">
        <f t="shared" si="6"/>
        <v>1.0625078858299792</v>
      </c>
      <c r="K11">
        <f t="shared" si="7"/>
        <v>0.47746756040114985</v>
      </c>
      <c r="L11">
        <f t="shared" si="8"/>
        <v>0.5225324395988501</v>
      </c>
      <c r="M11">
        <f t="shared" si="9"/>
        <v>2.0943831224048783</v>
      </c>
      <c r="N11">
        <f t="shared" si="10"/>
        <v>1.9137567818137824</v>
      </c>
    </row>
    <row r="12" spans="1:14" x14ac:dyDescent="0.25">
      <c r="A12" s="4">
        <f>IF('True_Odds_Calculator_2-way'!A13="","",'True_Odds_Calculator_2-way'!A13)</f>
        <v>2.25</v>
      </c>
      <c r="B12" s="4">
        <f>IF('True_Odds_Calculator_2-way'!B13="","",'True_Odds_Calculator_2-way'!B13)</f>
        <v>1.7</v>
      </c>
      <c r="C12" s="4">
        <f t="shared" si="0"/>
        <v>0.44444444444444442</v>
      </c>
      <c r="D12">
        <f t="shared" si="1"/>
        <v>0.58823529411764708</v>
      </c>
      <c r="E12">
        <f t="shared" si="2"/>
        <v>3.2679738562091387E-2</v>
      </c>
      <c r="F12">
        <f t="shared" si="3"/>
        <v>-0.2287581699346406</v>
      </c>
      <c r="G12">
        <v>0</v>
      </c>
      <c r="H12">
        <f t="shared" si="4"/>
        <v>0.26143790849673204</v>
      </c>
      <c r="I12">
        <f t="shared" si="5"/>
        <v>-1.0690449676496974</v>
      </c>
      <c r="J12">
        <f t="shared" si="6"/>
        <v>1.0690449676496974</v>
      </c>
      <c r="K12">
        <f t="shared" si="7"/>
        <v>0.42802608489724608</v>
      </c>
      <c r="L12">
        <f t="shared" si="8"/>
        <v>0.57197391510275408</v>
      </c>
      <c r="M12">
        <f t="shared" si="9"/>
        <v>2.3363062095621219</v>
      </c>
      <c r="N12">
        <f t="shared" si="10"/>
        <v>1.7483314773547878</v>
      </c>
    </row>
    <row r="13" spans="1:14" x14ac:dyDescent="0.25">
      <c r="A13" s="4">
        <f>IF('True_Odds_Calculator_2-way'!A14="","",'True_Odds_Calculator_2-way'!A14)</f>
        <v>2.5</v>
      </c>
      <c r="B13" s="4">
        <f>IF('True_Odds_Calculator_2-way'!B14="","",'True_Odds_Calculator_2-way'!B14)</f>
        <v>1.58</v>
      </c>
      <c r="C13" s="4">
        <f t="shared" si="0"/>
        <v>0.4</v>
      </c>
      <c r="D13">
        <f t="shared" si="1"/>
        <v>0.63291139240506322</v>
      </c>
      <c r="E13">
        <f t="shared" si="2"/>
        <v>3.2911392405063244E-2</v>
      </c>
      <c r="F13">
        <f t="shared" si="3"/>
        <v>-0.22025316455696209</v>
      </c>
      <c r="G13">
        <v>0</v>
      </c>
      <c r="H13">
        <f t="shared" si="4"/>
        <v>0.25316455696202528</v>
      </c>
      <c r="I13">
        <f t="shared" si="5"/>
        <v>-1.0721125348377945</v>
      </c>
      <c r="J13">
        <f t="shared" si="6"/>
        <v>1.0721125348377945</v>
      </c>
      <c r="K13">
        <f t="shared" si="7"/>
        <v>0.38341076664008866</v>
      </c>
      <c r="L13">
        <f t="shared" si="8"/>
        <v>0.61658923335991145</v>
      </c>
      <c r="M13">
        <f t="shared" si="9"/>
        <v>2.6081688022566918</v>
      </c>
      <c r="N13">
        <f t="shared" si="10"/>
        <v>1.6218252702059208</v>
      </c>
    </row>
    <row r="14" spans="1:14" x14ac:dyDescent="0.25">
      <c r="A14" s="4">
        <f>IF('True_Odds_Calculator_2-way'!A15="","",'True_Odds_Calculator_2-way'!A15)</f>
        <v>1.9</v>
      </c>
      <c r="B14" s="4">
        <f>IF('True_Odds_Calculator_2-way'!B15="","",'True_Odds_Calculator_2-way'!B15)</f>
        <v>1.99</v>
      </c>
      <c r="C14" s="4">
        <f t="shared" si="0"/>
        <v>0.52631578947368418</v>
      </c>
      <c r="D14">
        <f t="shared" si="1"/>
        <v>0.50251256281407031</v>
      </c>
      <c r="E14">
        <f t="shared" si="2"/>
        <v>2.8828352287754377E-2</v>
      </c>
      <c r="F14">
        <f t="shared" si="3"/>
        <v>-0.23565194393017741</v>
      </c>
      <c r="G14">
        <v>0</v>
      </c>
      <c r="H14">
        <f t="shared" si="4"/>
        <v>0.26448029621793173</v>
      </c>
      <c r="I14">
        <f t="shared" si="5"/>
        <v>-1.0594028769395465</v>
      </c>
      <c r="J14">
        <f t="shared" si="6"/>
        <v>1.0594028769395465</v>
      </c>
      <c r="K14">
        <f t="shared" si="7"/>
        <v>0.51191151829848447</v>
      </c>
      <c r="L14">
        <f t="shared" si="8"/>
        <v>0.48808848170151553</v>
      </c>
      <c r="M14">
        <f t="shared" si="9"/>
        <v>1.9534625892455926</v>
      </c>
      <c r="N14">
        <f t="shared" si="10"/>
        <v>2.0488088481701512</v>
      </c>
    </row>
    <row r="15" spans="1:14" x14ac:dyDescent="0.25">
      <c r="A15" s="4">
        <f>IF('True_Odds_Calculator_2-way'!A16="","",'True_Odds_Calculator_2-way'!A16)</f>
        <v>1.93</v>
      </c>
      <c r="B15" s="4">
        <f>IF('True_Odds_Calculator_2-way'!B16="","",'True_Odds_Calculator_2-way'!B16)</f>
        <v>1.95</v>
      </c>
      <c r="C15" s="4">
        <f t="shared" si="0"/>
        <v>0.5181347150259068</v>
      </c>
      <c r="D15">
        <f t="shared" si="1"/>
        <v>0.51282051282051289</v>
      </c>
      <c r="E15">
        <f t="shared" si="2"/>
        <v>3.0955227846419575E-2</v>
      </c>
      <c r="F15">
        <f t="shared" si="3"/>
        <v>-0.23475488242327625</v>
      </c>
      <c r="G15">
        <v>0</v>
      </c>
      <c r="H15">
        <f t="shared" si="4"/>
        <v>0.26571011026969582</v>
      </c>
      <c r="I15">
        <f t="shared" si="5"/>
        <v>-1.0638899909514294</v>
      </c>
      <c r="J15">
        <f t="shared" si="6"/>
        <v>1.0638899909514294</v>
      </c>
      <c r="K15">
        <f t="shared" si="7"/>
        <v>0.50265964972060251</v>
      </c>
      <c r="L15">
        <f t="shared" si="8"/>
        <v>0.49734035027939766</v>
      </c>
      <c r="M15">
        <f t="shared" si="9"/>
        <v>1.9894176915848294</v>
      </c>
      <c r="N15">
        <f t="shared" si="10"/>
        <v>2.0106954914038573</v>
      </c>
    </row>
    <row r="16" spans="1:14" x14ac:dyDescent="0.25">
      <c r="A16" s="4">
        <f>IF('True_Odds_Calculator_2-way'!A17="","",'True_Odds_Calculator_2-way'!A17)</f>
        <v>2.16</v>
      </c>
      <c r="B16" s="4">
        <f>IF('True_Odds_Calculator_2-way'!B17="","",'True_Odds_Calculator_2-way'!B17)</f>
        <v>1.75</v>
      </c>
      <c r="C16" s="4">
        <f t="shared" si="0"/>
        <v>0.46296296296296291</v>
      </c>
      <c r="D16">
        <f t="shared" si="1"/>
        <v>0.5714285714285714</v>
      </c>
      <c r="E16">
        <f t="shared" si="2"/>
        <v>3.4391534391534417E-2</v>
      </c>
      <c r="F16">
        <f t="shared" si="3"/>
        <v>-0.23015873015873001</v>
      </c>
      <c r="G16">
        <v>0</v>
      </c>
      <c r="H16">
        <f t="shared" si="4"/>
        <v>0.26455026455026448</v>
      </c>
      <c r="I16">
        <f t="shared" si="5"/>
        <v>-1.0721125348377951</v>
      </c>
      <c r="J16">
        <f t="shared" si="6"/>
        <v>1.0721125348377951</v>
      </c>
      <c r="K16">
        <f t="shared" si="7"/>
        <v>0.44570220807044264</v>
      </c>
      <c r="L16">
        <f t="shared" si="8"/>
        <v>0.55429779192955719</v>
      </c>
      <c r="M16">
        <f t="shared" si="9"/>
        <v>2.2436505404118421</v>
      </c>
      <c r="N16">
        <f t="shared" si="10"/>
        <v>1.8040844011283466</v>
      </c>
    </row>
    <row r="17" spans="1:14" x14ac:dyDescent="0.25">
      <c r="A17" s="4">
        <f>IF('True_Odds_Calculator_2-way'!A18="","",'True_Odds_Calculator_2-way'!A18)</f>
        <v>2.2200000000000002</v>
      </c>
      <c r="B17" s="4">
        <f>IF('True_Odds_Calculator_2-way'!B18="","",'True_Odds_Calculator_2-way'!B18)</f>
        <v>1.72</v>
      </c>
      <c r="C17" s="4">
        <f t="shared" si="0"/>
        <v>0.4504504504504504</v>
      </c>
      <c r="D17">
        <f t="shared" si="1"/>
        <v>0.58139534883720934</v>
      </c>
      <c r="E17">
        <f t="shared" si="2"/>
        <v>3.1845799287659737E-2</v>
      </c>
      <c r="F17">
        <f t="shared" si="3"/>
        <v>-0.23004399748585791</v>
      </c>
      <c r="G17">
        <v>0</v>
      </c>
      <c r="H17">
        <f t="shared" si="4"/>
        <v>0.2618897967735177</v>
      </c>
      <c r="I17">
        <f t="shared" si="5"/>
        <v>-1.0669739994407998</v>
      </c>
      <c r="J17">
        <f t="shared" si="6"/>
        <v>1.0669739994407998</v>
      </c>
      <c r="K17">
        <f t="shared" si="7"/>
        <v>0.43445992221759705</v>
      </c>
      <c r="L17">
        <f t="shared" si="8"/>
        <v>0.56554007778240289</v>
      </c>
      <c r="M17">
        <f t="shared" si="9"/>
        <v>2.3017082793177757</v>
      </c>
      <c r="N17">
        <f t="shared" si="10"/>
        <v>1.768221279597376</v>
      </c>
    </row>
    <row r="18" spans="1:14" x14ac:dyDescent="0.25">
      <c r="A18" s="4">
        <f>IF('True_Odds_Calculator_2-way'!A19="","",'True_Odds_Calculator_2-way'!A19)</f>
        <v>1.58</v>
      </c>
      <c r="B18" s="4">
        <f>IF('True_Odds_Calculator_2-way'!B19="","",'True_Odds_Calculator_2-way'!B19)</f>
        <v>2.41</v>
      </c>
      <c r="C18" s="4">
        <f t="shared" si="0"/>
        <v>0.63291139240506322</v>
      </c>
      <c r="D18">
        <f t="shared" si="1"/>
        <v>0.41493775933609955</v>
      </c>
      <c r="E18">
        <f t="shared" si="2"/>
        <v>4.7849151741162776E-2</v>
      </c>
      <c r="F18">
        <f t="shared" si="3"/>
        <v>-0.214769683281685</v>
      </c>
      <c r="G18">
        <v>0</v>
      </c>
      <c r="H18">
        <f t="shared" si="4"/>
        <v>0.26261883502284777</v>
      </c>
      <c r="I18">
        <f t="shared" si="5"/>
        <v>-1.1057996468120721</v>
      </c>
      <c r="J18">
        <f t="shared" si="6"/>
        <v>1.1057996468120721</v>
      </c>
      <c r="K18">
        <f t="shared" si="7"/>
        <v>0.60924945643022566</v>
      </c>
      <c r="L18">
        <f t="shared" si="8"/>
        <v>0.39075054356977457</v>
      </c>
      <c r="M18">
        <f t="shared" si="9"/>
        <v>1.6413637951510016</v>
      </c>
      <c r="N18">
        <f t="shared" si="10"/>
        <v>2.5591775020050216</v>
      </c>
    </row>
    <row r="19" spans="1:14" x14ac:dyDescent="0.25">
      <c r="A19" s="4">
        <f>IF('True_Odds_Calculator_2-way'!A20="","",'True_Odds_Calculator_2-way'!A20)</f>
        <v>2.19</v>
      </c>
      <c r="B19" s="4">
        <f>IF('True_Odds_Calculator_2-way'!B20="","",'True_Odds_Calculator_2-way'!B20)</f>
        <v>1.72</v>
      </c>
      <c r="C19" s="4">
        <f t="shared" si="0"/>
        <v>0.45662100456621008</v>
      </c>
      <c r="D19">
        <f t="shared" si="1"/>
        <v>0.58139534883720934</v>
      </c>
      <c r="E19">
        <f t="shared" si="2"/>
        <v>3.8016353403419467E-2</v>
      </c>
      <c r="F19">
        <f t="shared" si="3"/>
        <v>-0.22746097483274919</v>
      </c>
      <c r="G19">
        <v>0</v>
      </c>
      <c r="H19">
        <f t="shared" si="4"/>
        <v>0.26547732823616865</v>
      </c>
      <c r="I19">
        <f t="shared" si="5"/>
        <v>-1.0803395392536077</v>
      </c>
      <c r="J19">
        <f t="shared" si="6"/>
        <v>1.0803395392536077</v>
      </c>
      <c r="K19">
        <f t="shared" si="7"/>
        <v>0.43752110049466114</v>
      </c>
      <c r="L19">
        <f t="shared" si="8"/>
        <v>0.5624788995053388</v>
      </c>
      <c r="M19">
        <f t="shared" si="9"/>
        <v>2.2856040517117928</v>
      </c>
      <c r="N19">
        <f t="shared" si="10"/>
        <v>1.7778444682625973</v>
      </c>
    </row>
    <row r="20" spans="1:14" x14ac:dyDescent="0.25">
      <c r="A20" s="4">
        <f>IF('True_Odds_Calculator_2-way'!A21="","",'True_Odds_Calculator_2-way'!A21)</f>
        <v>2.27</v>
      </c>
      <c r="B20" s="4">
        <f>IF('True_Odds_Calculator_2-way'!B21="","",'True_Odds_Calculator_2-way'!B21)</f>
        <v>1.67</v>
      </c>
      <c r="C20" s="4">
        <f t="shared" si="0"/>
        <v>0.44052863436123346</v>
      </c>
      <c r="D20">
        <f t="shared" si="1"/>
        <v>0.5988023952095809</v>
      </c>
      <c r="E20">
        <f t="shared" si="2"/>
        <v>3.9331029570814469E-2</v>
      </c>
      <c r="F20">
        <f t="shared" si="3"/>
        <v>-0.22445857184309781</v>
      </c>
      <c r="G20">
        <v>0</v>
      </c>
      <c r="H20">
        <f t="shared" si="4"/>
        <v>0.26378960141391228</v>
      </c>
      <c r="I20">
        <f t="shared" si="5"/>
        <v>-1.0840785170131719</v>
      </c>
      <c r="J20">
        <f t="shared" si="6"/>
        <v>1.0840785170131719</v>
      </c>
      <c r="K20">
        <f t="shared" si="7"/>
        <v>0.42073735021084574</v>
      </c>
      <c r="L20">
        <f t="shared" si="8"/>
        <v>0.57926264978915398</v>
      </c>
      <c r="M20">
        <f t="shared" si="9"/>
        <v>2.376779716606729</v>
      </c>
      <c r="N20">
        <f t="shared" si="10"/>
        <v>1.7263326063988251</v>
      </c>
    </row>
    <row r="21" spans="1:14" x14ac:dyDescent="0.25">
      <c r="A21" s="4">
        <f>IF('True_Odds_Calculator_2-way'!A22="","",'True_Odds_Calculator_2-way'!A22)</f>
        <v>2.21</v>
      </c>
      <c r="B21" s="4">
        <f>IF('True_Odds_Calculator_2-way'!B22="","",'True_Odds_Calculator_2-way'!B22)</f>
        <v>1.7</v>
      </c>
      <c r="C21" s="4">
        <f t="shared" si="0"/>
        <v>0.45248868778280543</v>
      </c>
      <c r="D21">
        <f t="shared" si="1"/>
        <v>0.58823529411764708</v>
      </c>
      <c r="E21">
        <f t="shared" si="2"/>
        <v>4.0723981900452566E-2</v>
      </c>
      <c r="F21">
        <f t="shared" si="3"/>
        <v>-0.2254458344423742</v>
      </c>
      <c r="G21">
        <v>0</v>
      </c>
      <c r="H21">
        <f t="shared" si="4"/>
        <v>0.26616981634282671</v>
      </c>
      <c r="I21">
        <f t="shared" si="5"/>
        <v>-1.0865714630312671</v>
      </c>
      <c r="J21">
        <f t="shared" si="6"/>
        <v>1.0865714630312671</v>
      </c>
      <c r="K21">
        <f t="shared" si="7"/>
        <v>0.43201182193624138</v>
      </c>
      <c r="L21">
        <f t="shared" si="8"/>
        <v>0.56798817806375879</v>
      </c>
      <c r="M21">
        <f t="shared" si="9"/>
        <v>2.3147514702678329</v>
      </c>
      <c r="N21">
        <f t="shared" si="10"/>
        <v>1.7606000241218864</v>
      </c>
    </row>
    <row r="22" spans="1:14" x14ac:dyDescent="0.25">
      <c r="A22" s="4">
        <f>IF('True_Odds_Calculator_2-way'!A23="","",'True_Odds_Calculator_2-way'!A23)</f>
        <v>2.34</v>
      </c>
      <c r="B22" s="4">
        <f>IF('True_Odds_Calculator_2-way'!B23="","",'True_Odds_Calculator_2-way'!B23)</f>
        <v>1.64</v>
      </c>
      <c r="C22" s="4">
        <f t="shared" si="0"/>
        <v>0.42735042735042739</v>
      </c>
      <c r="D22">
        <f t="shared" si="1"/>
        <v>0.6097560975609756</v>
      </c>
      <c r="E22">
        <f t="shared" si="2"/>
        <v>3.7106524911402872E-2</v>
      </c>
      <c r="F22">
        <f t="shared" si="3"/>
        <v>-0.22347300396080894</v>
      </c>
      <c r="G22">
        <v>0</v>
      </c>
      <c r="H22">
        <f t="shared" si="4"/>
        <v>0.26057952887221181</v>
      </c>
      <c r="I22">
        <f t="shared" si="5"/>
        <v>-1.0798355319766999</v>
      </c>
      <c r="J22">
        <f t="shared" si="6"/>
        <v>1.0798355319766999</v>
      </c>
      <c r="K22">
        <f t="shared" si="7"/>
        <v>0.40866707460459728</v>
      </c>
      <c r="L22">
        <f t="shared" si="8"/>
        <v>0.59133292539540294</v>
      </c>
      <c r="M22">
        <f t="shared" si="9"/>
        <v>2.4469796128487777</v>
      </c>
      <c r="N22">
        <f t="shared" si="10"/>
        <v>1.6910947404650878</v>
      </c>
    </row>
    <row r="23" spans="1:14" x14ac:dyDescent="0.25">
      <c r="A23" s="4">
        <f>IF('True_Odds_Calculator_2-way'!A24="","",'True_Odds_Calculator_2-way'!A24)</f>
        <v>2.44</v>
      </c>
      <c r="B23" s="4">
        <f>IF('True_Odds_Calculator_2-way'!B24="","",'True_Odds_Calculator_2-way'!B24)</f>
        <v>1.59</v>
      </c>
      <c r="C23" s="4">
        <f t="shared" si="0"/>
        <v>0.4098360655737705</v>
      </c>
      <c r="D23">
        <f t="shared" si="1"/>
        <v>0.62893081761006286</v>
      </c>
      <c r="E23">
        <f t="shared" si="2"/>
        <v>3.8766883183833478E-2</v>
      </c>
      <c r="F23">
        <f t="shared" si="3"/>
        <v>-0.21899164862356935</v>
      </c>
      <c r="G23">
        <v>0</v>
      </c>
      <c r="H23">
        <f t="shared" si="4"/>
        <v>0.25775853180740282</v>
      </c>
      <c r="I23">
        <f t="shared" si="5"/>
        <v>-1.0849075915068658</v>
      </c>
      <c r="J23">
        <f t="shared" si="6"/>
        <v>1.0849075915068658</v>
      </c>
      <c r="K23">
        <f t="shared" si="7"/>
        <v>0.39027939969909758</v>
      </c>
      <c r="L23">
        <f t="shared" si="8"/>
        <v>0.60972060030090225</v>
      </c>
      <c r="M23">
        <f t="shared" si="9"/>
        <v>2.5622669317698867</v>
      </c>
      <c r="N23">
        <f t="shared" si="10"/>
        <v>1.6400954789890509</v>
      </c>
    </row>
    <row r="24" spans="1:14" x14ac:dyDescent="0.25">
      <c r="A24" s="4">
        <f>IF('True_Odds_Calculator_2-way'!A25="","",'True_Odds_Calculator_2-way'!A25)</f>
        <v>2.39</v>
      </c>
      <c r="B24" s="4">
        <f>IF('True_Odds_Calculator_2-way'!B25="","",'True_Odds_Calculator_2-way'!B25)</f>
        <v>1.61</v>
      </c>
      <c r="C24" s="4">
        <f t="shared" si="0"/>
        <v>0.41841004184100417</v>
      </c>
      <c r="D24">
        <f t="shared" si="1"/>
        <v>0.6211180124223602</v>
      </c>
      <c r="E24">
        <f t="shared" si="2"/>
        <v>3.9528054263364254E-2</v>
      </c>
      <c r="F24">
        <f t="shared" si="3"/>
        <v>-0.22035395930247681</v>
      </c>
      <c r="G24">
        <v>0</v>
      </c>
      <c r="H24">
        <f t="shared" si="4"/>
        <v>0.25988201356584106</v>
      </c>
      <c r="I24">
        <f t="shared" si="5"/>
        <v>-1.0859946414984594</v>
      </c>
      <c r="J24">
        <f t="shared" si="6"/>
        <v>1.0859946414984594</v>
      </c>
      <c r="K24">
        <f t="shared" si="7"/>
        <v>0.39848058529044122</v>
      </c>
      <c r="L24">
        <f t="shared" si="8"/>
        <v>0.60151941470955883</v>
      </c>
      <c r="M24">
        <f t="shared" si="9"/>
        <v>2.5095325516828586</v>
      </c>
      <c r="N24">
        <f t="shared" si="10"/>
        <v>1.6624567313140606</v>
      </c>
    </row>
    <row r="25" spans="1:14" x14ac:dyDescent="0.25">
      <c r="A25" s="4">
        <f>IF('True_Odds_Calculator_2-way'!A26="","",'True_Odds_Calculator_2-way'!A26)</f>
        <v>2.34</v>
      </c>
      <c r="B25" s="4">
        <f>IF('True_Odds_Calculator_2-way'!B26="","",'True_Odds_Calculator_2-way'!B26)</f>
        <v>1.64</v>
      </c>
      <c r="C25" s="4">
        <f t="shared" si="0"/>
        <v>0.42735042735042739</v>
      </c>
      <c r="D25">
        <f t="shared" si="1"/>
        <v>0.6097560975609756</v>
      </c>
      <c r="E25">
        <f t="shared" si="2"/>
        <v>3.7106524911402872E-2</v>
      </c>
      <c r="F25">
        <f t="shared" si="3"/>
        <v>-0.22347300396080894</v>
      </c>
      <c r="G25">
        <v>0</v>
      </c>
      <c r="H25">
        <f t="shared" si="4"/>
        <v>0.26057952887221181</v>
      </c>
      <c r="I25">
        <f t="shared" si="5"/>
        <v>-1.0798355319766999</v>
      </c>
      <c r="J25">
        <f t="shared" si="6"/>
        <v>1.0798355319766999</v>
      </c>
      <c r="K25">
        <f t="shared" si="7"/>
        <v>0.40866707460459728</v>
      </c>
      <c r="L25">
        <f t="shared" si="8"/>
        <v>0.59133292539540294</v>
      </c>
      <c r="M25">
        <f t="shared" si="9"/>
        <v>2.4469796128487777</v>
      </c>
      <c r="N25">
        <f t="shared" si="10"/>
        <v>1.6910947404650878</v>
      </c>
    </row>
    <row r="26" spans="1:14" x14ac:dyDescent="0.25">
      <c r="A26" s="4">
        <f>IF('True_Odds_Calculator_2-way'!A27="","",'True_Odds_Calculator_2-way'!A27)</f>
        <v>2.4300000000000002</v>
      </c>
      <c r="B26" s="4">
        <f>IF('True_Odds_Calculator_2-way'!B27="","",'True_Odds_Calculator_2-way'!B27)</f>
        <v>1.6</v>
      </c>
      <c r="C26" s="4">
        <f t="shared" si="0"/>
        <v>0.41152263374485593</v>
      </c>
      <c r="D26">
        <f t="shared" si="1"/>
        <v>0.625</v>
      </c>
      <c r="E26">
        <f t="shared" si="2"/>
        <v>3.652263374485587E-2</v>
      </c>
      <c r="F26">
        <f t="shared" si="3"/>
        <v>-0.2206790123456791</v>
      </c>
      <c r="G26">
        <v>0</v>
      </c>
      <c r="H26">
        <f t="shared" si="4"/>
        <v>0.25720164609053497</v>
      </c>
      <c r="I26">
        <f t="shared" si="5"/>
        <v>-1.0795837927188259</v>
      </c>
      <c r="J26">
        <f t="shared" si="6"/>
        <v>1.0795837927188259</v>
      </c>
      <c r="K26">
        <f t="shared" si="7"/>
        <v>0.39311192066596734</v>
      </c>
      <c r="L26">
        <f t="shared" si="8"/>
        <v>0.60688807933403277</v>
      </c>
      <c r="M26">
        <f t="shared" si="9"/>
        <v>2.5438048235879216</v>
      </c>
      <c r="N26">
        <f t="shared" si="10"/>
        <v>1.6477502756312954</v>
      </c>
    </row>
    <row r="27" spans="1:14" x14ac:dyDescent="0.25">
      <c r="A27" s="4">
        <f>IF('True_Odds_Calculator_2-way'!A28="","",'True_Odds_Calculator_2-way'!A28)</f>
        <v>2.4900000000000002</v>
      </c>
      <c r="B27" s="4">
        <f>IF('True_Odds_Calculator_2-way'!B28="","",'True_Odds_Calculator_2-way'!B28)</f>
        <v>1.57</v>
      </c>
      <c r="C27" s="4">
        <f t="shared" si="0"/>
        <v>0.40160642570281119</v>
      </c>
      <c r="D27">
        <f t="shared" si="1"/>
        <v>0.63694267515923564</v>
      </c>
      <c r="E27">
        <f t="shared" si="2"/>
        <v>3.8549100862046881E-2</v>
      </c>
      <c r="F27">
        <f t="shared" si="3"/>
        <v>-0.21725117028624052</v>
      </c>
      <c r="G27">
        <v>0</v>
      </c>
      <c r="H27">
        <f t="shared" si="4"/>
        <v>0.25580027114828735</v>
      </c>
      <c r="I27">
        <f t="shared" si="5"/>
        <v>-1.0850991866680071</v>
      </c>
      <c r="J27">
        <f t="shared" si="6"/>
        <v>1.0850991866680071</v>
      </c>
      <c r="K27">
        <f t="shared" si="7"/>
        <v>0.38214645569254196</v>
      </c>
      <c r="L27">
        <f t="shared" si="8"/>
        <v>0.61785354430745798</v>
      </c>
      <c r="M27">
        <f t="shared" si="9"/>
        <v>2.6167977881353308</v>
      </c>
      <c r="N27">
        <f t="shared" si="10"/>
        <v>1.6185065364007643</v>
      </c>
    </row>
    <row r="28" spans="1:14" x14ac:dyDescent="0.25">
      <c r="A28" s="4">
        <f>IF('True_Odds_Calculator_2-way'!A29="","",'True_Odds_Calculator_2-way'!A29)</f>
        <v>2.31</v>
      </c>
      <c r="B28" s="4">
        <f>IF('True_Odds_Calculator_2-way'!B29="","",'True_Odds_Calculator_2-way'!B29)</f>
        <v>1.65</v>
      </c>
      <c r="C28" s="4">
        <f t="shared" si="0"/>
        <v>0.4329004329004329</v>
      </c>
      <c r="D28">
        <f t="shared" si="1"/>
        <v>0.60606060606060608</v>
      </c>
      <c r="E28">
        <f t="shared" si="2"/>
        <v>3.8961038961038863E-2</v>
      </c>
      <c r="F28">
        <f t="shared" si="3"/>
        <v>-0.22340285976649621</v>
      </c>
      <c r="G28">
        <v>0</v>
      </c>
      <c r="H28">
        <f t="shared" si="4"/>
        <v>0.26236389872753507</v>
      </c>
      <c r="I28">
        <f t="shared" si="5"/>
        <v>-1.0836965077746656</v>
      </c>
      <c r="J28">
        <f t="shared" si="6"/>
        <v>1.0836965077746656</v>
      </c>
      <c r="K28">
        <f t="shared" si="7"/>
        <v>0.41328420662140614</v>
      </c>
      <c r="L28">
        <f t="shared" si="8"/>
        <v>0.58671579337859414</v>
      </c>
      <c r="M28">
        <f t="shared" si="9"/>
        <v>2.4196424251848119</v>
      </c>
      <c r="N28">
        <f t="shared" si="10"/>
        <v>1.7044027300535323</v>
      </c>
    </row>
    <row r="29" spans="1:14" x14ac:dyDescent="0.25">
      <c r="A29" s="4">
        <f>IF('True_Odds_Calculator_2-way'!A30="","",'True_Odds_Calculator_2-way'!A30)</f>
        <v>1.57</v>
      </c>
      <c r="B29" s="4">
        <f>IF('True_Odds_Calculator_2-way'!B30="","",'True_Odds_Calculator_2-way'!B30)</f>
        <v>2.54</v>
      </c>
      <c r="C29" s="4">
        <f t="shared" si="0"/>
        <v>0.63694267515923564</v>
      </c>
      <c r="D29">
        <f t="shared" si="1"/>
        <v>0.39370078740157477</v>
      </c>
      <c r="E29">
        <f t="shared" si="2"/>
        <v>3.0643462560810519E-2</v>
      </c>
      <c r="F29">
        <f t="shared" si="3"/>
        <v>-0.22012137017904598</v>
      </c>
      <c r="G29">
        <v>0</v>
      </c>
      <c r="H29">
        <f t="shared" si="4"/>
        <v>0.2507648327398565</v>
      </c>
      <c r="I29">
        <f t="shared" si="5"/>
        <v>-1.067338589917677</v>
      </c>
      <c r="J29">
        <f t="shared" si="6"/>
        <v>1.067338589917677</v>
      </c>
      <c r="K29">
        <f t="shared" si="7"/>
        <v>0.62174245955697227</v>
      </c>
      <c r="L29">
        <f t="shared" si="8"/>
        <v>0.37825754044302767</v>
      </c>
      <c r="M29">
        <f t="shared" si="9"/>
        <v>1.608382996253076</v>
      </c>
      <c r="N29">
        <f t="shared" si="10"/>
        <v>2.6437014284732223</v>
      </c>
    </row>
    <row r="30" spans="1:14" x14ac:dyDescent="0.25">
      <c r="A30" s="4">
        <f>IF('True_Odds_Calculator_2-way'!A31="","",'True_Odds_Calculator_2-way'!A31)</f>
        <v>1.33</v>
      </c>
      <c r="B30" s="4">
        <f>IF('True_Odds_Calculator_2-way'!B31="","",'True_Odds_Calculator_2-way'!B31)</f>
        <v>3.46</v>
      </c>
      <c r="C30" s="4">
        <f t="shared" si="0"/>
        <v>0.75187969924812026</v>
      </c>
      <c r="D30">
        <f t="shared" si="1"/>
        <v>0.28901734104046245</v>
      </c>
      <c r="E30">
        <f t="shared" si="2"/>
        <v>4.0897040288582653E-2</v>
      </c>
      <c r="F30">
        <f t="shared" si="3"/>
        <v>-0.17640923117041163</v>
      </c>
      <c r="G30">
        <v>0</v>
      </c>
      <c r="H30">
        <f t="shared" si="4"/>
        <v>0.21730627145899431</v>
      </c>
      <c r="I30">
        <f t="shared" si="5"/>
        <v>-1.1098785970200447</v>
      </c>
      <c r="J30">
        <f t="shared" si="6"/>
        <v>1.1098785970200447</v>
      </c>
      <c r="K30">
        <f t="shared" si="7"/>
        <v>0.73192514316390977</v>
      </c>
      <c r="L30">
        <f t="shared" si="8"/>
        <v>0.26807485683609039</v>
      </c>
      <c r="M30">
        <f t="shared" si="9"/>
        <v>1.3662599370166146</v>
      </c>
      <c r="N30">
        <f t="shared" si="10"/>
        <v>3.7303013486693093</v>
      </c>
    </row>
    <row r="31" spans="1:14" x14ac:dyDescent="0.25">
      <c r="A31" s="4">
        <f>IF('True_Odds_Calculator_2-way'!A32="","",'True_Odds_Calculator_2-way'!A32)</f>
        <v>1.53</v>
      </c>
      <c r="B31" s="4">
        <f>IF('True_Odds_Calculator_2-way'!B32="","",'True_Odds_Calculator_2-way'!B32)</f>
        <v>2.65</v>
      </c>
      <c r="C31" s="4">
        <f t="shared" si="0"/>
        <v>0.65359477124183007</v>
      </c>
      <c r="D31">
        <f t="shared" si="1"/>
        <v>0.37735849056603776</v>
      </c>
      <c r="E31">
        <f t="shared" si="2"/>
        <v>3.0953261807867838E-2</v>
      </c>
      <c r="F31">
        <f t="shared" si="3"/>
        <v>-0.21568627450980393</v>
      </c>
      <c r="G31">
        <v>0</v>
      </c>
      <c r="H31">
        <f t="shared" si="4"/>
        <v>0.24663953631767174</v>
      </c>
      <c r="I31">
        <f t="shared" si="5"/>
        <v>-1.0693505400348575</v>
      </c>
      <c r="J31">
        <f t="shared" si="6"/>
        <v>1.0693505400348575</v>
      </c>
      <c r="K31">
        <f t="shared" si="7"/>
        <v>0.63826156494599728</v>
      </c>
      <c r="L31">
        <f t="shared" si="8"/>
        <v>0.36173843505400266</v>
      </c>
      <c r="M31">
        <f t="shared" si="9"/>
        <v>1.5667557862184747</v>
      </c>
      <c r="N31">
        <f t="shared" si="10"/>
        <v>2.7644283910575149</v>
      </c>
    </row>
    <row r="32" spans="1:14" x14ac:dyDescent="0.25">
      <c r="A32" s="4">
        <f>IF('True_Odds_Calculator_2-way'!A33="","",'True_Odds_Calculator_2-way'!A33)</f>
        <v>1.36</v>
      </c>
      <c r="B32" s="4">
        <f>IF('True_Odds_Calculator_2-way'!B33="","",'True_Odds_Calculator_2-way'!B33)</f>
        <v>3.18</v>
      </c>
      <c r="C32" s="4">
        <f t="shared" si="0"/>
        <v>0.73529411764705876</v>
      </c>
      <c r="D32">
        <f t="shared" si="1"/>
        <v>0.31446540880503143</v>
      </c>
      <c r="E32">
        <f t="shared" si="2"/>
        <v>4.9759526452090252E-2</v>
      </c>
      <c r="F32">
        <f t="shared" si="3"/>
        <v>-0.18146503884572696</v>
      </c>
      <c r="G32">
        <v>0</v>
      </c>
      <c r="H32">
        <f t="shared" si="4"/>
        <v>0.23122456529781721</v>
      </c>
      <c r="I32">
        <f t="shared" si="5"/>
        <v>-1.1288091024643272</v>
      </c>
      <c r="J32">
        <f t="shared" si="6"/>
        <v>1.1288091024643272</v>
      </c>
      <c r="K32">
        <f t="shared" si="7"/>
        <v>0.71104978922307471</v>
      </c>
      <c r="L32">
        <f t="shared" si="8"/>
        <v>0.28895021077692529</v>
      </c>
      <c r="M32">
        <f t="shared" si="9"/>
        <v>1.4063712768871579</v>
      </c>
      <c r="N32">
        <f t="shared" si="10"/>
        <v>3.4608038433722337</v>
      </c>
    </row>
    <row r="33" spans="1:14" x14ac:dyDescent="0.25">
      <c r="A33" s="4">
        <f>IF('True_Odds_Calculator_2-way'!A34="","",'True_Odds_Calculator_2-way'!A34)</f>
        <v>1.94</v>
      </c>
      <c r="B33" s="4">
        <f>IF('True_Odds_Calculator_2-way'!B34="","",'True_Odds_Calculator_2-way'!B34)</f>
        <v>1.93</v>
      </c>
      <c r="C33" s="4">
        <f t="shared" si="0"/>
        <v>0.51546391752577325</v>
      </c>
      <c r="D33">
        <f t="shared" si="1"/>
        <v>0.5181347150259068</v>
      </c>
      <c r="E33">
        <f t="shared" si="2"/>
        <v>3.3598632551679941E-2</v>
      </c>
      <c r="F33">
        <f t="shared" si="3"/>
        <v>-0.2334811174616741</v>
      </c>
      <c r="G33">
        <v>0</v>
      </c>
      <c r="H33">
        <f t="shared" si="4"/>
        <v>0.26707975001335404</v>
      </c>
      <c r="I33">
        <f t="shared" si="5"/>
        <v>-1.0695340092890231</v>
      </c>
      <c r="J33">
        <f t="shared" si="6"/>
        <v>1.0695340092890231</v>
      </c>
      <c r="K33">
        <f t="shared" si="7"/>
        <v>0.49866309204640175</v>
      </c>
      <c r="L33">
        <f t="shared" si="8"/>
        <v>0.50133690795359842</v>
      </c>
      <c r="M33">
        <f t="shared" si="9"/>
        <v>2.0053619687316817</v>
      </c>
      <c r="N33">
        <f t="shared" si="10"/>
        <v>1.9946666286387909</v>
      </c>
    </row>
    <row r="34" spans="1:14" x14ac:dyDescent="0.25">
      <c r="A34" s="4">
        <f>IF('True_Odds_Calculator_2-way'!A35="","",'True_Odds_Calculator_2-way'!A35)</f>
        <v>1.78</v>
      </c>
      <c r="B34" s="4">
        <f>IF('True_Odds_Calculator_2-way'!B35="","",'True_Odds_Calculator_2-way'!B35)</f>
        <v>2.15</v>
      </c>
      <c r="C34" s="4">
        <f t="shared" si="0"/>
        <v>0.5617977528089888</v>
      </c>
      <c r="D34">
        <f t="shared" si="1"/>
        <v>0.46511627906976744</v>
      </c>
      <c r="E34">
        <f t="shared" si="2"/>
        <v>2.6914031878756184E-2</v>
      </c>
      <c r="F34">
        <f t="shared" si="3"/>
        <v>-0.23438724849751769</v>
      </c>
      <c r="G34">
        <v>0</v>
      </c>
      <c r="H34">
        <f t="shared" si="4"/>
        <v>0.26130128037627387</v>
      </c>
      <c r="I34">
        <f t="shared" si="5"/>
        <v>-1.0558537785999174</v>
      </c>
      <c r="J34">
        <f t="shared" si="6"/>
        <v>1.0558537785999174</v>
      </c>
      <c r="K34">
        <f t="shared" si="7"/>
        <v>0.54837610971857853</v>
      </c>
      <c r="L34">
        <f t="shared" si="8"/>
        <v>0.45162389028142153</v>
      </c>
      <c r="M34">
        <f t="shared" si="9"/>
        <v>1.8235659473079355</v>
      </c>
      <c r="N34">
        <f t="shared" si="10"/>
        <v>2.214231845389905</v>
      </c>
    </row>
    <row r="35" spans="1:14" x14ac:dyDescent="0.25">
      <c r="A35" s="4">
        <f>IF('True_Odds_Calculator_2-way'!A36="","",'True_Odds_Calculator_2-way'!A36)</f>
        <v>2.15</v>
      </c>
      <c r="B35" s="4">
        <f>IF('True_Odds_Calculator_2-way'!B36="","",'True_Odds_Calculator_2-way'!B36)</f>
        <v>1.78</v>
      </c>
      <c r="C35" s="4">
        <f t="shared" si="0"/>
        <v>0.46511627906976744</v>
      </c>
      <c r="D35">
        <f t="shared" si="1"/>
        <v>0.5617977528089888</v>
      </c>
      <c r="E35">
        <f t="shared" si="2"/>
        <v>2.6914031878756184E-2</v>
      </c>
      <c r="F35">
        <f t="shared" si="3"/>
        <v>-0.23438724849751769</v>
      </c>
      <c r="G35">
        <v>0</v>
      </c>
      <c r="H35">
        <f t="shared" si="4"/>
        <v>0.26130128037627387</v>
      </c>
      <c r="I35">
        <f t="shared" si="5"/>
        <v>-1.0558537785999174</v>
      </c>
      <c r="J35">
        <f t="shared" si="6"/>
        <v>1.0558537785999174</v>
      </c>
      <c r="K35">
        <f t="shared" si="7"/>
        <v>0.45162389028142153</v>
      </c>
      <c r="L35">
        <f t="shared" si="8"/>
        <v>0.54837610971857853</v>
      </c>
      <c r="M35">
        <f t="shared" si="9"/>
        <v>2.214231845389905</v>
      </c>
      <c r="N35">
        <f t="shared" si="10"/>
        <v>1.8235659473079355</v>
      </c>
    </row>
    <row r="36" spans="1:14" x14ac:dyDescent="0.25">
      <c r="A36" s="4">
        <f>IF('True_Odds_Calculator_2-way'!A37="","",'True_Odds_Calculator_2-way'!A37)</f>
        <v>1.33</v>
      </c>
      <c r="B36" s="4">
        <f>IF('True_Odds_Calculator_2-way'!B37="","",'True_Odds_Calculator_2-way'!B37)</f>
        <v>3.16</v>
      </c>
      <c r="C36" s="4">
        <f t="shared" si="0"/>
        <v>0.75187969924812026</v>
      </c>
      <c r="D36">
        <f t="shared" si="1"/>
        <v>0.31645569620253161</v>
      </c>
      <c r="E36">
        <f t="shared" si="2"/>
        <v>6.8335395450651815E-2</v>
      </c>
      <c r="F36">
        <f t="shared" si="3"/>
        <v>-0.16960121823546215</v>
      </c>
      <c r="G36">
        <v>0</v>
      </c>
      <c r="H36">
        <f t="shared" si="4"/>
        <v>0.23793661368611399</v>
      </c>
      <c r="I36">
        <f t="shared" si="5"/>
        <v>-1.1844484241978355</v>
      </c>
      <c r="J36">
        <f t="shared" si="6"/>
        <v>1.1844484241978355</v>
      </c>
      <c r="K36">
        <f t="shared" si="7"/>
        <v>0.71897549903376112</v>
      </c>
      <c r="L36">
        <f t="shared" si="8"/>
        <v>0.28102450096623899</v>
      </c>
      <c r="M36">
        <f t="shared" si="9"/>
        <v>1.3908679799852857</v>
      </c>
      <c r="N36">
        <f t="shared" si="10"/>
        <v>3.5584085962673249</v>
      </c>
    </row>
    <row r="37" spans="1:14" x14ac:dyDescent="0.25">
      <c r="A37" s="4">
        <f>IF('True_Odds_Calculator_2-way'!A38="","",'True_Odds_Calculator_2-way'!A38)</f>
        <v>1.77</v>
      </c>
      <c r="B37" s="4">
        <f>IF('True_Odds_Calculator_2-way'!B38="","",'True_Odds_Calculator_2-way'!B38)</f>
        <v>2.15</v>
      </c>
      <c r="C37" s="4">
        <f t="shared" si="0"/>
        <v>0.56497175141242939</v>
      </c>
      <c r="D37">
        <f t="shared" si="1"/>
        <v>0.46511627906976744</v>
      </c>
      <c r="E37">
        <f t="shared" si="2"/>
        <v>3.0088030482196881E-2</v>
      </c>
      <c r="F37">
        <f t="shared" si="3"/>
        <v>-0.23268952831428191</v>
      </c>
      <c r="G37">
        <v>0</v>
      </c>
      <c r="H37">
        <f t="shared" si="4"/>
        <v>0.26277755879647879</v>
      </c>
      <c r="I37">
        <f t="shared" si="5"/>
        <v>-1.0626878549845031</v>
      </c>
      <c r="J37">
        <f t="shared" si="6"/>
        <v>1.0626878549845031</v>
      </c>
      <c r="K37">
        <f t="shared" si="7"/>
        <v>0.54997343266111198</v>
      </c>
      <c r="L37">
        <f t="shared" si="8"/>
        <v>0.45002656733888785</v>
      </c>
      <c r="M37">
        <f t="shared" si="9"/>
        <v>1.8182696483380676</v>
      </c>
      <c r="N37">
        <f t="shared" si="10"/>
        <v>2.2220910332321786</v>
      </c>
    </row>
    <row r="38" spans="1:14" x14ac:dyDescent="0.25">
      <c r="A38" s="4">
        <f>IF('True_Odds_Calculator_2-way'!A39="","",'True_Odds_Calculator_2-way'!A39)</f>
        <v>1.51</v>
      </c>
      <c r="B38" s="4">
        <f>IF('True_Odds_Calculator_2-way'!B39="","",'True_Odds_Calculator_2-way'!B39)</f>
        <v>2.69</v>
      </c>
      <c r="C38" s="4">
        <f t="shared" si="0"/>
        <v>0.66225165562913912</v>
      </c>
      <c r="D38">
        <f t="shared" si="1"/>
        <v>0.37174721189591081</v>
      </c>
      <c r="E38">
        <f t="shared" si="2"/>
        <v>3.3998867525049992E-2</v>
      </c>
      <c r="F38">
        <f t="shared" si="3"/>
        <v>-0.21219133902853338</v>
      </c>
      <c r="G38">
        <v>0</v>
      </c>
      <c r="H38">
        <f t="shared" si="4"/>
        <v>0.24619020655358334</v>
      </c>
      <c r="I38">
        <f t="shared" si="5"/>
        <v>-1.0771385261753925</v>
      </c>
      <c r="J38">
        <f t="shared" si="6"/>
        <v>1.0771385261753925</v>
      </c>
      <c r="K38">
        <f t="shared" si="7"/>
        <v>0.64543585109273682</v>
      </c>
      <c r="L38">
        <f t="shared" si="8"/>
        <v>0.35456414890726312</v>
      </c>
      <c r="M38">
        <f t="shared" si="9"/>
        <v>1.5493406483494501</v>
      </c>
      <c r="N38">
        <f t="shared" si="10"/>
        <v>2.8203641092364129</v>
      </c>
    </row>
    <row r="39" spans="1:14" x14ac:dyDescent="0.25">
      <c r="A39" s="4">
        <f>IF('True_Odds_Calculator_2-way'!A40="","",'True_Odds_Calculator_2-way'!A40)</f>
        <v>1.96</v>
      </c>
      <c r="B39" s="4">
        <f>IF('True_Odds_Calculator_2-way'!B40="","",'True_Odds_Calculator_2-way'!B40)</f>
        <v>1.93</v>
      </c>
      <c r="C39" s="4">
        <f t="shared" si="0"/>
        <v>0.51020408163265307</v>
      </c>
      <c r="D39">
        <f t="shared" si="1"/>
        <v>0.5181347150259068</v>
      </c>
      <c r="E39">
        <f t="shared" si="2"/>
        <v>2.8338796658559762E-2</v>
      </c>
      <c r="F39">
        <f t="shared" si="3"/>
        <v>-0.23601564978322942</v>
      </c>
      <c r="G39">
        <v>0</v>
      </c>
      <c r="H39">
        <f t="shared" si="4"/>
        <v>0.26435444644178918</v>
      </c>
      <c r="I39">
        <f t="shared" si="5"/>
        <v>-1.0583343916682539</v>
      </c>
      <c r="J39">
        <f t="shared" si="6"/>
        <v>1.0583343916682539</v>
      </c>
      <c r="K39">
        <f t="shared" si="7"/>
        <v>0.49603149604724417</v>
      </c>
      <c r="L39">
        <f t="shared" si="8"/>
        <v>0.50396850395275605</v>
      </c>
      <c r="M39">
        <f t="shared" si="9"/>
        <v>2.0160010160015238</v>
      </c>
      <c r="N39">
        <f t="shared" si="10"/>
        <v>1.9842509842514759</v>
      </c>
    </row>
    <row r="40" spans="1:14" x14ac:dyDescent="0.25">
      <c r="A40" s="4">
        <f>IF('True_Odds_Calculator_2-way'!A41="","",'True_Odds_Calculator_2-way'!A41)</f>
        <v>2.21</v>
      </c>
      <c r="B40" s="4">
        <f>IF('True_Odds_Calculator_2-way'!B41="","",'True_Odds_Calculator_2-way'!B41)</f>
        <v>1.72</v>
      </c>
      <c r="C40" s="4">
        <f t="shared" si="0"/>
        <v>0.45248868778280543</v>
      </c>
      <c r="D40">
        <f t="shared" si="1"/>
        <v>0.58139534883720934</v>
      </c>
      <c r="E40">
        <f t="shared" si="2"/>
        <v>3.3884036620014824E-2</v>
      </c>
      <c r="F40">
        <f t="shared" si="3"/>
        <v>-0.2291907818583605</v>
      </c>
      <c r="G40">
        <v>0</v>
      </c>
      <c r="H40">
        <f t="shared" si="4"/>
        <v>0.26307481847837527</v>
      </c>
      <c r="I40">
        <f t="shared" si="5"/>
        <v>-1.0713739108887084</v>
      </c>
      <c r="J40">
        <f t="shared" si="6"/>
        <v>1.0713739108887084</v>
      </c>
      <c r="K40">
        <f t="shared" si="7"/>
        <v>0.43547132891069945</v>
      </c>
      <c r="L40">
        <f t="shared" si="8"/>
        <v>0.56452867108930049</v>
      </c>
      <c r="M40">
        <f t="shared" si="9"/>
        <v>2.2963624321753371</v>
      </c>
      <c r="N40">
        <f t="shared" si="10"/>
        <v>1.7713892158398703</v>
      </c>
    </row>
    <row r="41" spans="1:14" x14ac:dyDescent="0.25">
      <c r="A41" s="4">
        <f>IF('True_Odds_Calculator_2-way'!A42="","",'True_Odds_Calculator_2-way'!A42)</f>
        <v>2</v>
      </c>
      <c r="B41" s="4">
        <f>IF('True_Odds_Calculator_2-way'!B42="","",'True_Odds_Calculator_2-way'!B42)</f>
        <v>1.88</v>
      </c>
      <c r="C41" s="4">
        <f t="shared" si="0"/>
        <v>0.5</v>
      </c>
      <c r="D41">
        <f t="shared" si="1"/>
        <v>0.53191489361702127</v>
      </c>
      <c r="E41">
        <f t="shared" si="2"/>
        <v>3.1914893617021267E-2</v>
      </c>
      <c r="F41">
        <f t="shared" si="3"/>
        <v>-0.23404255319148937</v>
      </c>
      <c r="G41">
        <v>0</v>
      </c>
      <c r="H41">
        <f t="shared" si="4"/>
        <v>0.26595744680851063</v>
      </c>
      <c r="I41">
        <f t="shared" si="5"/>
        <v>-1.0660035817780522</v>
      </c>
      <c r="J41">
        <f t="shared" si="6"/>
        <v>1.0660035817780522</v>
      </c>
      <c r="K41">
        <f t="shared" si="7"/>
        <v>0.48402626637238261</v>
      </c>
      <c r="L41">
        <f t="shared" si="8"/>
        <v>0.51597373362761745</v>
      </c>
      <c r="M41">
        <f t="shared" si="9"/>
        <v>2.0660035817780522</v>
      </c>
      <c r="N41">
        <f t="shared" si="10"/>
        <v>1.9380831519646857</v>
      </c>
    </row>
    <row r="42" spans="1:14" x14ac:dyDescent="0.25">
      <c r="A42" s="4">
        <f>IF('True_Odds_Calculator_2-way'!A43="","",'True_Odds_Calculator_2-way'!A43)</f>
        <v>2.11</v>
      </c>
      <c r="B42" s="4">
        <f>IF('True_Odds_Calculator_2-way'!B43="","",'True_Odds_Calculator_2-way'!B43)</f>
        <v>1.79</v>
      </c>
      <c r="C42" s="4">
        <f t="shared" si="0"/>
        <v>0.47393364928909953</v>
      </c>
      <c r="D42">
        <f t="shared" si="1"/>
        <v>0.55865921787709494</v>
      </c>
      <c r="E42">
        <f t="shared" si="2"/>
        <v>3.2592867166194583E-2</v>
      </c>
      <c r="F42">
        <f t="shared" si="3"/>
        <v>-0.23217453467129112</v>
      </c>
      <c r="G42">
        <v>0</v>
      </c>
      <c r="H42">
        <f t="shared" si="4"/>
        <v>0.26476740183748576</v>
      </c>
      <c r="I42">
        <f t="shared" si="5"/>
        <v>-1.0678861770883312</v>
      </c>
      <c r="J42">
        <f t="shared" si="6"/>
        <v>1.0678861770883312</v>
      </c>
      <c r="K42">
        <f t="shared" si="7"/>
        <v>0.45759183965236705</v>
      </c>
      <c r="L42">
        <f t="shared" si="8"/>
        <v>0.54240816034763273</v>
      </c>
      <c r="M42">
        <f t="shared" si="9"/>
        <v>2.1853536565680476</v>
      </c>
      <c r="N42">
        <f t="shared" si="10"/>
        <v>1.8436300798997822</v>
      </c>
    </row>
    <row r="43" spans="1:14" x14ac:dyDescent="0.25">
      <c r="A43" s="4">
        <f>IF('True_Odds_Calculator_2-way'!A44="","",'True_Odds_Calculator_2-way'!A44)</f>
        <v>2.1</v>
      </c>
      <c r="B43" s="4">
        <f>IF('True_Odds_Calculator_2-way'!B44="","",'True_Odds_Calculator_2-way'!B44)</f>
        <v>1.79</v>
      </c>
      <c r="C43" s="4">
        <f t="shared" si="0"/>
        <v>0.47619047619047616</v>
      </c>
      <c r="D43">
        <f t="shared" si="1"/>
        <v>0.55865921787709494</v>
      </c>
      <c r="E43">
        <f t="shared" si="2"/>
        <v>3.4849694067571102E-2</v>
      </c>
      <c r="F43">
        <f t="shared" si="3"/>
        <v>-0.2311785049215217</v>
      </c>
      <c r="G43">
        <v>0</v>
      </c>
      <c r="H43">
        <f t="shared" si="4"/>
        <v>0.2660281989890928</v>
      </c>
      <c r="I43">
        <f t="shared" si="5"/>
        <v>-1.072729223145815</v>
      </c>
      <c r="J43">
        <f t="shared" si="6"/>
        <v>1.072729223145815</v>
      </c>
      <c r="K43">
        <f t="shared" si="7"/>
        <v>0.4587151448829464</v>
      </c>
      <c r="L43">
        <f t="shared" si="8"/>
        <v>0.5412848551170536</v>
      </c>
      <c r="M43">
        <f t="shared" si="9"/>
        <v>2.1800021454603971</v>
      </c>
      <c r="N43">
        <f t="shared" si="10"/>
        <v>1.8474560862851939</v>
      </c>
    </row>
    <row r="44" spans="1:14" x14ac:dyDescent="0.25">
      <c r="A44" s="4">
        <f>IF('True_Odds_Calculator_2-way'!A45="","",'True_Odds_Calculator_2-way'!A45)</f>
        <v>2.1800000000000002</v>
      </c>
      <c r="B44" s="4">
        <f>IF('True_Odds_Calculator_2-way'!B45="","",'True_Odds_Calculator_2-way'!B45)</f>
        <v>1.76</v>
      </c>
      <c r="C44" s="4">
        <f t="shared" si="0"/>
        <v>0.4587155963302752</v>
      </c>
      <c r="D44">
        <f t="shared" si="1"/>
        <v>0.56818181818181823</v>
      </c>
      <c r="E44">
        <f t="shared" si="2"/>
        <v>2.6897414512093487E-2</v>
      </c>
      <c r="F44">
        <f t="shared" si="3"/>
        <v>-0.23373644703919927</v>
      </c>
      <c r="G44">
        <v>0</v>
      </c>
      <c r="H44">
        <f t="shared" si="4"/>
        <v>0.26063386155129276</v>
      </c>
      <c r="I44">
        <f t="shared" si="5"/>
        <v>-1.0559715077387792</v>
      </c>
      <c r="J44">
        <f t="shared" si="6"/>
        <v>1.0559715077387792</v>
      </c>
      <c r="K44">
        <f t="shared" si="7"/>
        <v>0.44522678128604087</v>
      </c>
      <c r="L44">
        <f t="shared" si="8"/>
        <v>0.55477321871395913</v>
      </c>
      <c r="M44">
        <f t="shared" si="9"/>
        <v>2.2460463791317595</v>
      </c>
      <c r="N44">
        <f t="shared" si="10"/>
        <v>1.8025383458814721</v>
      </c>
    </row>
    <row r="45" spans="1:14" x14ac:dyDescent="0.25">
      <c r="A45" s="4">
        <f>IF('True_Odds_Calculator_2-way'!A46="","",'True_Odds_Calculator_2-way'!A46)</f>
        <v>1.39</v>
      </c>
      <c r="B45" s="4">
        <f>IF('True_Odds_Calculator_2-way'!B46="","",'True_Odds_Calculator_2-way'!B46)</f>
        <v>3.11</v>
      </c>
      <c r="C45" s="4">
        <f t="shared" si="0"/>
        <v>0.71942446043165476</v>
      </c>
      <c r="D45">
        <f t="shared" si="1"/>
        <v>0.32154340836012862</v>
      </c>
      <c r="E45">
        <f t="shared" si="2"/>
        <v>4.0967868791783379E-2</v>
      </c>
      <c r="F45">
        <f t="shared" si="3"/>
        <v>-0.19035832427305732</v>
      </c>
      <c r="G45">
        <v>0</v>
      </c>
      <c r="H45">
        <f t="shared" si="4"/>
        <v>0.23132619306484076</v>
      </c>
      <c r="I45">
        <f t="shared" si="5"/>
        <v>-1.1023676724925608</v>
      </c>
      <c r="J45">
        <f t="shared" si="6"/>
        <v>1.1023676724925608</v>
      </c>
      <c r="K45">
        <f t="shared" si="7"/>
        <v>0.69933816413132099</v>
      </c>
      <c r="L45">
        <f t="shared" si="8"/>
        <v>0.30066183586867912</v>
      </c>
      <c r="M45">
        <f t="shared" si="9"/>
        <v>1.4299233922720984</v>
      </c>
      <c r="N45">
        <f t="shared" si="10"/>
        <v>3.3259957889593035</v>
      </c>
    </row>
    <row r="46" spans="1:14" x14ac:dyDescent="0.25">
      <c r="A46" s="4">
        <f>IF('True_Odds_Calculator_2-way'!A47="","",'True_Odds_Calculator_2-way'!A47)</f>
        <v>1.57</v>
      </c>
      <c r="B46" s="4">
        <f>IF('True_Odds_Calculator_2-way'!B47="","",'True_Odds_Calculator_2-way'!B47)</f>
        <v>2.54</v>
      </c>
      <c r="C46" s="4">
        <f t="shared" si="0"/>
        <v>0.63694267515923564</v>
      </c>
      <c r="D46">
        <f t="shared" si="1"/>
        <v>0.39370078740157477</v>
      </c>
      <c r="E46">
        <f t="shared" si="2"/>
        <v>3.0643462560810519E-2</v>
      </c>
      <c r="F46">
        <f t="shared" si="3"/>
        <v>-0.22012137017904598</v>
      </c>
      <c r="G46">
        <v>0</v>
      </c>
      <c r="H46">
        <f t="shared" si="4"/>
        <v>0.2507648327398565</v>
      </c>
      <c r="I46">
        <f t="shared" si="5"/>
        <v>-1.067338589917677</v>
      </c>
      <c r="J46">
        <f t="shared" si="6"/>
        <v>1.067338589917677</v>
      </c>
      <c r="K46">
        <f t="shared" si="7"/>
        <v>0.62174245955697227</v>
      </c>
      <c r="L46">
        <f t="shared" si="8"/>
        <v>0.37825754044302767</v>
      </c>
      <c r="M46">
        <f t="shared" si="9"/>
        <v>1.608382996253076</v>
      </c>
      <c r="N46">
        <f t="shared" si="10"/>
        <v>2.6437014284732223</v>
      </c>
    </row>
    <row r="47" spans="1:14" x14ac:dyDescent="0.25">
      <c r="A47" s="4">
        <f>IF('True_Odds_Calculator_2-way'!A48="","",'True_Odds_Calculator_2-way'!A48)</f>
        <v>2.2000000000000002</v>
      </c>
      <c r="B47" s="4">
        <f>IF('True_Odds_Calculator_2-way'!B48="","",'True_Odds_Calculator_2-way'!B48)</f>
        <v>1.74</v>
      </c>
      <c r="C47" s="4">
        <f t="shared" si="0"/>
        <v>0.45454545454545453</v>
      </c>
      <c r="D47">
        <f t="shared" si="1"/>
        <v>0.57471264367816088</v>
      </c>
      <c r="E47">
        <f t="shared" si="2"/>
        <v>2.925809822361547E-2</v>
      </c>
      <c r="F47">
        <f t="shared" si="3"/>
        <v>-0.23197492163009403</v>
      </c>
      <c r="G47">
        <v>0</v>
      </c>
      <c r="H47">
        <f t="shared" si="4"/>
        <v>0.2612330198537095</v>
      </c>
      <c r="I47">
        <f t="shared" si="5"/>
        <v>-1.0611908999450221</v>
      </c>
      <c r="J47">
        <f t="shared" si="6"/>
        <v>1.0611908999450221</v>
      </c>
      <c r="K47">
        <f t="shared" si="7"/>
        <v>0.43986417206778194</v>
      </c>
      <c r="L47">
        <f t="shared" si="8"/>
        <v>0.56013582793221794</v>
      </c>
      <c r="M47">
        <f t="shared" si="9"/>
        <v>2.2734290799340271</v>
      </c>
      <c r="N47">
        <f t="shared" si="10"/>
        <v>1.7852812659593167</v>
      </c>
    </row>
    <row r="48" spans="1:14" x14ac:dyDescent="0.25">
      <c r="A48" s="4">
        <f>IF('True_Odds_Calculator_2-way'!A49="","",'True_Odds_Calculator_2-way'!A49)</f>
        <v>1.93</v>
      </c>
      <c r="B48" s="4">
        <f>IF('True_Odds_Calculator_2-way'!B49="","",'True_Odds_Calculator_2-way'!B49)</f>
        <v>1.98</v>
      </c>
      <c r="C48" s="4">
        <f t="shared" si="0"/>
        <v>0.5181347150259068</v>
      </c>
      <c r="D48">
        <f t="shared" si="1"/>
        <v>0.50505050505050508</v>
      </c>
      <c r="E48">
        <f t="shared" si="2"/>
        <v>2.3185220076411994E-2</v>
      </c>
      <c r="F48">
        <f t="shared" si="3"/>
        <v>-0.23849897943162168</v>
      </c>
      <c r="G48">
        <v>0</v>
      </c>
      <c r="H48">
        <f t="shared" si="4"/>
        <v>0.26168419950803373</v>
      </c>
      <c r="I48">
        <f t="shared" si="5"/>
        <v>-1.0474793930096669</v>
      </c>
      <c r="J48">
        <f t="shared" si="6"/>
        <v>1.0474793930096669</v>
      </c>
      <c r="K48">
        <f t="shared" si="7"/>
        <v>0.50654562421980165</v>
      </c>
      <c r="L48">
        <f t="shared" si="8"/>
        <v>0.49345437578019818</v>
      </c>
      <c r="M48">
        <f t="shared" si="9"/>
        <v>1.9741558354989901</v>
      </c>
      <c r="N48">
        <f t="shared" si="10"/>
        <v>2.0265298051494733</v>
      </c>
    </row>
    <row r="49" spans="1:14" x14ac:dyDescent="0.25">
      <c r="A49" s="4">
        <f>IF('True_Odds_Calculator_2-way'!A50="","",'True_Odds_Calculator_2-way'!A50)</f>
        <v>1.76</v>
      </c>
      <c r="B49" s="4">
        <f>IF('True_Odds_Calculator_2-way'!B50="","",'True_Odds_Calculator_2-way'!B50)</f>
        <v>2.17</v>
      </c>
      <c r="C49" s="4">
        <f t="shared" si="0"/>
        <v>0.56818181818181823</v>
      </c>
      <c r="D49">
        <f t="shared" si="1"/>
        <v>0.46082949308755761</v>
      </c>
      <c r="E49">
        <f t="shared" si="2"/>
        <v>2.9011311269375728E-2</v>
      </c>
      <c r="F49">
        <f t="shared" si="3"/>
        <v>-0.2328236279849184</v>
      </c>
      <c r="G49">
        <v>0</v>
      </c>
      <c r="H49">
        <f t="shared" si="4"/>
        <v>0.26183493925429413</v>
      </c>
      <c r="I49">
        <f t="shared" si="5"/>
        <v>-1.0604746049596294</v>
      </c>
      <c r="J49">
        <f t="shared" si="6"/>
        <v>1.0604746049596294</v>
      </c>
      <c r="K49">
        <f t="shared" si="7"/>
        <v>0.55372190553633505</v>
      </c>
      <c r="L49">
        <f t="shared" si="8"/>
        <v>0.44627809446366512</v>
      </c>
      <c r="M49">
        <f t="shared" si="9"/>
        <v>1.8059606997693183</v>
      </c>
      <c r="N49">
        <f t="shared" si="10"/>
        <v>2.2407552878027661</v>
      </c>
    </row>
    <row r="50" spans="1:14" x14ac:dyDescent="0.25">
      <c r="A50" s="4">
        <f>IF('True_Odds_Calculator_2-way'!A51="","",'True_Odds_Calculator_2-way'!A51)</f>
        <v>2</v>
      </c>
      <c r="B50" s="4">
        <f>IF('True_Odds_Calculator_2-way'!B51="","",'True_Odds_Calculator_2-way'!B51)</f>
        <v>1.9</v>
      </c>
      <c r="C50" s="4">
        <f t="shared" si="0"/>
        <v>0.5</v>
      </c>
      <c r="D50">
        <f t="shared" si="1"/>
        <v>0.52631578947368418</v>
      </c>
      <c r="E50">
        <f t="shared" si="2"/>
        <v>2.631578947368407E-2</v>
      </c>
      <c r="F50">
        <f t="shared" si="3"/>
        <v>-0.23684210526315796</v>
      </c>
      <c r="G50">
        <v>0</v>
      </c>
      <c r="H50">
        <f t="shared" si="4"/>
        <v>0.26315789473684209</v>
      </c>
      <c r="I50">
        <f t="shared" si="5"/>
        <v>-1.0540925533894596</v>
      </c>
      <c r="J50">
        <f t="shared" si="6"/>
        <v>1.0540925533894596</v>
      </c>
      <c r="K50">
        <f t="shared" si="7"/>
        <v>0.48683298050513807</v>
      </c>
      <c r="L50">
        <f t="shared" si="8"/>
        <v>0.51316701949486188</v>
      </c>
      <c r="M50">
        <f t="shared" si="9"/>
        <v>2.0540925533894594</v>
      </c>
      <c r="N50">
        <f t="shared" si="10"/>
        <v>1.9486832980505142</v>
      </c>
    </row>
    <row r="51" spans="1:14" x14ac:dyDescent="0.25">
      <c r="A51" s="4">
        <f>IF('True_Odds_Calculator_2-way'!A52="","",'True_Odds_Calculator_2-way'!A52)</f>
        <v>1.66</v>
      </c>
      <c r="B51" s="4">
        <f>IF('True_Odds_Calculator_2-way'!B52="","",'True_Odds_Calculator_2-way'!B52)</f>
        <v>2.35</v>
      </c>
      <c r="C51" s="4">
        <f t="shared" si="0"/>
        <v>0.60240963855421692</v>
      </c>
      <c r="D51">
        <f t="shared" si="1"/>
        <v>0.42553191489361702</v>
      </c>
      <c r="E51">
        <f t="shared" si="2"/>
        <v>2.7941553447834E-2</v>
      </c>
      <c r="F51">
        <f t="shared" si="3"/>
        <v>-0.22840297359651363</v>
      </c>
      <c r="G51">
        <v>0</v>
      </c>
      <c r="H51">
        <f t="shared" si="4"/>
        <v>0.25634452704434763</v>
      </c>
      <c r="I51">
        <f t="shared" si="5"/>
        <v>-1.0594028769395474</v>
      </c>
      <c r="J51">
        <f t="shared" si="6"/>
        <v>1.0594028769395474</v>
      </c>
      <c r="K51">
        <f t="shared" si="7"/>
        <v>0.58851019803893267</v>
      </c>
      <c r="L51">
        <f t="shared" si="8"/>
        <v>0.41148980196106721</v>
      </c>
      <c r="M51">
        <f t="shared" si="9"/>
        <v>1.6992058987801013</v>
      </c>
      <c r="N51">
        <f t="shared" si="10"/>
        <v>2.4301938838683887</v>
      </c>
    </row>
    <row r="52" spans="1:14" x14ac:dyDescent="0.25">
      <c r="A52" s="4">
        <f>IF('True_Odds_Calculator_2-way'!A53="","",'True_Odds_Calculator_2-way'!A53)</f>
        <v>1.67</v>
      </c>
      <c r="B52" s="4">
        <f>IF('True_Odds_Calculator_2-way'!B53="","",'True_Odds_Calculator_2-way'!B53)</f>
        <v>2.3199999999999998</v>
      </c>
      <c r="C52" s="4">
        <f t="shared" si="0"/>
        <v>0.5988023952095809</v>
      </c>
      <c r="D52">
        <f t="shared" si="1"/>
        <v>0.43103448275862072</v>
      </c>
      <c r="E52">
        <f t="shared" si="2"/>
        <v>2.9836877968201669E-2</v>
      </c>
      <c r="F52">
        <f t="shared" si="3"/>
        <v>-0.22826760272558322</v>
      </c>
      <c r="G52">
        <v>0</v>
      </c>
      <c r="H52">
        <f t="shared" si="4"/>
        <v>0.25810448069378489</v>
      </c>
      <c r="I52">
        <f t="shared" si="5"/>
        <v>-1.0633485251477839</v>
      </c>
      <c r="J52">
        <f t="shared" si="6"/>
        <v>1.0633485251477839</v>
      </c>
      <c r="K52">
        <f t="shared" si="7"/>
        <v>0.5839608682450772</v>
      </c>
      <c r="L52">
        <f t="shared" si="8"/>
        <v>0.41603913175492269</v>
      </c>
      <c r="M52">
        <f t="shared" si="9"/>
        <v>1.7124435118490151</v>
      </c>
      <c r="N52">
        <f t="shared" si="10"/>
        <v>2.4036200531950747</v>
      </c>
    </row>
    <row r="53" spans="1:14" x14ac:dyDescent="0.25">
      <c r="A53" s="4">
        <f>IF('True_Odds_Calculator_2-way'!A54="","",'True_Odds_Calculator_2-way'!A54)</f>
        <v>1.37</v>
      </c>
      <c r="B53" s="4">
        <f>IF('True_Odds_Calculator_2-way'!B54="","",'True_Odds_Calculator_2-way'!B54)</f>
        <v>3.26</v>
      </c>
      <c r="C53" s="4">
        <f t="shared" si="0"/>
        <v>0.72992700729927007</v>
      </c>
      <c r="D53">
        <f t="shared" si="1"/>
        <v>0.30674846625766872</v>
      </c>
      <c r="E53">
        <f t="shared" si="2"/>
        <v>3.6675473556938787E-2</v>
      </c>
      <c r="F53">
        <f t="shared" si="3"/>
        <v>-0.18722851641216243</v>
      </c>
      <c r="G53">
        <v>0</v>
      </c>
      <c r="H53">
        <f t="shared" si="4"/>
        <v>0.22390398996910124</v>
      </c>
      <c r="I53">
        <f t="shared" si="5"/>
        <v>-1.093565796666284</v>
      </c>
      <c r="J53">
        <f t="shared" si="6"/>
        <v>1.093565796666284</v>
      </c>
      <c r="K53">
        <f t="shared" si="7"/>
        <v>0.71193665652256799</v>
      </c>
      <c r="L53">
        <f t="shared" si="8"/>
        <v>0.28806334347743195</v>
      </c>
      <c r="M53">
        <f t="shared" si="9"/>
        <v>1.4046193447665249</v>
      </c>
      <c r="N53">
        <f t="shared" si="10"/>
        <v>3.4714587004658024</v>
      </c>
    </row>
    <row r="54" spans="1:14" x14ac:dyDescent="0.25">
      <c r="A54" s="4">
        <f>IF('True_Odds_Calculator_2-way'!A55="","",'True_Odds_Calculator_2-way'!A55)</f>
        <v>1.87</v>
      </c>
      <c r="B54" s="4">
        <f>IF('True_Odds_Calculator_2-way'!B55="","",'True_Odds_Calculator_2-way'!B55)</f>
        <v>2.0499999999999998</v>
      </c>
      <c r="C54" s="4">
        <f t="shared" si="0"/>
        <v>0.53475935828876997</v>
      </c>
      <c r="D54">
        <f t="shared" si="1"/>
        <v>0.48780487804878053</v>
      </c>
      <c r="E54">
        <f t="shared" si="2"/>
        <v>2.2564236337550447E-2</v>
      </c>
      <c r="F54">
        <f t="shared" si="3"/>
        <v>-0.23829398721794715</v>
      </c>
      <c r="G54">
        <v>0</v>
      </c>
      <c r="H54">
        <f t="shared" si="4"/>
        <v>0.26085822355549759</v>
      </c>
      <c r="I54">
        <f t="shared" si="5"/>
        <v>-1.0462747009572406</v>
      </c>
      <c r="J54">
        <f t="shared" si="6"/>
        <v>1.0462747009572406</v>
      </c>
      <c r="K54">
        <f t="shared" si="7"/>
        <v>0.5234892259753362</v>
      </c>
      <c r="L54">
        <f t="shared" si="8"/>
        <v>0.47651077402466374</v>
      </c>
      <c r="M54">
        <f t="shared" si="9"/>
        <v>1.9102589898327997</v>
      </c>
      <c r="N54">
        <f t="shared" si="10"/>
        <v>2.0985884360051026</v>
      </c>
    </row>
    <row r="55" spans="1:14" x14ac:dyDescent="0.25">
      <c r="A55" s="4">
        <f>IF('True_Odds_Calculator_2-way'!A56="","",'True_Odds_Calculator_2-way'!A56)</f>
        <v>1.91</v>
      </c>
      <c r="B55" s="4">
        <f>IF('True_Odds_Calculator_2-way'!B56="","",'True_Odds_Calculator_2-way'!B56)</f>
        <v>2</v>
      </c>
      <c r="C55" s="4">
        <f t="shared" si="0"/>
        <v>0.52356020942408377</v>
      </c>
      <c r="D55">
        <f t="shared" si="1"/>
        <v>0.5</v>
      </c>
      <c r="E55">
        <f t="shared" si="2"/>
        <v>2.3560209424083656E-2</v>
      </c>
      <c r="F55">
        <f t="shared" si="3"/>
        <v>-0.23821989528795817</v>
      </c>
      <c r="G55">
        <v>0</v>
      </c>
      <c r="H55">
        <f t="shared" si="4"/>
        <v>0.26178010471204188</v>
      </c>
      <c r="I55">
        <f t="shared" si="5"/>
        <v>-1.0482848367219182</v>
      </c>
      <c r="J55">
        <f t="shared" si="6"/>
        <v>1.0482848367219182</v>
      </c>
      <c r="K55">
        <f t="shared" si="7"/>
        <v>0.51178665092282616</v>
      </c>
      <c r="L55">
        <f t="shared" si="8"/>
        <v>0.4882133490771739</v>
      </c>
      <c r="M55">
        <f t="shared" si="9"/>
        <v>1.9539392014169454</v>
      </c>
      <c r="N55">
        <f t="shared" si="10"/>
        <v>2.0482848367219182</v>
      </c>
    </row>
    <row r="56" spans="1:14" x14ac:dyDescent="0.25">
      <c r="A56" s="4">
        <f>IF('True_Odds_Calculator_2-way'!A57="","",'True_Odds_Calculator_2-way'!A57)</f>
        <v>1.83</v>
      </c>
      <c r="B56" s="4">
        <f>IF('True_Odds_Calculator_2-way'!B57="","",'True_Odds_Calculator_2-way'!B57)</f>
        <v>2.0699999999999998</v>
      </c>
      <c r="C56" s="4">
        <f t="shared" si="0"/>
        <v>0.54644808743169393</v>
      </c>
      <c r="D56">
        <f t="shared" si="1"/>
        <v>0.48309178743961356</v>
      </c>
      <c r="E56">
        <f t="shared" si="2"/>
        <v>2.9539874871307603E-2</v>
      </c>
      <c r="F56">
        <f t="shared" si="3"/>
        <v>-0.23444470842902765</v>
      </c>
      <c r="G56">
        <v>0</v>
      </c>
      <c r="H56">
        <f t="shared" si="4"/>
        <v>0.26398458330033525</v>
      </c>
      <c r="I56">
        <f t="shared" si="5"/>
        <v>-1.0611311532512866</v>
      </c>
      <c r="J56">
        <f t="shared" si="6"/>
        <v>1.0611311532512866</v>
      </c>
      <c r="K56">
        <f t="shared" si="7"/>
        <v>0.53170592832305175</v>
      </c>
      <c r="L56">
        <f t="shared" si="8"/>
        <v>0.46829407167694814</v>
      </c>
      <c r="M56">
        <f t="shared" si="9"/>
        <v>1.8807388571985679</v>
      </c>
      <c r="N56">
        <f t="shared" si="10"/>
        <v>2.1354103339788768</v>
      </c>
    </row>
    <row r="57" spans="1:14" x14ac:dyDescent="0.25">
      <c r="A57" s="4">
        <f>IF('True_Odds_Calculator_2-way'!A58="","",'True_Odds_Calculator_2-way'!A58)</f>
        <v>1.71</v>
      </c>
      <c r="B57" s="4">
        <f>IF('True_Odds_Calculator_2-way'!B58="","",'True_Odds_Calculator_2-way'!B58)</f>
        <v>2.23</v>
      </c>
      <c r="C57" s="4">
        <f t="shared" si="0"/>
        <v>0.58479532163742687</v>
      </c>
      <c r="D57">
        <f t="shared" si="1"/>
        <v>0.44843049327354262</v>
      </c>
      <c r="E57">
        <f t="shared" si="2"/>
        <v>3.3225814910969431E-2</v>
      </c>
      <c r="F57">
        <f t="shared" si="3"/>
        <v>-0.22901423963496192</v>
      </c>
      <c r="G57">
        <v>0</v>
      </c>
      <c r="H57">
        <f t="shared" si="4"/>
        <v>0.26224005454593136</v>
      </c>
      <c r="I57">
        <f t="shared" si="5"/>
        <v>-1.070084984173661</v>
      </c>
      <c r="J57">
        <f t="shared" si="6"/>
        <v>1.070084984173661</v>
      </c>
      <c r="K57">
        <f t="shared" si="7"/>
        <v>0.56825919869450314</v>
      </c>
      <c r="L57">
        <f t="shared" si="8"/>
        <v>0.43174080130549697</v>
      </c>
      <c r="M57">
        <f t="shared" si="9"/>
        <v>1.7597603387632996</v>
      </c>
      <c r="N57">
        <f t="shared" si="10"/>
        <v>2.3162045305336028</v>
      </c>
    </row>
    <row r="58" spans="1:14" x14ac:dyDescent="0.25">
      <c r="A58" s="4">
        <f>IF('True_Odds_Calculator_2-way'!A59="","",'True_Odds_Calculator_2-way'!A59)</f>
        <v>1.47</v>
      </c>
      <c r="B58" s="4">
        <f>IF('True_Odds_Calculator_2-way'!B59="","",'True_Odds_Calculator_2-way'!B59)</f>
        <v>2.78</v>
      </c>
      <c r="C58" s="4">
        <f t="shared" si="0"/>
        <v>0.68027210884353739</v>
      </c>
      <c r="D58">
        <f t="shared" si="1"/>
        <v>0.35971223021582738</v>
      </c>
      <c r="E58">
        <f t="shared" si="2"/>
        <v>3.9984339059364826E-2</v>
      </c>
      <c r="F58">
        <f t="shared" si="3"/>
        <v>-0.20471785836636802</v>
      </c>
      <c r="G58">
        <v>0</v>
      </c>
      <c r="H58">
        <f t="shared" si="4"/>
        <v>0.2447021974257329</v>
      </c>
      <c r="I58">
        <f t="shared" si="5"/>
        <v>-1.093304334427839</v>
      </c>
      <c r="J58">
        <f t="shared" si="6"/>
        <v>1.093304334427839</v>
      </c>
      <c r="K58">
        <f t="shared" si="7"/>
        <v>0.66056610215089318</v>
      </c>
      <c r="L58">
        <f t="shared" si="8"/>
        <v>0.33943389784910682</v>
      </c>
      <c r="M58">
        <f t="shared" si="9"/>
        <v>1.5138530371810843</v>
      </c>
      <c r="N58">
        <f t="shared" si="10"/>
        <v>2.9460817152815526</v>
      </c>
    </row>
    <row r="59" spans="1:14" x14ac:dyDescent="0.25">
      <c r="A59" s="4">
        <f>IF('True_Odds_Calculator_2-way'!A60="","",'True_Odds_Calculator_2-way'!A60)</f>
        <v>1.19</v>
      </c>
      <c r="B59" s="4">
        <f>IF('True_Odds_Calculator_2-way'!B60="","",'True_Odds_Calculator_2-way'!B60)</f>
        <v>4.8600000000000003</v>
      </c>
      <c r="C59" s="4">
        <f t="shared" si="0"/>
        <v>0.84033613445378152</v>
      </c>
      <c r="D59">
        <f t="shared" si="1"/>
        <v>0.20576131687242796</v>
      </c>
      <c r="E59">
        <f t="shared" si="2"/>
        <v>4.6097451326209571E-2</v>
      </c>
      <c r="F59">
        <f t="shared" si="3"/>
        <v>-0.12681121831448616</v>
      </c>
      <c r="G59">
        <v>0</v>
      </c>
      <c r="H59">
        <f t="shared" si="4"/>
        <v>0.17290866964069576</v>
      </c>
      <c r="I59">
        <f t="shared" si="5"/>
        <v>-1.1676953403876</v>
      </c>
      <c r="J59">
        <f t="shared" si="6"/>
        <v>1.1676953403876</v>
      </c>
      <c r="K59">
        <f t="shared" si="7"/>
        <v>0.81842295295905565</v>
      </c>
      <c r="L59">
        <f t="shared" si="8"/>
        <v>0.18157704704094429</v>
      </c>
      <c r="M59">
        <f t="shared" si="9"/>
        <v>1.2218621146736439</v>
      </c>
      <c r="N59">
        <f t="shared" si="10"/>
        <v>5.5073040138961362</v>
      </c>
    </row>
    <row r="60" spans="1:14" x14ac:dyDescent="0.25">
      <c r="A60" s="4">
        <f>IF('True_Odds_Calculator_2-way'!A61="","",'True_Odds_Calculator_2-way'!A61)</f>
        <v>1.38</v>
      </c>
      <c r="B60" s="4">
        <f>IF('True_Odds_Calculator_2-way'!B61="","",'True_Odds_Calculator_2-way'!B61)</f>
        <v>3.11</v>
      </c>
      <c r="C60" s="4">
        <f t="shared" si="0"/>
        <v>0.7246376811594204</v>
      </c>
      <c r="D60">
        <f t="shared" si="1"/>
        <v>0.32154340836012862</v>
      </c>
      <c r="E60">
        <f t="shared" si="2"/>
        <v>4.6181089519548912E-2</v>
      </c>
      <c r="F60">
        <f t="shared" si="3"/>
        <v>-0.18682138030663131</v>
      </c>
      <c r="G60">
        <v>0</v>
      </c>
      <c r="H60">
        <f t="shared" si="4"/>
        <v>0.2330024698261802</v>
      </c>
      <c r="I60">
        <f t="shared" si="5"/>
        <v>-1.1167783190583003</v>
      </c>
      <c r="J60">
        <f t="shared" si="6"/>
        <v>1.1167783190583003</v>
      </c>
      <c r="K60">
        <f t="shared" si="7"/>
        <v>0.70206193282026297</v>
      </c>
      <c r="L60">
        <f t="shared" si="8"/>
        <v>0.2979380671797372</v>
      </c>
      <c r="M60">
        <f t="shared" si="9"/>
        <v>1.4243757612421539</v>
      </c>
      <c r="N60">
        <f t="shared" si="10"/>
        <v>3.3564022532130129</v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Y12" sqref="Y12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1.75</v>
      </c>
      <c r="B3">
        <v>2.1</v>
      </c>
      <c r="C3" s="29">
        <f t="shared" ref="C3:C66" si="0">IF(OR($A3="",$B3=""),"",(1/A3)+(1/B3)-1)</f>
        <v>4.761904761904745E-2</v>
      </c>
      <c r="D3" s="30">
        <f>IF(OR($A3="",$B3=""),"",A3*'MPTO_working_2-way'!$G2)</f>
        <v>1.833333333333333</v>
      </c>
      <c r="E3" s="32">
        <f>IF(OR($A3="",$B3=""),"",B3*'MPTO_working_2-way'!$G2)</f>
        <v>2.1999999999999997</v>
      </c>
      <c r="F3" s="30">
        <f>IF(OR($A3="",$B3=""),"",'MPTO_working_2-way'!D2)</f>
        <v>1.8260869565217388</v>
      </c>
      <c r="G3" s="32">
        <f>IF(OR($A3="",$B3=""),"",'MPTO_working_2-way'!E2)</f>
        <v>2.2105263157894735</v>
      </c>
      <c r="H3" s="30">
        <f>IF(OR($A3="",$B3=""),"",'OddsRatio_working_2-way'!M2)</f>
        <v>1.8257228238447702</v>
      </c>
      <c r="I3" s="30">
        <f>IF(OR($A3="",$B3=""),"",'OddsRatio_working_2-way'!N2)</f>
        <v>2.2110601416389968</v>
      </c>
      <c r="J3" s="30">
        <f>IF('Log_working_2-way'!$D2="","",A3^('Log_working_2-way'!$D2))</f>
        <v>1.8223996182512778</v>
      </c>
      <c r="K3" s="32">
        <f>IF('Log_working_2-way'!$D2="","",B3^('Log_working_2-way'!$D2))</f>
        <v>2.2159538718240408</v>
      </c>
      <c r="L3" s="37">
        <f>(1/D3)</f>
        <v>0.54545454545454553</v>
      </c>
      <c r="M3" s="37">
        <f>(1/E3)</f>
        <v>0.45454545454545459</v>
      </c>
      <c r="N3" s="38">
        <v>100</v>
      </c>
      <c r="O3" s="38">
        <f>(1/A3)*((N3*A3)-N3)</f>
        <v>42.857142857142854</v>
      </c>
      <c r="P3" s="38">
        <f>(1/B3)*((N3*B3)-N3)</f>
        <v>52.38095238095238</v>
      </c>
      <c r="Q3" s="38">
        <f>(1/B3)*N3</f>
        <v>47.619047619047613</v>
      </c>
      <c r="R3" s="38">
        <f>(1/A3)*N3</f>
        <v>57.142857142857139</v>
      </c>
      <c r="S3" s="39">
        <f>O3-Q3</f>
        <v>-4.7619047619047592</v>
      </c>
      <c r="T3" s="39">
        <f>P3-R3</f>
        <v>-4.7619047619047592</v>
      </c>
      <c r="U3" t="s">
        <v>189</v>
      </c>
      <c r="V3" t="s">
        <v>186</v>
      </c>
      <c r="W3" t="s">
        <v>174</v>
      </c>
      <c r="X3" s="48" t="s">
        <v>195</v>
      </c>
      <c r="Y3" s="41"/>
    </row>
    <row r="4" spans="1:25" s="12" customFormat="1" ht="15" x14ac:dyDescent="0.25">
      <c r="A4">
        <v>1.67</v>
      </c>
      <c r="B4">
        <v>2.33</v>
      </c>
      <c r="C4" s="29">
        <f t="shared" si="0"/>
        <v>2.7986944565804084E-2</v>
      </c>
      <c r="D4" s="30">
        <f>IF(OR($A4="",$B4=""),"",A4*'MPTO_working_2-way'!$G3)</f>
        <v>1.7167381974248928</v>
      </c>
      <c r="E4" s="32">
        <f>IF(OR($A4="",$B4=""),"",B4*'MPTO_working_2-way'!$G3)</f>
        <v>2.3952095808383236</v>
      </c>
      <c r="F4" s="30">
        <f>IF(OR($A4="",$B4=""),"",'MPTO_working_2-way'!D3)</f>
        <v>1.7099602293950913</v>
      </c>
      <c r="G4" s="32">
        <f>IF(OR($A4="",$B4=""),"",'MPTO_working_2-way'!E3)</f>
        <v>2.4085296029216061</v>
      </c>
      <c r="H4" s="30">
        <f>IF(OR($A4="",$B4=""),"",'OddsRatio_working_2-way'!M3)</f>
        <v>1.7097600992562489</v>
      </c>
      <c r="I4" s="30">
        <f>IF(OR($A4="",$B4=""),"",'OddsRatio_working_2-way'!N3)</f>
        <v>2.408926764195241</v>
      </c>
      <c r="J4" s="30">
        <f>IF('Log_working_2-way'!$D3="","",A4^('Log_working_2-way'!$D3))</f>
        <v>1.7066927473832643</v>
      </c>
      <c r="K4" s="32">
        <f>IF('Log_working_2-way'!$D3="","",B4^('Log_working_2-way'!$D3))</f>
        <v>2.4150421151239718</v>
      </c>
      <c r="L4" s="37">
        <f t="shared" ref="L4" si="1">(1/D4)</f>
        <v>0.58250000000000002</v>
      </c>
      <c r="M4" s="37">
        <f t="shared" ref="M4" si="2">(1/E4)</f>
        <v>0.41749999999999998</v>
      </c>
      <c r="N4" s="38">
        <v>100</v>
      </c>
      <c r="O4" s="38">
        <f t="shared" ref="O4" si="3">(1/A4)*((N4*A4)-N4)</f>
        <v>40.119760479041922</v>
      </c>
      <c r="P4" s="38">
        <f t="shared" ref="P4" si="4">(1/B4)*((N4*B4)-N4)</f>
        <v>57.081545064377686</v>
      </c>
      <c r="Q4" s="38">
        <f t="shared" ref="Q4" si="5">(1/B4)*N4</f>
        <v>42.918454935622321</v>
      </c>
      <c r="R4" s="38">
        <f t="shared" ref="R4" si="6">(1/A4)*N4</f>
        <v>59.880239520958092</v>
      </c>
      <c r="S4" s="39">
        <f t="shared" ref="S4" si="7">O4-Q4</f>
        <v>-2.7986944565803995</v>
      </c>
      <c r="T4" s="39">
        <f t="shared" ref="T4" si="8">P4-R4</f>
        <v>-2.7986944565804066</v>
      </c>
      <c r="U4" t="s">
        <v>103</v>
      </c>
      <c r="V4" t="s">
        <v>166</v>
      </c>
      <c r="W4" t="s">
        <v>177</v>
      </c>
      <c r="X4" s="48" t="s">
        <v>195</v>
      </c>
      <c r="Y4" s="41"/>
    </row>
    <row r="5" spans="1:25" s="12" customFormat="1" ht="15" x14ac:dyDescent="0.25">
      <c r="A5">
        <v>1.76</v>
      </c>
      <c r="B5">
        <v>2.1800000000000002</v>
      </c>
      <c r="C5" s="29">
        <f t="shared" si="0"/>
        <v>2.6897414512093487E-2</v>
      </c>
      <c r="D5" s="30">
        <f>IF(OR($A5="",$B5=""),"",A5*'MPTO_working_2-way'!$G4)</f>
        <v>1.8073394495412844</v>
      </c>
      <c r="E5" s="32">
        <f>IF(OR($A5="",$B5=""),"",B5*'MPTO_working_2-way'!$G4)</f>
        <v>2.2386363636363638</v>
      </c>
      <c r="F5" s="30">
        <f>IF(OR($A5="",$B5=""),"",'MPTO_working_2-way'!D4)</f>
        <v>1.8026686713023867</v>
      </c>
      <c r="G5" s="32">
        <f>IF(OR($A5="",$B5=""),"",'MPTO_working_2-way'!E4)</f>
        <v>2.2458440646218687</v>
      </c>
      <c r="H5" s="30">
        <f>IF(OR($A5="",$B5=""),"",'OddsRatio_working_2-way'!M4)</f>
        <v>1.8025383458814721</v>
      </c>
      <c r="I5" s="30">
        <f>IF(OR($A5="",$B5=""),"",'OddsRatio_working_2-way'!N4)</f>
        <v>2.2460463791317595</v>
      </c>
      <c r="J5" s="30">
        <f>IF('Log_working_2-way'!$D4="","",A5^('Log_working_2-way'!$D4))</f>
        <v>1.8004280438143094</v>
      </c>
      <c r="K5" s="32">
        <f>IF('Log_working_2-way'!$D4="","",B5^('Log_working_2-way'!$D4))</f>
        <v>2.2493315392032671</v>
      </c>
      <c r="L5" s="37">
        <f t="shared" ref="L5:L61" si="9">(1/D5)</f>
        <v>0.5532994923857868</v>
      </c>
      <c r="M5" s="37">
        <f t="shared" ref="M5:M61" si="10">(1/E5)</f>
        <v>0.44670050761421315</v>
      </c>
      <c r="N5" s="38">
        <v>101</v>
      </c>
      <c r="O5" s="38">
        <f t="shared" ref="O5:O61" si="11">(1/A5)*((N5*A5)-N5)</f>
        <v>43.61363636363636</v>
      </c>
      <c r="P5" s="38">
        <f t="shared" ref="P5:P61" si="12">(1/B5)*((N5*B5)-N5)</f>
        <v>54.669724770642205</v>
      </c>
      <c r="Q5" s="38">
        <f t="shared" ref="Q5:Q61" si="13">(1/B5)*N5</f>
        <v>46.330275229357795</v>
      </c>
      <c r="R5" s="38">
        <f t="shared" ref="R5:R61" si="14">(1/A5)*N5</f>
        <v>57.38636363636364</v>
      </c>
      <c r="S5" s="39">
        <f t="shared" ref="S5:S61" si="15">O5-Q5</f>
        <v>-2.7166388657214355</v>
      </c>
      <c r="T5" s="39">
        <f t="shared" ref="T5:T61" si="16">P5-R5</f>
        <v>-2.7166388657214355</v>
      </c>
      <c r="U5" t="s">
        <v>162</v>
      </c>
      <c r="V5" t="s">
        <v>130</v>
      </c>
      <c r="W5" t="s">
        <v>179</v>
      </c>
      <c r="X5" s="48" t="s">
        <v>195</v>
      </c>
      <c r="Y5" s="41"/>
    </row>
    <row r="6" spans="1:25" s="12" customFormat="1" ht="15" x14ac:dyDescent="0.25">
      <c r="A6">
        <v>1.81</v>
      </c>
      <c r="B6">
        <v>2.09</v>
      </c>
      <c r="C6" s="29">
        <f t="shared" si="0"/>
        <v>3.0955087366835166E-2</v>
      </c>
      <c r="D6" s="30">
        <f>IF(OR($A6="",$B6=""),"",A6*'MPTO_working_2-way'!$G5)</f>
        <v>1.8660287081339717</v>
      </c>
      <c r="E6" s="32">
        <f>IF(OR($A6="",$B6=""),"",B6*'MPTO_working_2-way'!$G5)</f>
        <v>2.1546961325966851</v>
      </c>
      <c r="F6" s="30">
        <f>IF(OR($A6="",$B6=""),"",'MPTO_working_2-way'!D5)</f>
        <v>1.8621674173619833</v>
      </c>
      <c r="G6" s="32">
        <f>IF(OR($A6="",$B6=""),"",'MPTO_working_2-way'!E5)</f>
        <v>2.159867538325388</v>
      </c>
      <c r="H6" s="30">
        <f>IF(OR($A6="",$B6=""),"",'OddsRatio_working_2-way'!M5)</f>
        <v>1.8620436566990362</v>
      </c>
      <c r="I6" s="30">
        <f>IF(OR($A6="",$B6=""),"",'OddsRatio_working_2-way'!N5)</f>
        <v>2.1600340565456171</v>
      </c>
      <c r="J6" s="30">
        <f>IF('Log_working_2-way'!$D5="","",A6^('Log_working_2-way'!$D5))</f>
        <v>1.8602936584659731</v>
      </c>
      <c r="K6" s="32">
        <f>IF('Log_working_2-way'!$D5="","",B6^('Log_working_2-way'!$D5))</f>
        <v>2.1623937828196005</v>
      </c>
      <c r="L6" s="37">
        <f t="shared" si="9"/>
        <v>0.53589743589743577</v>
      </c>
      <c r="M6" s="37">
        <f t="shared" si="10"/>
        <v>0.46410256410256412</v>
      </c>
      <c r="N6" s="38">
        <v>102</v>
      </c>
      <c r="O6" s="38">
        <f t="shared" si="11"/>
        <v>45.646408839779014</v>
      </c>
      <c r="P6" s="38">
        <f t="shared" si="12"/>
        <v>53.196172248803826</v>
      </c>
      <c r="Q6" s="38">
        <f t="shared" si="13"/>
        <v>48.803827751196181</v>
      </c>
      <c r="R6" s="38">
        <f t="shared" si="14"/>
        <v>56.353591160221001</v>
      </c>
      <c r="S6" s="39">
        <f t="shared" si="15"/>
        <v>-3.1574189114171674</v>
      </c>
      <c r="T6" s="39">
        <f t="shared" si="16"/>
        <v>-3.1574189114171745</v>
      </c>
      <c r="U6" t="s">
        <v>164</v>
      </c>
      <c r="V6" t="s">
        <v>133</v>
      </c>
      <c r="W6" t="s">
        <v>179</v>
      </c>
      <c r="X6" s="48" t="s">
        <v>195</v>
      </c>
      <c r="Y6" s="41"/>
    </row>
    <row r="7" spans="1:25" s="12" customFormat="1" ht="15" x14ac:dyDescent="0.25">
      <c r="A7">
        <v>1.67</v>
      </c>
      <c r="B7">
        <v>2.2999999999999998</v>
      </c>
      <c r="C7" s="29">
        <f t="shared" si="0"/>
        <v>3.3585003905233002E-2</v>
      </c>
      <c r="D7" s="30">
        <f>IF(OR($A7="",$B7=""),"",A7*'MPTO_working_2-way'!$G6)</f>
        <v>1.7260869565217389</v>
      </c>
      <c r="E7" s="32">
        <f>IF(OR($A7="",$B7=""),"",B7*'MPTO_working_2-way'!$G6)</f>
        <v>2.3772455089820359</v>
      </c>
      <c r="F7" s="30">
        <f>IF(OR($A7="",$B7=""),"",'MPTO_working_2-way'!D6)</f>
        <v>1.7181838514873629</v>
      </c>
      <c r="G7" s="32">
        <f>IF(OR($A7="",$B7=""),"",'MPTO_working_2-way'!E6)</f>
        <v>2.3924011211460603</v>
      </c>
      <c r="H7" s="30">
        <f>IF(OR($A7="",$B7=""),"",'OddsRatio_working_2-way'!M6)</f>
        <v>1.7179029289427752</v>
      </c>
      <c r="I7" s="30">
        <f>IF(OR($A7="",$B7=""),"",'OddsRatio_working_2-way'!N6)</f>
        <v>2.3929459815307572</v>
      </c>
      <c r="J7" s="30">
        <f>IF('Log_working_2-way'!$D6="","",A7^('Log_working_2-way'!$D6))</f>
        <v>1.7143143993241288</v>
      </c>
      <c r="K7" s="32">
        <f>IF('Log_working_2-way'!$D6="","",B7^('Log_working_2-way'!$D6))</f>
        <v>2.399943779582375</v>
      </c>
      <c r="L7" s="37">
        <f t="shared" si="9"/>
        <v>0.57934508816120911</v>
      </c>
      <c r="M7" s="37">
        <f t="shared" si="10"/>
        <v>0.42065491183879095</v>
      </c>
      <c r="N7" s="38">
        <v>103</v>
      </c>
      <c r="O7" s="38">
        <f t="shared" si="11"/>
        <v>41.32335329341317</v>
      </c>
      <c r="P7" s="38">
        <f t="shared" si="12"/>
        <v>58.217391304347821</v>
      </c>
      <c r="Q7" s="38">
        <f t="shared" si="13"/>
        <v>44.782608695652179</v>
      </c>
      <c r="R7" s="38">
        <f t="shared" si="14"/>
        <v>61.67664670658683</v>
      </c>
      <c r="S7" s="39">
        <f t="shared" si="15"/>
        <v>-3.459255402239009</v>
      </c>
      <c r="T7" s="39">
        <f t="shared" si="16"/>
        <v>-3.459255402239009</v>
      </c>
      <c r="U7" t="s">
        <v>194</v>
      </c>
      <c r="V7" t="s">
        <v>181</v>
      </c>
      <c r="W7" t="s">
        <v>180</v>
      </c>
      <c r="X7" s="48" t="s">
        <v>195</v>
      </c>
      <c r="Y7" s="41"/>
    </row>
    <row r="8" spans="1:25" ht="15" x14ac:dyDescent="0.25">
      <c r="A8">
        <v>2.12</v>
      </c>
      <c r="B8">
        <v>1.79</v>
      </c>
      <c r="C8" s="29">
        <f t="shared" si="0"/>
        <v>3.0357331084642114E-2</v>
      </c>
      <c r="D8" s="30">
        <f>IF(OR($A8="",$B8=""),"",A8*'MPTO_working_2-way'!$G7)</f>
        <v>2.1843575418994412</v>
      </c>
      <c r="E8" s="32">
        <f>IF(OR($A8="",$B8=""),"",B8*'MPTO_working_2-way'!$G7)</f>
        <v>1.8443396226415094</v>
      </c>
      <c r="F8" s="30">
        <f>IF(OR($A8="",$B8=""),"",'MPTO_working_2-way'!D7)</f>
        <v>2.1904871854075272</v>
      </c>
      <c r="G8" s="32">
        <f>IF(OR($A8="",$B8=""),"",'MPTO_working_2-way'!E7)</f>
        <v>1.8399922420480992</v>
      </c>
      <c r="H8" s="30">
        <f>IF(OR($A8="",$B8=""),"",'OddsRatio_working_2-way'!M7)</f>
        <v>2.1906811155751749</v>
      </c>
      <c r="I8" s="30">
        <f>IF(OR($A8="",$B8=""),"",'OddsRatio_working_2-way'!N7)</f>
        <v>1.8398554297360612</v>
      </c>
      <c r="J8" s="30">
        <f>IF('Log_working_2-way'!$D7="","",A8^('Log_working_2-way'!$D7))</f>
        <v>2.1934793420182777</v>
      </c>
      <c r="K8" s="32">
        <f>IF('Log_working_2-way'!$D7="","",B8^('Log_working_2-way'!$D7))</f>
        <v>1.8378863083703576</v>
      </c>
      <c r="L8" s="37">
        <f t="shared" si="9"/>
        <v>0.45780051150895146</v>
      </c>
      <c r="M8" s="37">
        <f t="shared" si="10"/>
        <v>0.5421994884910486</v>
      </c>
      <c r="N8" s="38">
        <v>104</v>
      </c>
      <c r="O8" s="38">
        <f t="shared" si="11"/>
        <v>54.943396226415096</v>
      </c>
      <c r="P8" s="38">
        <f t="shared" si="12"/>
        <v>45.899441340782118</v>
      </c>
      <c r="Q8" s="38">
        <f t="shared" si="13"/>
        <v>58.100558659217874</v>
      </c>
      <c r="R8" s="38">
        <f t="shared" si="14"/>
        <v>49.056603773584904</v>
      </c>
      <c r="S8" s="39">
        <f t="shared" si="15"/>
        <v>-3.1571624328027781</v>
      </c>
      <c r="T8" s="39">
        <f t="shared" si="16"/>
        <v>-3.1571624328027852</v>
      </c>
      <c r="U8" t="s">
        <v>97</v>
      </c>
      <c r="V8" t="s">
        <v>102</v>
      </c>
      <c r="W8" t="s">
        <v>177</v>
      </c>
      <c r="X8" t="s">
        <v>196</v>
      </c>
      <c r="Y8" s="41"/>
    </row>
    <row r="9" spans="1:25" ht="15" x14ac:dyDescent="0.25">
      <c r="A9">
        <v>2.04</v>
      </c>
      <c r="B9">
        <v>1.87</v>
      </c>
      <c r="C9" s="29">
        <f t="shared" si="0"/>
        <v>2.4955436720142554E-2</v>
      </c>
      <c r="D9" s="30">
        <f>IF(OR($A9="",$B9=""),"",A9*'MPTO_working_2-way'!$G8)</f>
        <v>2.0909090909090908</v>
      </c>
      <c r="E9" s="32">
        <f>IF(OR($A9="",$B9=""),"",B9*'MPTO_working_2-way'!$G8)</f>
        <v>1.9166666666666667</v>
      </c>
      <c r="F9" s="30">
        <f>IF(OR($A9="",$B9=""),"",'MPTO_working_2-way'!D8)</f>
        <v>2.0932835820895521</v>
      </c>
      <c r="G9" s="32">
        <f>IF(OR($A9="",$B9=""),"",'MPTO_working_2-way'!E8)</f>
        <v>1.9146757679180888</v>
      </c>
      <c r="H9" s="30">
        <f>IF(OR($A9="",$B9=""),"",'OddsRatio_working_2-way'!M8)</f>
        <v>2.0933445471810685</v>
      </c>
      <c r="I9" s="30">
        <f>IF(OR($A9="",$B9=""),"",'OddsRatio_working_2-way'!N8)</f>
        <v>1.9146247654303168</v>
      </c>
      <c r="J9" s="30">
        <f>IF('Log_working_2-way'!$D8="","",A9^('Log_working_2-way'!$D8))</f>
        <v>2.0944198529941209</v>
      </c>
      <c r="K9" s="32">
        <f>IF('Log_working_2-way'!$D8="","",B9^('Log_working_2-way'!$D8))</f>
        <v>1.9137261145840778</v>
      </c>
      <c r="L9" s="37">
        <f t="shared" si="9"/>
        <v>0.47826086956521741</v>
      </c>
      <c r="M9" s="37">
        <f t="shared" si="10"/>
        <v>0.52173913043478259</v>
      </c>
      <c r="N9" s="38">
        <v>105</v>
      </c>
      <c r="O9" s="38">
        <f t="shared" si="11"/>
        <v>53.529411764705891</v>
      </c>
      <c r="P9" s="38">
        <f t="shared" si="12"/>
        <v>48.850267379679146</v>
      </c>
      <c r="Q9" s="38">
        <f t="shared" si="13"/>
        <v>56.149732620320847</v>
      </c>
      <c r="R9" s="38">
        <f t="shared" si="14"/>
        <v>51.470588235294116</v>
      </c>
      <c r="S9" s="39">
        <f t="shared" si="15"/>
        <v>-2.6203208556149562</v>
      </c>
      <c r="T9" s="39">
        <f t="shared" si="16"/>
        <v>-2.6203208556149704</v>
      </c>
      <c r="U9" t="s">
        <v>101</v>
      </c>
      <c r="V9" t="s">
        <v>141</v>
      </c>
      <c r="W9" t="s">
        <v>177</v>
      </c>
      <c r="X9" t="s">
        <v>196</v>
      </c>
      <c r="Y9" s="41"/>
    </row>
    <row r="10" spans="1:25" ht="14.25" customHeight="1" x14ac:dyDescent="0.25">
      <c r="A10">
        <v>1.78</v>
      </c>
      <c r="B10">
        <v>2.14</v>
      </c>
      <c r="C10" s="29">
        <f t="shared" si="0"/>
        <v>2.908747243515708E-2</v>
      </c>
      <c r="D10" s="30">
        <f>IF(OR($A10="",$B10=""),"",A10*'MPTO_working_2-way'!$G9)</f>
        <v>1.8317757009345796</v>
      </c>
      <c r="E10" s="32">
        <f>IF(OR($A10="",$B10=""),"",B10*'MPTO_working_2-way'!$G9)</f>
        <v>2.2022471910112364</v>
      </c>
      <c r="F10" s="30">
        <f>IF(OR($A10="",$B10=""),"",'MPTO_working_2-way'!D9)</f>
        <v>1.8273049985608751</v>
      </c>
      <c r="G10" s="32">
        <f>IF(OR($A10="",$B10=""),"",'MPTO_working_2-way'!E9)</f>
        <v>2.2087440565928333</v>
      </c>
      <c r="H10" s="30">
        <f>IF(OR($A10="",$B10=""),"",'OddsRatio_working_2-way'!M9)</f>
        <v>1.8271701918685113</v>
      </c>
      <c r="I10" s="30">
        <f>IF(OR($A10="",$B10=""),"",'OddsRatio_working_2-way'!N9)</f>
        <v>2.2089410496539781</v>
      </c>
      <c r="J10" s="30">
        <f>IF('Log_working_2-way'!$D9="","",A10^('Log_working_2-way'!$D9))</f>
        <v>1.8251471689098502</v>
      </c>
      <c r="K10" s="32">
        <f>IF('Log_working_2-way'!$D9="","",B10^('Log_working_2-way'!$D9))</f>
        <v>2.2119050245559748</v>
      </c>
      <c r="L10" s="37">
        <f t="shared" si="9"/>
        <v>0.54591836734693866</v>
      </c>
      <c r="M10" s="37">
        <f t="shared" si="10"/>
        <v>0.45408163265306112</v>
      </c>
      <c r="N10" s="38">
        <v>106</v>
      </c>
      <c r="O10" s="38">
        <f t="shared" si="11"/>
        <v>46.449438202247201</v>
      </c>
      <c r="P10" s="38">
        <f t="shared" si="12"/>
        <v>56.467289719626166</v>
      </c>
      <c r="Q10" s="38">
        <f t="shared" si="13"/>
        <v>49.532710280373834</v>
      </c>
      <c r="R10" s="38">
        <f t="shared" si="14"/>
        <v>59.550561797752813</v>
      </c>
      <c r="S10" s="39">
        <f t="shared" si="15"/>
        <v>-3.0832720781266332</v>
      </c>
      <c r="T10" s="39">
        <f t="shared" si="16"/>
        <v>-3.0832720781266474</v>
      </c>
      <c r="U10" t="s">
        <v>104</v>
      </c>
      <c r="V10" t="s">
        <v>139</v>
      </c>
      <c r="W10" t="s">
        <v>177</v>
      </c>
      <c r="X10" t="s">
        <v>196</v>
      </c>
      <c r="Y10" s="41"/>
    </row>
    <row r="11" spans="1:25" ht="15" x14ac:dyDescent="0.25">
      <c r="A11">
        <v>1.87</v>
      </c>
      <c r="B11">
        <v>2.0499999999999998</v>
      </c>
      <c r="C11" s="29">
        <f t="shared" si="0"/>
        <v>2.2564236337550447E-2</v>
      </c>
      <c r="D11" s="30">
        <f>IF(OR($A11="",$B11=""),"",A11*'MPTO_working_2-way'!$G10)</f>
        <v>1.9121951219512194</v>
      </c>
      <c r="E11" s="32">
        <f>IF(OR($A11="",$B11=""),"",B11*'MPTO_working_2-way'!$G10)</f>
        <v>2.0962566844919781</v>
      </c>
      <c r="F11" s="30">
        <f>IF(OR($A11="",$B11=""),"",'MPTO_working_2-way'!D10)</f>
        <v>1.9103027282920144</v>
      </c>
      <c r="G11" s="32">
        <f>IF(OR($A11="",$B11=""),"",'MPTO_working_2-way'!E10)</f>
        <v>2.0985356507458599</v>
      </c>
      <c r="H11" s="30">
        <f>IF(OR($A11="",$B11=""),"",'OddsRatio_working_2-way'!M10)</f>
        <v>1.9102589898327997</v>
      </c>
      <c r="I11" s="30">
        <f>IF(OR($A11="",$B11=""),"",'OddsRatio_working_2-way'!N10)</f>
        <v>2.0985884360051026</v>
      </c>
      <c r="J11" s="30">
        <f>IF('Log_working_2-way'!$D10="","",A11^('Log_working_2-way'!$D10))</f>
        <v>1.9094064175923491</v>
      </c>
      <c r="K11" s="32">
        <f>IF('Log_working_2-way'!$D10="","",B11^('Log_working_2-way'!$D10))</f>
        <v>2.0996183671625008</v>
      </c>
      <c r="L11" s="37">
        <f t="shared" si="9"/>
        <v>0.52295918367346939</v>
      </c>
      <c r="M11" s="37">
        <f t="shared" si="10"/>
        <v>0.47704081632653073</v>
      </c>
      <c r="N11" s="38">
        <v>107</v>
      </c>
      <c r="O11" s="38">
        <f t="shared" si="11"/>
        <v>49.780748663101598</v>
      </c>
      <c r="P11" s="38">
        <f t="shared" si="12"/>
        <v>54.804878048780488</v>
      </c>
      <c r="Q11" s="38">
        <f t="shared" si="13"/>
        <v>52.195121951219519</v>
      </c>
      <c r="R11" s="38">
        <f t="shared" si="14"/>
        <v>57.219251336898388</v>
      </c>
      <c r="S11" s="39">
        <f t="shared" si="15"/>
        <v>-2.4143732881179218</v>
      </c>
      <c r="T11" s="39">
        <f t="shared" si="16"/>
        <v>-2.4143732881179005</v>
      </c>
      <c r="U11" t="s">
        <v>138</v>
      </c>
      <c r="V11" t="s">
        <v>99</v>
      </c>
      <c r="W11" t="s">
        <v>177</v>
      </c>
      <c r="X11" t="s">
        <v>196</v>
      </c>
      <c r="Y11" s="41"/>
    </row>
    <row r="12" spans="1:25" ht="15" x14ac:dyDescent="0.25">
      <c r="A12">
        <v>2.0299999999999998</v>
      </c>
      <c r="B12">
        <v>1.86</v>
      </c>
      <c r="C12" s="29">
        <f t="shared" si="0"/>
        <v>3.0245246040574214E-2</v>
      </c>
      <c r="D12" s="30">
        <f>IF(OR($A12="",$B12=""),"",A12*'MPTO_working_2-way'!$G11)</f>
        <v>2.0913978494623655</v>
      </c>
      <c r="E12" s="32">
        <f>IF(OR($A12="",$B12=""),"",B12*'MPTO_working_2-way'!$G11)</f>
        <v>1.9162561576354682</v>
      </c>
      <c r="F12" s="30">
        <f>IF(OR($A12="",$B12=""),"",'MPTO_working_2-way'!D11)</f>
        <v>2.0942925287037548</v>
      </c>
      <c r="G12" s="32">
        <f>IF(OR($A12="",$B12=""),"",'MPTO_working_2-way'!E11)</f>
        <v>1.9138324294186226</v>
      </c>
      <c r="H12" s="30">
        <f>IF(OR($A12="",$B12=""),"",'OddsRatio_working_2-way'!M11)</f>
        <v>2.0943831224048783</v>
      </c>
      <c r="I12" s="30">
        <f>IF(OR($A12="",$B12=""),"",'OddsRatio_working_2-way'!N11)</f>
        <v>1.9137567818137824</v>
      </c>
      <c r="J12" s="30">
        <f>IF('Log_working_2-way'!$D11="","",A12^('Log_working_2-way'!$D11))</f>
        <v>2.0957003958101184</v>
      </c>
      <c r="K12" s="32">
        <f>IF('Log_working_2-way'!$D11="","",B12^('Log_working_2-way'!$D11))</f>
        <v>1.9126582447390832</v>
      </c>
      <c r="L12" s="37">
        <f t="shared" si="9"/>
        <v>0.47814910025706941</v>
      </c>
      <c r="M12" s="37">
        <f t="shared" si="10"/>
        <v>0.52185089974293053</v>
      </c>
      <c r="N12" s="38">
        <v>108</v>
      </c>
      <c r="O12" s="38">
        <f t="shared" si="11"/>
        <v>54.798029556650242</v>
      </c>
      <c r="P12" s="38">
        <f t="shared" si="12"/>
        <v>49.935483870967751</v>
      </c>
      <c r="Q12" s="38">
        <f t="shared" si="13"/>
        <v>58.064516129032256</v>
      </c>
      <c r="R12" s="38">
        <f t="shared" si="14"/>
        <v>53.201970443349758</v>
      </c>
      <c r="S12" s="39">
        <f t="shared" si="15"/>
        <v>-3.2664865723820142</v>
      </c>
      <c r="T12" s="39">
        <f t="shared" si="16"/>
        <v>-3.2664865723820071</v>
      </c>
      <c r="U12" t="s">
        <v>80</v>
      </c>
      <c r="V12" t="s">
        <v>76</v>
      </c>
      <c r="W12" t="s">
        <v>89</v>
      </c>
      <c r="X12" t="s">
        <v>196</v>
      </c>
      <c r="Y12" s="41"/>
    </row>
    <row r="13" spans="1:25" ht="15" x14ac:dyDescent="0.25">
      <c r="A13">
        <v>2.25</v>
      </c>
      <c r="B13">
        <v>1.7</v>
      </c>
      <c r="C13" s="29">
        <f t="shared" si="0"/>
        <v>3.2679738562091387E-2</v>
      </c>
      <c r="D13" s="30">
        <f>IF(OR($A13="",$B13=""),"",A13*'MPTO_working_2-way'!$G12)</f>
        <v>2.3235294117647056</v>
      </c>
      <c r="E13" s="32">
        <f>IF(OR($A13="",$B13=""),"",B13*'MPTO_working_2-way'!$G12)</f>
        <v>1.7555555555555553</v>
      </c>
      <c r="F13" s="30">
        <f>IF(OR($A13="",$B13=""),"",'MPTO_working_2-way'!D12)</f>
        <v>2.3358778625954195</v>
      </c>
      <c r="G13" s="32">
        <f>IF(OR($A13="",$B13=""),"",'MPTO_working_2-way'!E12)</f>
        <v>1.7485714285714284</v>
      </c>
      <c r="H13" s="30">
        <f>IF(OR($A13="",$B13=""),"",'OddsRatio_working_2-way'!M12)</f>
        <v>2.3363062095621219</v>
      </c>
      <c r="I13" s="30">
        <f>IF(OR($A13="",$B13=""),"",'OddsRatio_working_2-way'!N12)</f>
        <v>1.7483314773547878</v>
      </c>
      <c r="J13" s="30">
        <f>IF('Log_working_2-way'!$D12="","",A13^('Log_working_2-way'!$D12))</f>
        <v>2.3419883892799152</v>
      </c>
      <c r="K13" s="32">
        <f>IF('Log_working_2-way'!$D12="","",B13^('Log_working_2-way'!$D12))</f>
        <v>1.7451629298644922</v>
      </c>
      <c r="L13" s="37">
        <f t="shared" si="9"/>
        <v>0.43037974683544311</v>
      </c>
      <c r="M13" s="37">
        <f t="shared" si="10"/>
        <v>0.569620253164557</v>
      </c>
      <c r="N13" s="38">
        <v>109</v>
      </c>
      <c r="O13" s="38">
        <f t="shared" si="11"/>
        <v>60.55555555555555</v>
      </c>
      <c r="P13" s="38">
        <f t="shared" si="12"/>
        <v>44.882352941176464</v>
      </c>
      <c r="Q13" s="38">
        <f t="shared" si="13"/>
        <v>64.117647058823536</v>
      </c>
      <c r="R13" s="38">
        <f t="shared" si="14"/>
        <v>48.444444444444443</v>
      </c>
      <c r="S13" s="39">
        <f t="shared" si="15"/>
        <v>-3.5620915032679861</v>
      </c>
      <c r="T13" s="39">
        <f t="shared" si="16"/>
        <v>-3.562091503267979</v>
      </c>
      <c r="U13" t="s">
        <v>70</v>
      </c>
      <c r="V13" t="s">
        <v>83</v>
      </c>
      <c r="W13" t="s">
        <v>89</v>
      </c>
      <c r="X13" t="s">
        <v>196</v>
      </c>
      <c r="Y13" s="41"/>
    </row>
    <row r="14" spans="1:25" s="35" customFormat="1" ht="15" x14ac:dyDescent="0.25">
      <c r="A14">
        <v>2.5</v>
      </c>
      <c r="B14">
        <v>1.58</v>
      </c>
      <c r="C14" s="29">
        <f t="shared" si="0"/>
        <v>3.2911392405063244E-2</v>
      </c>
      <c r="D14" s="30">
        <f>IF(OR($A14="",$B14=""),"",A14*'MPTO_working_2-way'!$G13)</f>
        <v>2.5822784810126582</v>
      </c>
      <c r="E14" s="32">
        <f>IF(OR($A14="",$B14=""),"",B14*'MPTO_working_2-way'!$G13)</f>
        <v>1.6319999999999999</v>
      </c>
      <c r="F14" s="30">
        <f>IF(OR($A14="",$B14=""),"",'MPTO_working_2-way'!D13)</f>
        <v>2.6072607260726071</v>
      </c>
      <c r="G14" s="32">
        <f>IF(OR($A14="",$B14=""),"",'MPTO_working_2-way'!E13)</f>
        <v>1.62217659137577</v>
      </c>
      <c r="H14" s="30">
        <f>IF(OR($A14="",$B14=""),"",'OddsRatio_working_2-way'!M13)</f>
        <v>2.6081688022566918</v>
      </c>
      <c r="I14" s="30">
        <f>IF(OR($A14="",$B14=""),"",'OddsRatio_working_2-way'!N13)</f>
        <v>1.6218252702059208</v>
      </c>
      <c r="J14" s="30">
        <f>IF('Log_working_2-way'!$D13="","",A14^('Log_working_2-way'!$D13))</f>
        <v>2.6198085173024386</v>
      </c>
      <c r="K14" s="32">
        <f>IF('Log_working_2-way'!$D13="","",B14^('Log_working_2-way'!$D13))</f>
        <v>1.6173569217090376</v>
      </c>
      <c r="L14" s="37">
        <f t="shared" si="9"/>
        <v>0.38725490196078433</v>
      </c>
      <c r="M14" s="37">
        <f t="shared" si="10"/>
        <v>0.61274509803921573</v>
      </c>
      <c r="N14" s="38">
        <v>110</v>
      </c>
      <c r="O14" s="38">
        <f t="shared" si="11"/>
        <v>66</v>
      </c>
      <c r="P14" s="38">
        <f t="shared" si="12"/>
        <v>40.379746835443044</v>
      </c>
      <c r="Q14" s="38">
        <f t="shared" si="13"/>
        <v>69.620253164556956</v>
      </c>
      <c r="R14" s="38">
        <f t="shared" si="14"/>
        <v>44</v>
      </c>
      <c r="S14" s="39">
        <f t="shared" si="15"/>
        <v>-3.6202531645569564</v>
      </c>
      <c r="T14" s="39">
        <f t="shared" si="16"/>
        <v>-3.6202531645569564</v>
      </c>
      <c r="U14" t="s">
        <v>75</v>
      </c>
      <c r="V14" t="s">
        <v>79</v>
      </c>
      <c r="W14" t="s">
        <v>89</v>
      </c>
      <c r="X14" t="s">
        <v>196</v>
      </c>
      <c r="Y14" s="41"/>
    </row>
    <row r="15" spans="1:25" ht="15" x14ac:dyDescent="0.25">
      <c r="A15">
        <v>1.9</v>
      </c>
      <c r="B15">
        <v>1.99</v>
      </c>
      <c r="C15" s="29">
        <f t="shared" si="0"/>
        <v>2.8828352287754377E-2</v>
      </c>
      <c r="D15" s="30">
        <f>IF(OR($A15="",$B15=""),"",A15*'MPTO_working_2-way'!$G14)</f>
        <v>1.9547738693467331</v>
      </c>
      <c r="E15" s="32">
        <f>IF(OR($A15="",$B15=""),"",B15*'MPTO_working_2-way'!$G14)</f>
        <v>2.0473684210526311</v>
      </c>
      <c r="F15" s="30">
        <f>IF(OR($A15="",$B15=""),"",'MPTO_working_2-way'!D14)</f>
        <v>1.9535003874967702</v>
      </c>
      <c r="G15" s="32">
        <f>IF(OR($A15="",$B15=""),"",'MPTO_working_2-way'!E14)</f>
        <v>2.0487672717420748</v>
      </c>
      <c r="H15" s="30">
        <f>IF(OR($A15="",$B15=""),"",'OddsRatio_working_2-way'!M14)</f>
        <v>1.9534625892455926</v>
      </c>
      <c r="I15" s="30">
        <f>IF(OR($A15="",$B15=""),"",'OddsRatio_working_2-way'!N14)</f>
        <v>2.0488088481701512</v>
      </c>
      <c r="J15" s="30">
        <f>IF('Log_working_2-way'!$D14="","",A15^('Log_working_2-way'!$D14))</f>
        <v>1.9528856855785393</v>
      </c>
      <c r="K15" s="32">
        <f>IF('Log_working_2-way'!$D14="","",B15^('Log_working_2-way'!$D14))</f>
        <v>2.0494438264048878</v>
      </c>
      <c r="L15" s="37">
        <f t="shared" si="9"/>
        <v>0.51156812339331637</v>
      </c>
      <c r="M15" s="37">
        <f t="shared" si="10"/>
        <v>0.48843187660668391</v>
      </c>
      <c r="N15" s="38">
        <v>111</v>
      </c>
      <c r="O15" s="38">
        <f t="shared" si="11"/>
        <v>52.578947368421041</v>
      </c>
      <c r="P15" s="38">
        <f t="shared" si="12"/>
        <v>55.22110552763818</v>
      </c>
      <c r="Q15" s="38">
        <f t="shared" si="13"/>
        <v>55.778894472361806</v>
      </c>
      <c r="R15" s="38">
        <f t="shared" si="14"/>
        <v>58.421052631578945</v>
      </c>
      <c r="S15" s="39">
        <f t="shared" si="15"/>
        <v>-3.1999471039407652</v>
      </c>
      <c r="T15" s="39">
        <f t="shared" si="16"/>
        <v>-3.1999471039407652</v>
      </c>
      <c r="U15" t="s">
        <v>72</v>
      </c>
      <c r="V15" t="s">
        <v>77</v>
      </c>
      <c r="W15" t="s">
        <v>89</v>
      </c>
      <c r="X15" t="s">
        <v>196</v>
      </c>
      <c r="Y15" s="41"/>
    </row>
    <row r="16" spans="1:25" ht="15" x14ac:dyDescent="0.25">
      <c r="A16">
        <v>1.93</v>
      </c>
      <c r="B16">
        <v>1.95</v>
      </c>
      <c r="C16" s="29">
        <f t="shared" si="0"/>
        <v>3.0955227846419575E-2</v>
      </c>
      <c r="D16" s="30">
        <f>IF(OR($A16="",$B16=""),"",A16*'MPTO_working_2-way'!$G15)</f>
        <v>1.9897435897435898</v>
      </c>
      <c r="E16" s="32">
        <f>IF(OR($A16="",$B16=""),"",B16*'MPTO_working_2-way'!$G15)</f>
        <v>2.0103626943005182</v>
      </c>
      <c r="F16" s="30">
        <f>IF(OR($A16="",$B16=""),"",'MPTO_working_2-way'!D15)</f>
        <v>1.9894277785119598</v>
      </c>
      <c r="G16" s="32">
        <f>IF(OR($A16="",$B16=""),"",'MPTO_working_2-way'!E15)</f>
        <v>2.0106851876586083</v>
      </c>
      <c r="H16" s="30">
        <f>IF(OR($A16="",$B16=""),"",'OddsRatio_working_2-way'!M15)</f>
        <v>1.9894176915848294</v>
      </c>
      <c r="I16" s="30">
        <f>IF(OR($A16="",$B16=""),"",'OddsRatio_working_2-way'!N15)</f>
        <v>2.0106954914038573</v>
      </c>
      <c r="J16" s="30">
        <f>IF('Log_working_2-way'!$D15="","",A16^('Log_working_2-way'!$D15))</f>
        <v>1.9892742724695103</v>
      </c>
      <c r="K16" s="32">
        <f>IF('Log_working_2-way'!$D15="","",B16^('Log_working_2-way'!$D15))</f>
        <v>2.0108420160403986</v>
      </c>
      <c r="L16" s="37">
        <f t="shared" si="9"/>
        <v>0.50257731958762886</v>
      </c>
      <c r="M16" s="37">
        <f t="shared" si="10"/>
        <v>0.49742268041237114</v>
      </c>
      <c r="N16" s="38">
        <v>112</v>
      </c>
      <c r="O16" s="38">
        <f t="shared" si="11"/>
        <v>53.968911917098453</v>
      </c>
      <c r="P16" s="38">
        <f t="shared" si="12"/>
        <v>54.564102564102576</v>
      </c>
      <c r="Q16" s="38">
        <f t="shared" si="13"/>
        <v>57.435897435897445</v>
      </c>
      <c r="R16" s="38">
        <f t="shared" si="14"/>
        <v>58.031088082901562</v>
      </c>
      <c r="S16" s="39">
        <f t="shared" si="15"/>
        <v>-3.4669855187989924</v>
      </c>
      <c r="T16" s="39">
        <f t="shared" si="16"/>
        <v>-3.4669855187989853</v>
      </c>
      <c r="U16" t="s">
        <v>69</v>
      </c>
      <c r="V16" t="s">
        <v>74</v>
      </c>
      <c r="W16" t="s">
        <v>89</v>
      </c>
      <c r="X16" t="s">
        <v>196</v>
      </c>
      <c r="Y16" s="41"/>
    </row>
    <row r="17" spans="1:25" ht="15" x14ac:dyDescent="0.25">
      <c r="A17">
        <v>2.16</v>
      </c>
      <c r="B17">
        <v>1.75</v>
      </c>
      <c r="C17" s="29">
        <f t="shared" si="0"/>
        <v>3.4391534391534417E-2</v>
      </c>
      <c r="D17" s="30">
        <f>IF(OR($A17="",$B17=""),"",A17*'MPTO_working_2-way'!$G16)</f>
        <v>2.2342857142857144</v>
      </c>
      <c r="E17" s="32">
        <f>IF(OR($A17="",$B17=""),"",B17*'MPTO_working_2-way'!$G16)</f>
        <v>1.8101851851851851</v>
      </c>
      <c r="F17" s="30">
        <f>IF(OR($A17="",$B17=""),"",'MPTO_working_2-way'!D16)</f>
        <v>2.2433234421364987</v>
      </c>
      <c r="G17" s="32">
        <f>IF(OR($A17="",$B17=""),"",'MPTO_working_2-way'!E16)</f>
        <v>1.8042959427207637</v>
      </c>
      <c r="H17" s="30">
        <f>IF(OR($A17="",$B17=""),"",'OddsRatio_working_2-way'!M16)</f>
        <v>2.2436505404118421</v>
      </c>
      <c r="I17" s="30">
        <f>IF(OR($A17="",$B17=""),"",'OddsRatio_working_2-way'!N16)</f>
        <v>1.8040844011283466</v>
      </c>
      <c r="J17" s="30">
        <f>IF('Log_working_2-way'!$D16="","",A17^('Log_working_2-way'!$D16))</f>
        <v>2.2478012615174499</v>
      </c>
      <c r="K17" s="32">
        <f>IF('Log_working_2-way'!$D16="","",B17^('Log_working_2-way'!$D16))</f>
        <v>1.8014096722292445</v>
      </c>
      <c r="L17" s="37">
        <f t="shared" si="9"/>
        <v>0.4475703324808184</v>
      </c>
      <c r="M17" s="37">
        <f t="shared" si="10"/>
        <v>0.55242966751918166</v>
      </c>
      <c r="N17" s="38">
        <v>113</v>
      </c>
      <c r="O17" s="38">
        <f t="shared" si="11"/>
        <v>60.685185185185183</v>
      </c>
      <c r="P17" s="38">
        <f t="shared" si="12"/>
        <v>48.428571428571423</v>
      </c>
      <c r="Q17" s="38">
        <f t="shared" si="13"/>
        <v>64.571428571428569</v>
      </c>
      <c r="R17" s="38">
        <f t="shared" si="14"/>
        <v>52.31481481481481</v>
      </c>
      <c r="S17" s="39">
        <f t="shared" si="15"/>
        <v>-3.8862433862433861</v>
      </c>
      <c r="T17" s="39">
        <f t="shared" si="16"/>
        <v>-3.8862433862433861</v>
      </c>
      <c r="U17" t="s">
        <v>107</v>
      </c>
      <c r="V17" t="s">
        <v>82</v>
      </c>
      <c r="W17" t="s">
        <v>89</v>
      </c>
      <c r="X17" t="s">
        <v>196</v>
      </c>
      <c r="Y17" s="41"/>
    </row>
    <row r="18" spans="1:25" ht="15" x14ac:dyDescent="0.25">
      <c r="A18">
        <v>2.2200000000000002</v>
      </c>
      <c r="B18">
        <v>1.72</v>
      </c>
      <c r="C18" s="29">
        <f t="shared" si="0"/>
        <v>3.1845799287659737E-2</v>
      </c>
      <c r="D18" s="30">
        <f>IF(OR($A18="",$B18=""),"",A18*'MPTO_working_2-way'!$G17)</f>
        <v>2.2906976744186047</v>
      </c>
      <c r="E18" s="32">
        <f>IF(OR($A18="",$B18=""),"",B18*'MPTO_working_2-way'!$G17)</f>
        <v>1.7747747747747746</v>
      </c>
      <c r="F18" s="30">
        <f>IF(OR($A18="",$B18=""),"",'MPTO_working_2-way'!D17)</f>
        <v>2.3013500482160079</v>
      </c>
      <c r="G18" s="32">
        <f>IF(OR($A18="",$B18=""),"",'MPTO_working_2-way'!E17)</f>
        <v>1.7684327528714336</v>
      </c>
      <c r="H18" s="30">
        <f>IF(OR($A18="",$B18=""),"",'OddsRatio_working_2-way'!M17)</f>
        <v>2.3017082793177757</v>
      </c>
      <c r="I18" s="30">
        <f>IF(OR($A18="",$B18=""),"",'OddsRatio_working_2-way'!N17)</f>
        <v>1.768221279597376</v>
      </c>
      <c r="J18" s="30">
        <f>IF('Log_working_2-way'!$D17="","",A18^('Log_working_2-way'!$D17))</f>
        <v>2.3065987127837881</v>
      </c>
      <c r="K18" s="32">
        <f>IF('Log_working_2-way'!$D17="","",B18^('Log_working_2-way'!$D17))</f>
        <v>1.7653459246637417</v>
      </c>
      <c r="L18" s="37">
        <f t="shared" si="9"/>
        <v>0.43654822335025378</v>
      </c>
      <c r="M18" s="37">
        <f t="shared" si="10"/>
        <v>0.56345177664974622</v>
      </c>
      <c r="N18" s="38">
        <v>114</v>
      </c>
      <c r="O18" s="38">
        <f t="shared" si="11"/>
        <v>62.648648648648646</v>
      </c>
      <c r="P18" s="38">
        <f t="shared" si="12"/>
        <v>47.720930232558132</v>
      </c>
      <c r="Q18" s="38">
        <f t="shared" si="13"/>
        <v>66.279069767441868</v>
      </c>
      <c r="R18" s="38">
        <f t="shared" si="14"/>
        <v>51.351351351351347</v>
      </c>
      <c r="S18" s="39">
        <f t="shared" si="15"/>
        <v>-3.6304211187932225</v>
      </c>
      <c r="T18" s="39">
        <f t="shared" si="16"/>
        <v>-3.6304211187932154</v>
      </c>
      <c r="U18" t="s">
        <v>68</v>
      </c>
      <c r="V18" t="s">
        <v>81</v>
      </c>
      <c r="W18" t="s">
        <v>89</v>
      </c>
      <c r="X18" t="s">
        <v>196</v>
      </c>
      <c r="Y18" s="41"/>
    </row>
    <row r="19" spans="1:25" ht="15" x14ac:dyDescent="0.25">
      <c r="A19">
        <v>1.58</v>
      </c>
      <c r="B19">
        <v>2.41</v>
      </c>
      <c r="C19" s="29">
        <f t="shared" si="0"/>
        <v>4.7849151741162776E-2</v>
      </c>
      <c r="D19" s="30">
        <f>IF(OR($A19="",$B19=""),"",A19*'MPTO_working_2-way'!$G18)</f>
        <v>1.6556016597510372</v>
      </c>
      <c r="E19" s="32">
        <f>IF(OR($A19="",$B19=""),"",B19*'MPTO_working_2-way'!$G18)</f>
        <v>2.5253164556962022</v>
      </c>
      <c r="F19" s="30">
        <f>IF(OR($A19="",$B19=""),"",'MPTO_working_2-way'!D18)</f>
        <v>1.6420716719134072</v>
      </c>
      <c r="G19" s="32">
        <f>IF(OR($A19="",$B19=""),"",'MPTO_working_2-way'!E18)</f>
        <v>2.5574585264289071</v>
      </c>
      <c r="H19" s="30">
        <f>IF(OR($A19="",$B19=""),"",'OddsRatio_working_2-way'!M18)</f>
        <v>1.6413637951510016</v>
      </c>
      <c r="I19" s="30">
        <f>IF(OR($A19="",$B19=""),"",'OddsRatio_working_2-way'!N18)</f>
        <v>2.5591775020050216</v>
      </c>
      <c r="J19" s="30">
        <f>IF('Log_working_2-way'!$D18="","",A19^('Log_working_2-way'!$D18))</f>
        <v>1.6351614217989046</v>
      </c>
      <c r="K19" s="32">
        <f>IF('Log_working_2-way'!$D18="","",B19^('Log_working_2-way'!$D18))</f>
        <v>2.5744029244823512</v>
      </c>
      <c r="L19" s="37">
        <f t="shared" si="9"/>
        <v>0.60401002506265666</v>
      </c>
      <c r="M19" s="37">
        <f t="shared" si="10"/>
        <v>0.39598997493734339</v>
      </c>
      <c r="N19" s="38">
        <v>115</v>
      </c>
      <c r="O19" s="38">
        <f t="shared" si="11"/>
        <v>42.215189873417728</v>
      </c>
      <c r="P19" s="38">
        <f t="shared" si="12"/>
        <v>67.282157676348561</v>
      </c>
      <c r="Q19" s="38">
        <f t="shared" si="13"/>
        <v>47.717842323651446</v>
      </c>
      <c r="R19" s="38">
        <f t="shared" si="14"/>
        <v>72.784810126582272</v>
      </c>
      <c r="S19" s="39">
        <f t="shared" si="15"/>
        <v>-5.5026524502337182</v>
      </c>
      <c r="T19" s="39">
        <f t="shared" si="16"/>
        <v>-5.5026524502337111</v>
      </c>
      <c r="U19" t="s">
        <v>91</v>
      </c>
      <c r="V19" t="s">
        <v>90</v>
      </c>
      <c r="W19" t="s">
        <v>92</v>
      </c>
      <c r="X19" t="s">
        <v>196</v>
      </c>
      <c r="Y19" s="41"/>
    </row>
    <row r="20" spans="1:25" ht="15" x14ac:dyDescent="0.25">
      <c r="A20">
        <v>2.19</v>
      </c>
      <c r="B20">
        <v>1.72</v>
      </c>
      <c r="C20" s="29">
        <f t="shared" si="0"/>
        <v>3.8016353403419467E-2</v>
      </c>
      <c r="D20" s="30">
        <f>IF(OR($A20="",$B20=""),"",A20*'MPTO_working_2-way'!$G19)</f>
        <v>2.2732558139534884</v>
      </c>
      <c r="E20" s="32">
        <f>IF(OR($A20="",$B20=""),"",B20*'MPTO_working_2-way'!$G19)</f>
        <v>1.7853881278538815</v>
      </c>
      <c r="F20" s="30">
        <f>IF(OR($A20="",$B20=""),"",'MPTO_working_2-way'!D19)</f>
        <v>2.2851249696675566</v>
      </c>
      <c r="G20" s="32">
        <f>IF(OR($A20="",$B20=""),"",'MPTO_working_2-way'!E19)</f>
        <v>1.7781344410876134</v>
      </c>
      <c r="H20" s="30">
        <f>IF(OR($A20="",$B20=""),"",'OddsRatio_working_2-way'!M19)</f>
        <v>2.2856040517117928</v>
      </c>
      <c r="I20" s="30">
        <f>IF(OR($A20="",$B20=""),"",'OddsRatio_working_2-way'!N19)</f>
        <v>1.7778444682625973</v>
      </c>
      <c r="J20" s="30">
        <f>IF('Log_working_2-way'!$D19="","",A20^('Log_working_2-way'!$D19))</f>
        <v>2.291085448482058</v>
      </c>
      <c r="K20" s="32">
        <f>IF('Log_working_2-way'!$D19="","",B20^('Log_working_2-way'!$D19))</f>
        <v>1.7745420732419892</v>
      </c>
      <c r="L20" s="37">
        <f t="shared" si="9"/>
        <v>0.43989769820971864</v>
      </c>
      <c r="M20" s="37">
        <f t="shared" si="10"/>
        <v>0.56010230179028131</v>
      </c>
      <c r="N20" s="38">
        <v>116</v>
      </c>
      <c r="O20" s="38">
        <f t="shared" si="11"/>
        <v>63.031963470319639</v>
      </c>
      <c r="P20" s="38">
        <f t="shared" si="12"/>
        <v>48.558139534883729</v>
      </c>
      <c r="Q20" s="38">
        <f t="shared" si="13"/>
        <v>67.441860465116278</v>
      </c>
      <c r="R20" s="38">
        <f t="shared" si="14"/>
        <v>52.968036529680369</v>
      </c>
      <c r="S20" s="39">
        <f t="shared" si="15"/>
        <v>-4.4098969947966395</v>
      </c>
      <c r="T20" s="39">
        <f t="shared" si="16"/>
        <v>-4.4098969947966395</v>
      </c>
      <c r="U20" t="s">
        <v>114</v>
      </c>
      <c r="V20" t="s">
        <v>123</v>
      </c>
      <c r="W20" t="s">
        <v>178</v>
      </c>
      <c r="X20" t="s">
        <v>196</v>
      </c>
      <c r="Y20" s="41"/>
    </row>
    <row r="21" spans="1:25" ht="15" x14ac:dyDescent="0.25">
      <c r="A21">
        <v>2.27</v>
      </c>
      <c r="B21">
        <v>1.67</v>
      </c>
      <c r="C21" s="29">
        <f t="shared" si="0"/>
        <v>3.9331029570814469E-2</v>
      </c>
      <c r="D21" s="30">
        <f>IF(OR($A21="",$B21=""),"",A21*'MPTO_working_2-way'!$G20)</f>
        <v>2.3592814371257487</v>
      </c>
      <c r="E21" s="32">
        <f>IF(OR($A21="",$B21=""),"",B21*'MPTO_working_2-way'!$G20)</f>
        <v>1.7356828193832601</v>
      </c>
      <c r="F21" s="30">
        <f>IF(OR($A21="",$B21=""),"",'MPTO_working_2-way'!D20)</f>
        <v>2.3760694474913038</v>
      </c>
      <c r="G21" s="32">
        <f>IF(OR($A21="",$B21=""),"",'MPTO_working_2-way'!E20)</f>
        <v>1.7267075087111983</v>
      </c>
      <c r="H21" s="30">
        <f>IF(OR($A21="",$B21=""),"",'OddsRatio_working_2-way'!M20)</f>
        <v>2.376779716606729</v>
      </c>
      <c r="I21" s="30">
        <f>IF(OR($A21="",$B21=""),"",'OddsRatio_working_2-way'!N20)</f>
        <v>1.7263326063988251</v>
      </c>
      <c r="J21" s="30">
        <f>IF('Log_working_2-way'!$D20="","",A21^('Log_working_2-way'!$D20))</f>
        <v>2.3845761893383783</v>
      </c>
      <c r="K21" s="32">
        <f>IF('Log_working_2-way'!$D20="","",B21^('Log_working_2-way'!$D20))</f>
        <v>1.7222426672508611</v>
      </c>
      <c r="L21" s="37">
        <f t="shared" si="9"/>
        <v>0.42385786802030456</v>
      </c>
      <c r="M21" s="37">
        <f t="shared" si="10"/>
        <v>0.57614213197969533</v>
      </c>
      <c r="N21" s="38">
        <v>117</v>
      </c>
      <c r="O21" s="38">
        <f t="shared" si="11"/>
        <v>65.458149779735663</v>
      </c>
      <c r="P21" s="38">
        <f t="shared" si="12"/>
        <v>46.940119760479035</v>
      </c>
      <c r="Q21" s="38">
        <f t="shared" si="13"/>
        <v>70.059880239520965</v>
      </c>
      <c r="R21" s="38">
        <f t="shared" si="14"/>
        <v>51.541850220264315</v>
      </c>
      <c r="S21" s="39">
        <f t="shared" si="15"/>
        <v>-4.6017304597853013</v>
      </c>
      <c r="T21" s="39">
        <f t="shared" si="16"/>
        <v>-4.6017304597852799</v>
      </c>
      <c r="U21" t="s">
        <v>169</v>
      </c>
      <c r="V21" t="s">
        <v>129</v>
      </c>
      <c r="W21" t="s">
        <v>178</v>
      </c>
      <c r="X21" t="s">
        <v>196</v>
      </c>
      <c r="Y21" s="41"/>
    </row>
    <row r="22" spans="1:25" ht="15" x14ac:dyDescent="0.25">
      <c r="A22">
        <v>2.21</v>
      </c>
      <c r="B22">
        <v>1.7</v>
      </c>
      <c r="C22" s="29">
        <f t="shared" si="0"/>
        <v>4.0723981900452566E-2</v>
      </c>
      <c r="D22" s="30">
        <f>IF(OR($A22="",$B22=""),"",A22*'MPTO_working_2-way'!$G21)</f>
        <v>2.3000000000000003</v>
      </c>
      <c r="E22" s="32">
        <f>IF(OR($A22="",$B22=""),"",B22*'MPTO_working_2-way'!$G21)</f>
        <v>1.7692307692307694</v>
      </c>
      <c r="F22" s="30">
        <f>IF(OR($A22="",$B22=""),"",'MPTO_working_2-way'!D21)</f>
        <v>2.3141361256544504</v>
      </c>
      <c r="G22" s="32">
        <f>IF(OR($A22="",$B22=""),"",'MPTO_working_2-way'!E21)</f>
        <v>1.760956175298805</v>
      </c>
      <c r="H22" s="30">
        <f>IF(OR($A22="",$B22=""),"",'OddsRatio_working_2-way'!M21)</f>
        <v>2.3147514702678329</v>
      </c>
      <c r="I22" s="30">
        <f>IF(OR($A22="",$B22=""),"",'OddsRatio_working_2-way'!N21)</f>
        <v>1.7606000241218864</v>
      </c>
      <c r="J22" s="30">
        <f>IF('Log_working_2-way'!$D21="","",A22^('Log_working_2-way'!$D21))</f>
        <v>2.3213074858188989</v>
      </c>
      <c r="K22" s="32">
        <f>IF('Log_working_2-way'!$D21="","",B22^('Log_working_2-way'!$D21))</f>
        <v>1.7568261065137158</v>
      </c>
      <c r="L22" s="37">
        <f t="shared" si="9"/>
        <v>0.43478260869565211</v>
      </c>
      <c r="M22" s="37">
        <f t="shared" si="10"/>
        <v>0.56521739130434778</v>
      </c>
      <c r="N22" s="38">
        <v>118</v>
      </c>
      <c r="O22" s="38">
        <f t="shared" si="11"/>
        <v>64.60633484162895</v>
      </c>
      <c r="P22" s="38">
        <f t="shared" si="12"/>
        <v>48.588235294117645</v>
      </c>
      <c r="Q22" s="38">
        <f t="shared" si="13"/>
        <v>69.411764705882362</v>
      </c>
      <c r="R22" s="38">
        <f t="shared" si="14"/>
        <v>53.393665158371043</v>
      </c>
      <c r="S22" s="39">
        <f t="shared" si="15"/>
        <v>-4.8054298642534121</v>
      </c>
      <c r="T22" s="39">
        <f t="shared" si="16"/>
        <v>-4.8054298642533979</v>
      </c>
      <c r="U22" t="s">
        <v>116</v>
      </c>
      <c r="V22" t="s">
        <v>124</v>
      </c>
      <c r="W22" t="s">
        <v>178</v>
      </c>
      <c r="X22" t="s">
        <v>196</v>
      </c>
      <c r="Y22" s="41"/>
    </row>
    <row r="23" spans="1:25" ht="15" x14ac:dyDescent="0.25">
      <c r="A23">
        <v>2.34</v>
      </c>
      <c r="B23">
        <v>1.64</v>
      </c>
      <c r="C23" s="29">
        <f t="shared" si="0"/>
        <v>3.7106524911402872E-2</v>
      </c>
      <c r="D23" s="30">
        <f>IF(OR($A23="",$B23=""),"",A23*'MPTO_working_2-way'!$G22)</f>
        <v>2.4268292682926824</v>
      </c>
      <c r="E23" s="32">
        <f>IF(OR($A23="",$B23=""),"",B23*'MPTO_working_2-way'!$G22)</f>
        <v>1.7008547008547006</v>
      </c>
      <c r="F23" s="30">
        <f>IF(OR($A23="",$B23=""),"",'MPTO_working_2-way'!D22)</f>
        <v>2.4462009178990307</v>
      </c>
      <c r="G23" s="32">
        <f>IF(OR($A23="",$B23=""),"",'MPTO_working_2-way'!E22)</f>
        <v>1.6914668547249645</v>
      </c>
      <c r="H23" s="30">
        <f>IF(OR($A23="",$B23=""),"",'OddsRatio_working_2-way'!M22)</f>
        <v>2.4469796128487777</v>
      </c>
      <c r="I23" s="30">
        <f>IF(OR($A23="",$B23=""),"",'OddsRatio_working_2-way'!N22)</f>
        <v>1.6910947404650878</v>
      </c>
      <c r="J23" s="30">
        <f>IF('Log_working_2-way'!$D22="","",A23^('Log_working_2-way'!$D22))</f>
        <v>2.4559827297707368</v>
      </c>
      <c r="K23" s="32">
        <f>IF('Log_working_2-way'!$D22="","",B23^('Log_working_2-way'!$D22))</f>
        <v>1.6868213334902025</v>
      </c>
      <c r="L23" s="37">
        <f t="shared" si="9"/>
        <v>0.41206030150753775</v>
      </c>
      <c r="M23" s="37">
        <f t="shared" si="10"/>
        <v>0.58793969849246241</v>
      </c>
      <c r="N23" s="38">
        <v>119</v>
      </c>
      <c r="O23" s="38">
        <f t="shared" si="11"/>
        <v>68.145299145299148</v>
      </c>
      <c r="P23" s="38">
        <f t="shared" si="12"/>
        <v>46.439024390243901</v>
      </c>
      <c r="Q23" s="38">
        <f t="shared" si="13"/>
        <v>72.560975609756099</v>
      </c>
      <c r="R23" s="38">
        <f t="shared" si="14"/>
        <v>50.854700854700859</v>
      </c>
      <c r="S23" s="39">
        <f t="shared" si="15"/>
        <v>-4.4156764644569506</v>
      </c>
      <c r="T23" s="39">
        <f t="shared" si="16"/>
        <v>-4.4156764644569577</v>
      </c>
      <c r="U23" t="s">
        <v>118</v>
      </c>
      <c r="V23" t="s">
        <v>127</v>
      </c>
      <c r="W23" t="s">
        <v>178</v>
      </c>
      <c r="X23" t="s">
        <v>196</v>
      </c>
      <c r="Y23" s="41"/>
    </row>
    <row r="24" spans="1:25" ht="15" x14ac:dyDescent="0.25">
      <c r="A24">
        <v>2.44</v>
      </c>
      <c r="B24">
        <v>1.59</v>
      </c>
      <c r="C24" s="29">
        <f t="shared" si="0"/>
        <v>3.8766883183833478E-2</v>
      </c>
      <c r="D24" s="30">
        <f>IF(OR($A24="",$B24=""),"",A24*'MPTO_working_2-way'!$G23)</f>
        <v>2.5345911949685536</v>
      </c>
      <c r="E24" s="32">
        <f>IF(OR($A24="",$B24=""),"",B24*'MPTO_working_2-way'!$G23)</f>
        <v>1.6516393442622954</v>
      </c>
      <c r="F24" s="30">
        <f>IF(OR($A24="",$B24=""),"",'MPTO_working_2-way'!D23)</f>
        <v>2.561130182202271</v>
      </c>
      <c r="G24" s="32">
        <f>IF(OR($A24="",$B24=""),"",'MPTO_working_2-way'!E23)</f>
        <v>1.640561569688769</v>
      </c>
      <c r="H24" s="30">
        <f>IF(OR($A24="",$B24=""),"",'OddsRatio_working_2-way'!M23)</f>
        <v>2.5622669317698867</v>
      </c>
      <c r="I24" s="30">
        <f>IF(OR($A24="",$B24=""),"",'OddsRatio_working_2-way'!N23)</f>
        <v>1.6400954789890509</v>
      </c>
      <c r="J24" s="30">
        <f>IF('Log_working_2-way'!$D23="","",A24^('Log_working_2-way'!$D23))</f>
        <v>2.5746963443895066</v>
      </c>
      <c r="K24" s="32">
        <f>IF('Log_working_2-way'!$D23="","",B24^('Log_working_2-way'!$D23))</f>
        <v>1.6350430694543896</v>
      </c>
      <c r="L24" s="37">
        <f t="shared" si="9"/>
        <v>0.39454094292803971</v>
      </c>
      <c r="M24" s="37">
        <f t="shared" si="10"/>
        <v>0.60545905707196013</v>
      </c>
      <c r="N24" s="38">
        <v>120</v>
      </c>
      <c r="O24" s="38">
        <f t="shared" si="11"/>
        <v>70.819672131147541</v>
      </c>
      <c r="P24" s="38">
        <f t="shared" si="12"/>
        <v>44.528301886792455</v>
      </c>
      <c r="Q24" s="38">
        <f t="shared" si="13"/>
        <v>75.471698113207538</v>
      </c>
      <c r="R24" s="38">
        <f t="shared" si="14"/>
        <v>49.180327868852459</v>
      </c>
      <c r="S24" s="39">
        <f t="shared" si="15"/>
        <v>-4.6520259820599961</v>
      </c>
      <c r="T24" s="39">
        <f t="shared" si="16"/>
        <v>-4.6520259820600032</v>
      </c>
      <c r="U24" t="s">
        <v>168</v>
      </c>
      <c r="V24" t="s">
        <v>119</v>
      </c>
      <c r="W24" t="s">
        <v>178</v>
      </c>
      <c r="X24" t="s">
        <v>196</v>
      </c>
      <c r="Y24" s="41"/>
    </row>
    <row r="25" spans="1:25" ht="15" x14ac:dyDescent="0.25">
      <c r="A25">
        <v>2.39</v>
      </c>
      <c r="B25">
        <v>1.61</v>
      </c>
      <c r="C25" s="29">
        <f t="shared" si="0"/>
        <v>3.9528054263364254E-2</v>
      </c>
      <c r="D25" s="30">
        <f>IF(OR($A25="",$B25=""),"",A25*'MPTO_working_2-way'!$G24)</f>
        <v>2.4844720496894408</v>
      </c>
      <c r="E25" s="32">
        <f>IF(OR($A25="",$B25=""),"",B25*'MPTO_working_2-way'!$G24)</f>
        <v>1.6736401673640164</v>
      </c>
      <c r="F25" s="30">
        <f>IF(OR($A25="",$B25=""),"",'MPTO_working_2-way'!D24)</f>
        <v>2.5084911502982492</v>
      </c>
      <c r="G25" s="32">
        <f>IF(OR($A25="",$B25=""),"",'MPTO_working_2-way'!E24)</f>
        <v>1.6629140646945697</v>
      </c>
      <c r="H25" s="30">
        <f>IF(OR($A25="",$B25=""),"",'OddsRatio_working_2-way'!M24)</f>
        <v>2.5095325516828586</v>
      </c>
      <c r="I25" s="30">
        <f>IF(OR($A25="",$B25=""),"",'OddsRatio_working_2-way'!N24)</f>
        <v>1.6624567313140606</v>
      </c>
      <c r="J25" s="30">
        <f>IF('Log_working_2-way'!$D24="","",A25^('Log_working_2-way'!$D24))</f>
        <v>2.5207624560048121</v>
      </c>
      <c r="K25" s="32">
        <f>IF('Log_working_2-way'!$D24="","",B25^('Log_working_2-way'!$D24))</f>
        <v>1.6575648919074468</v>
      </c>
      <c r="L25" s="37">
        <f t="shared" si="9"/>
        <v>0.40250000000000002</v>
      </c>
      <c r="M25" s="37">
        <f t="shared" si="10"/>
        <v>0.59750000000000014</v>
      </c>
      <c r="N25" s="38">
        <v>121</v>
      </c>
      <c r="O25" s="38">
        <f t="shared" si="11"/>
        <v>70.372384937238493</v>
      </c>
      <c r="P25" s="38">
        <f t="shared" si="12"/>
        <v>45.844720496894411</v>
      </c>
      <c r="Q25" s="38">
        <f t="shared" si="13"/>
        <v>75.155279503105589</v>
      </c>
      <c r="R25" s="38">
        <f t="shared" si="14"/>
        <v>50.627615062761507</v>
      </c>
      <c r="S25" s="39">
        <f t="shared" si="15"/>
        <v>-4.782894565867096</v>
      </c>
      <c r="T25" s="39">
        <f t="shared" si="16"/>
        <v>-4.782894565867096</v>
      </c>
      <c r="U25" t="s">
        <v>117</v>
      </c>
      <c r="V25" t="s">
        <v>125</v>
      </c>
      <c r="W25" t="s">
        <v>178</v>
      </c>
      <c r="X25" t="s">
        <v>196</v>
      </c>
      <c r="Y25" s="41"/>
    </row>
    <row r="26" spans="1:25" ht="15" x14ac:dyDescent="0.25">
      <c r="A26">
        <v>2.34</v>
      </c>
      <c r="B26">
        <v>1.64</v>
      </c>
      <c r="C26" s="29">
        <f t="shared" si="0"/>
        <v>3.7106524911402872E-2</v>
      </c>
      <c r="D26" s="30">
        <f>IF(OR($A26="",$B26=""),"",A26*'MPTO_working_2-way'!$G25)</f>
        <v>2.4268292682926824</v>
      </c>
      <c r="E26" s="32">
        <f>IF(OR($A26="",$B26=""),"",B26*'MPTO_working_2-way'!$G25)</f>
        <v>1.7008547008547006</v>
      </c>
      <c r="F26" s="30">
        <f>IF(OR($A26="",$B26=""),"",'MPTO_working_2-way'!D25)</f>
        <v>2.4462009178990307</v>
      </c>
      <c r="G26" s="32">
        <f>IF(OR($A26="",$B26=""),"",'MPTO_working_2-way'!E25)</f>
        <v>1.6914668547249645</v>
      </c>
      <c r="H26" s="30">
        <f>IF(OR($A26="",$B26=""),"",'OddsRatio_working_2-way'!M25)</f>
        <v>2.4469796128487777</v>
      </c>
      <c r="I26" s="30">
        <f>IF(OR($A26="",$B26=""),"",'OddsRatio_working_2-way'!N25)</f>
        <v>1.6910947404650878</v>
      </c>
      <c r="J26" s="30">
        <f>IF('Log_working_2-way'!$D25="","",A26^('Log_working_2-way'!$D25))</f>
        <v>2.4559827297707368</v>
      </c>
      <c r="K26" s="32">
        <f>IF('Log_working_2-way'!$D25="","",B26^('Log_working_2-way'!$D25))</f>
        <v>1.6868213334902025</v>
      </c>
      <c r="L26" s="37">
        <f t="shared" si="9"/>
        <v>0.41206030150753775</v>
      </c>
      <c r="M26" s="37">
        <f t="shared" si="10"/>
        <v>0.58793969849246241</v>
      </c>
      <c r="N26" s="38">
        <v>122</v>
      </c>
      <c r="O26" s="38">
        <f t="shared" si="11"/>
        <v>69.86324786324785</v>
      </c>
      <c r="P26" s="38">
        <f t="shared" si="12"/>
        <v>47.609756097560968</v>
      </c>
      <c r="Q26" s="38">
        <f t="shared" si="13"/>
        <v>74.390243902439025</v>
      </c>
      <c r="R26" s="38">
        <f t="shared" si="14"/>
        <v>52.136752136752143</v>
      </c>
      <c r="S26" s="39">
        <f t="shared" si="15"/>
        <v>-4.5269960391911752</v>
      </c>
      <c r="T26" s="39">
        <f t="shared" si="16"/>
        <v>-4.5269960391911752</v>
      </c>
      <c r="U26" t="s">
        <v>120</v>
      </c>
      <c r="V26" t="s">
        <v>113</v>
      </c>
      <c r="W26" t="s">
        <v>178</v>
      </c>
      <c r="X26" t="s">
        <v>196</v>
      </c>
      <c r="Y26" s="41"/>
    </row>
    <row r="27" spans="1:25" ht="15" x14ac:dyDescent="0.25">
      <c r="A27">
        <v>2.4300000000000002</v>
      </c>
      <c r="B27">
        <v>1.6</v>
      </c>
      <c r="C27" s="29">
        <f t="shared" si="0"/>
        <v>3.652263374485587E-2</v>
      </c>
      <c r="D27" s="30">
        <f>IF(OR($A27="",$B27=""),"",A27*'MPTO_working_2-way'!$G26)</f>
        <v>2.5187499999999998</v>
      </c>
      <c r="E27" s="32">
        <f>IF(OR($A27="",$B27=""),"",B27*'MPTO_working_2-way'!$G26)</f>
        <v>1.6584362139917694</v>
      </c>
      <c r="F27" s="30">
        <f>IF(OR($A27="",$B27=""),"",'MPTO_working_2-way'!D26)</f>
        <v>2.5428384565075208</v>
      </c>
      <c r="G27" s="32">
        <f>IF(OR($A27="",$B27=""),"",'MPTO_working_2-way'!E26)</f>
        <v>1.6481559983043661</v>
      </c>
      <c r="H27" s="30">
        <f>IF(OR($A27="",$B27=""),"",'OddsRatio_working_2-way'!M26)</f>
        <v>2.5438048235879216</v>
      </c>
      <c r="I27" s="30">
        <f>IF(OR($A27="",$B27=""),"",'OddsRatio_working_2-way'!N26)</f>
        <v>1.6477502756312954</v>
      </c>
      <c r="J27" s="30">
        <f>IF('Log_working_2-way'!$D26="","",A27^('Log_working_2-way'!$D26))</f>
        <v>2.5550445268860318</v>
      </c>
      <c r="K27" s="32">
        <f>IF('Log_working_2-way'!$D26="","",B27^('Log_working_2-way'!$D26))</f>
        <v>1.6430684026793276</v>
      </c>
      <c r="L27" s="37">
        <f t="shared" si="9"/>
        <v>0.3970223325062035</v>
      </c>
      <c r="M27" s="37">
        <f t="shared" si="10"/>
        <v>0.60297766749379655</v>
      </c>
      <c r="N27" s="38">
        <v>123</v>
      </c>
      <c r="O27" s="38">
        <f t="shared" si="11"/>
        <v>72.382716049382722</v>
      </c>
      <c r="P27" s="38">
        <f t="shared" si="12"/>
        <v>46.125000000000007</v>
      </c>
      <c r="Q27" s="38">
        <f t="shared" si="13"/>
        <v>76.875</v>
      </c>
      <c r="R27" s="38">
        <f t="shared" si="14"/>
        <v>50.617283950617278</v>
      </c>
      <c r="S27" s="39">
        <f t="shared" si="15"/>
        <v>-4.4922839506172778</v>
      </c>
      <c r="T27" s="39">
        <f t="shared" si="16"/>
        <v>-4.4922839506172707</v>
      </c>
      <c r="U27" t="s">
        <v>122</v>
      </c>
      <c r="V27" t="s">
        <v>128</v>
      </c>
      <c r="W27" t="s">
        <v>178</v>
      </c>
      <c r="X27" t="s">
        <v>196</v>
      </c>
      <c r="Y27" s="41"/>
    </row>
    <row r="28" spans="1:25" ht="15" x14ac:dyDescent="0.25">
      <c r="A28">
        <v>2.4900000000000002</v>
      </c>
      <c r="B28">
        <v>1.57</v>
      </c>
      <c r="C28" s="29">
        <f t="shared" si="0"/>
        <v>3.8549100862046881E-2</v>
      </c>
      <c r="D28" s="30">
        <f>IF(OR($A28="",$B28=""),"",A28*'MPTO_working_2-way'!$G27)</f>
        <v>2.5859872611464971</v>
      </c>
      <c r="E28" s="32">
        <f>IF(OR($A28="",$B28=""),"",B28*'MPTO_working_2-way'!$G27)</f>
        <v>1.6305220883534137</v>
      </c>
      <c r="F28" s="30">
        <f>IF(OR($A28="",$B28=""),"",'MPTO_working_2-way'!D27)</f>
        <v>2.6155287190981165</v>
      </c>
      <c r="G28" s="32">
        <f>IF(OR($A28="",$B28=""),"",'MPTO_working_2-way'!E27)</f>
        <v>1.6189924005549459</v>
      </c>
      <c r="H28" s="30">
        <f>IF(OR($A28="",$B28=""),"",'OddsRatio_working_2-way'!M27)</f>
        <v>2.6167977881353308</v>
      </c>
      <c r="I28" s="30">
        <f>IF(OR($A28="",$B28=""),"",'OddsRatio_working_2-way'!N27)</f>
        <v>1.6185065364007643</v>
      </c>
      <c r="J28" s="30">
        <f>IF('Log_working_2-way'!$D27="","",A28^('Log_working_2-way'!$D27))</f>
        <v>2.6306681131242473</v>
      </c>
      <c r="K28" s="32">
        <f>IF('Log_working_2-way'!$D27="","",B28^('Log_working_2-way'!$D27))</f>
        <v>1.6132455721377705</v>
      </c>
      <c r="L28" s="37">
        <f t="shared" si="9"/>
        <v>0.38669950738916253</v>
      </c>
      <c r="M28" s="37">
        <f t="shared" si="10"/>
        <v>0.61330049261083741</v>
      </c>
      <c r="N28" s="38">
        <v>124</v>
      </c>
      <c r="O28" s="38">
        <f t="shared" si="11"/>
        <v>74.200803212851412</v>
      </c>
      <c r="P28" s="38">
        <f t="shared" si="12"/>
        <v>45.019108280254777</v>
      </c>
      <c r="Q28" s="38">
        <f t="shared" si="13"/>
        <v>78.980891719745216</v>
      </c>
      <c r="R28" s="38">
        <f t="shared" si="14"/>
        <v>49.799196787148588</v>
      </c>
      <c r="S28" s="39">
        <f t="shared" si="15"/>
        <v>-4.7800885068938044</v>
      </c>
      <c r="T28" s="39">
        <f t="shared" si="16"/>
        <v>-4.7800885068938115</v>
      </c>
      <c r="U28" t="s">
        <v>126</v>
      </c>
      <c r="V28" t="s">
        <v>121</v>
      </c>
      <c r="W28" t="s">
        <v>178</v>
      </c>
      <c r="X28" t="s">
        <v>196</v>
      </c>
      <c r="Y28" s="41"/>
    </row>
    <row r="29" spans="1:25" ht="15" x14ac:dyDescent="0.25">
      <c r="A29">
        <v>2.31</v>
      </c>
      <c r="B29">
        <v>1.65</v>
      </c>
      <c r="C29" s="29">
        <f t="shared" si="0"/>
        <v>3.8961038961038863E-2</v>
      </c>
      <c r="D29" s="30">
        <f>IF(OR($A29="",$B29=""),"",A29*'MPTO_working_2-way'!$G28)</f>
        <v>2.4</v>
      </c>
      <c r="E29" s="32">
        <f>IF(OR($A29="",$B29=""),"",B29*'MPTO_working_2-way'!$G28)</f>
        <v>1.714285714285714</v>
      </c>
      <c r="F29" s="30">
        <f>IF(OR($A29="",$B29=""),"",'MPTO_working_2-way'!D28)</f>
        <v>2.418848167539267</v>
      </c>
      <c r="G29" s="32">
        <f>IF(OR($A29="",$B29=""),"",'MPTO_working_2-way'!E28)</f>
        <v>1.7047970479704795</v>
      </c>
      <c r="H29" s="30">
        <f>IF(OR($A29="",$B29=""),"",'OddsRatio_working_2-way'!M28)</f>
        <v>2.4196424251848119</v>
      </c>
      <c r="I29" s="30">
        <f>IF(OR($A29="",$B29=""),"",'OddsRatio_working_2-way'!N28)</f>
        <v>1.7044027300535323</v>
      </c>
      <c r="J29" s="30">
        <f>IF('Log_working_2-way'!$D28="","",A29^('Log_working_2-way'!$D28))</f>
        <v>2.4284098319246836</v>
      </c>
      <c r="K29" s="32">
        <f>IF('Log_working_2-way'!$D28="","",B29^('Log_working_2-way'!$D28))</f>
        <v>1.7000791913146875</v>
      </c>
      <c r="L29" s="37">
        <f t="shared" si="9"/>
        <v>0.41666666666666669</v>
      </c>
      <c r="M29" s="37">
        <f t="shared" si="10"/>
        <v>0.58333333333333348</v>
      </c>
      <c r="N29" s="38">
        <v>125</v>
      </c>
      <c r="O29" s="38">
        <f t="shared" si="11"/>
        <v>70.887445887445892</v>
      </c>
      <c r="P29" s="38">
        <f t="shared" si="12"/>
        <v>49.242424242424242</v>
      </c>
      <c r="Q29" s="38">
        <f t="shared" si="13"/>
        <v>75.757575757575765</v>
      </c>
      <c r="R29" s="38">
        <f t="shared" si="14"/>
        <v>54.112554112554115</v>
      </c>
      <c r="S29" s="39">
        <f t="shared" si="15"/>
        <v>-4.8701298701298725</v>
      </c>
      <c r="T29" s="39">
        <f t="shared" si="16"/>
        <v>-4.8701298701298725</v>
      </c>
      <c r="U29" t="s">
        <v>112</v>
      </c>
      <c r="V29" t="s">
        <v>115</v>
      </c>
      <c r="W29" t="s">
        <v>178</v>
      </c>
      <c r="X29" t="s">
        <v>196</v>
      </c>
      <c r="Y29" s="41"/>
    </row>
    <row r="30" spans="1:25" s="35" customFormat="1" ht="15" x14ac:dyDescent="0.25">
      <c r="A30">
        <v>1.57</v>
      </c>
      <c r="B30">
        <v>2.54</v>
      </c>
      <c r="C30" s="29">
        <f t="shared" si="0"/>
        <v>3.0643462560810519E-2</v>
      </c>
      <c r="D30" s="30">
        <f>IF(OR($A30="",$B30=""),"",A30*'MPTO_working_2-way'!$G29)</f>
        <v>1.6181102362204727</v>
      </c>
      <c r="E30" s="32">
        <f>IF(OR($A30="",$B30=""),"",B30*'MPTO_working_2-way'!$G29)</f>
        <v>2.6178343949044587</v>
      </c>
      <c r="F30" s="30">
        <f>IF(OR($A30="",$B30=""),"",'MPTO_working_2-way'!D29)</f>
        <v>1.6086974061075479</v>
      </c>
      <c r="G30" s="32">
        <f>IF(OR($A30="",$B30=""),"",'MPTO_working_2-way'!E29)</f>
        <v>2.6428524090396981</v>
      </c>
      <c r="H30" s="30">
        <f>IF(OR($A30="",$B30=""),"",'OddsRatio_working_2-way'!M29)</f>
        <v>1.608382996253076</v>
      </c>
      <c r="I30" s="30">
        <f>IF(OR($A30="",$B30=""),"",'OddsRatio_working_2-way'!N29)</f>
        <v>2.6437014284732223</v>
      </c>
      <c r="J30" s="30">
        <f>IF('Log_working_2-way'!$D29="","",A30^('Log_working_2-way'!$D29))</f>
        <v>1.6041043788046649</v>
      </c>
      <c r="K30" s="32">
        <f>IF('Log_working_2-way'!$D29="","",B30^('Log_working_2-way'!$D29))</f>
        <v>2.6553430749478024</v>
      </c>
      <c r="L30" s="37">
        <f t="shared" si="9"/>
        <v>0.61800486618004857</v>
      </c>
      <c r="M30" s="37">
        <f t="shared" si="10"/>
        <v>0.38199513381995132</v>
      </c>
      <c r="N30" s="38">
        <v>126</v>
      </c>
      <c r="O30" s="38">
        <f t="shared" si="11"/>
        <v>45.745222929936318</v>
      </c>
      <c r="P30" s="38">
        <f t="shared" si="12"/>
        <v>76.393700787401571</v>
      </c>
      <c r="Q30" s="38">
        <f t="shared" si="13"/>
        <v>49.606299212598422</v>
      </c>
      <c r="R30" s="38">
        <f t="shared" si="14"/>
        <v>80.254777070063696</v>
      </c>
      <c r="S30" s="39">
        <f t="shared" si="15"/>
        <v>-3.8610762826621041</v>
      </c>
      <c r="T30" s="39">
        <f t="shared" si="16"/>
        <v>-3.8610762826621254</v>
      </c>
      <c r="U30" t="s">
        <v>136</v>
      </c>
      <c r="V30" t="s">
        <v>163</v>
      </c>
      <c r="W30" t="s">
        <v>179</v>
      </c>
      <c r="X30" t="s">
        <v>196</v>
      </c>
      <c r="Y30" s="41"/>
    </row>
    <row r="31" spans="1:25" ht="15" x14ac:dyDescent="0.25">
      <c r="A31">
        <v>1.33</v>
      </c>
      <c r="B31">
        <v>3.46</v>
      </c>
      <c r="C31" s="29">
        <f t="shared" si="0"/>
        <v>4.0897040288582653E-2</v>
      </c>
      <c r="D31" s="30">
        <f>IF(OR($A31="",$B31=""),"",A31*'MPTO_working_2-way'!$G30)</f>
        <v>1.3843930635838151</v>
      </c>
      <c r="E31" s="32">
        <f>IF(OR($A31="",$B31=""),"",B31*'MPTO_working_2-way'!$G30)</f>
        <v>3.6015037593984958</v>
      </c>
      <c r="F31" s="30">
        <f>IF(OR($A31="",$B31=""),"",'MPTO_working_2-way'!D30)</f>
        <v>1.3671826257464572</v>
      </c>
      <c r="G31" s="32">
        <f>IF(OR($A31="",$B31=""),"",'MPTO_working_2-way'!E30)</f>
        <v>3.7234404077999832</v>
      </c>
      <c r="H31" s="30">
        <f>IF(OR($A31="",$B31=""),"",'OddsRatio_working_2-way'!M30)</f>
        <v>1.3662599370166146</v>
      </c>
      <c r="I31" s="30">
        <f>IF(OR($A31="",$B31=""),"",'OddsRatio_working_2-way'!N30)</f>
        <v>3.7303013486693093</v>
      </c>
      <c r="J31" s="30">
        <f>IF('Log_working_2-way'!$D30="","",A31^('Log_working_2-way'!$D30))</f>
        <v>1.3582441369308382</v>
      </c>
      <c r="K31" s="32">
        <f>IF('Log_working_2-way'!$D30="","",B31^('Log_working_2-way'!$D30))</f>
        <v>3.7913925083618474</v>
      </c>
      <c r="L31" s="37">
        <f t="shared" si="9"/>
        <v>0.72233820459290188</v>
      </c>
      <c r="M31" s="37">
        <f t="shared" si="10"/>
        <v>0.27766179540709818</v>
      </c>
      <c r="N31" s="38">
        <v>127</v>
      </c>
      <c r="O31" s="38">
        <f t="shared" si="11"/>
        <v>31.511278195488718</v>
      </c>
      <c r="P31" s="38">
        <f t="shared" si="12"/>
        <v>90.294797687861276</v>
      </c>
      <c r="Q31" s="38">
        <f t="shared" si="13"/>
        <v>36.705202312138731</v>
      </c>
      <c r="R31" s="38">
        <f t="shared" si="14"/>
        <v>95.488721804511272</v>
      </c>
      <c r="S31" s="39">
        <f t="shared" si="15"/>
        <v>-5.1939241166500132</v>
      </c>
      <c r="T31" s="39">
        <f t="shared" si="16"/>
        <v>-5.1939241166499954</v>
      </c>
      <c r="U31" t="s">
        <v>134</v>
      </c>
      <c r="V31" t="s">
        <v>171</v>
      </c>
      <c r="W31" t="s">
        <v>179</v>
      </c>
      <c r="X31" t="s">
        <v>196</v>
      </c>
      <c r="Y31" s="41"/>
    </row>
    <row r="32" spans="1:25" ht="15" x14ac:dyDescent="0.25">
      <c r="A32">
        <v>1.53</v>
      </c>
      <c r="B32">
        <v>2.65</v>
      </c>
      <c r="C32" s="29">
        <f t="shared" si="0"/>
        <v>3.0953261807867838E-2</v>
      </c>
      <c r="D32" s="30">
        <f>IF(OR($A32="",$B32=""),"",A32*'MPTO_working_2-way'!$G31)</f>
        <v>1.5773584905660378</v>
      </c>
      <c r="E32" s="32">
        <f>IF(OR($A32="",$B32=""),"",B32*'MPTO_working_2-way'!$G31)</f>
        <v>2.7320261437908497</v>
      </c>
      <c r="F32" s="30">
        <f>IF(OR($A32="",$B32=""),"",'MPTO_working_2-way'!D31)</f>
        <v>1.5671079331336362</v>
      </c>
      <c r="G32" s="32">
        <f>IF(OR($A32="",$B32=""),"",'MPTO_working_2-way'!E31)</f>
        <v>2.7633327653774069</v>
      </c>
      <c r="H32" s="30">
        <f>IF(OR($A32="",$B32=""),"",'OddsRatio_working_2-way'!M31)</f>
        <v>1.5667557862184747</v>
      </c>
      <c r="I32" s="30">
        <f>IF(OR($A32="",$B32=""),"",'OddsRatio_working_2-way'!N31)</f>
        <v>2.7644283910575149</v>
      </c>
      <c r="J32" s="30">
        <f>IF('Log_working_2-way'!$D31="","",A32^('Log_working_2-way'!$D31))</f>
        <v>1.5620865290409105</v>
      </c>
      <c r="K32" s="32">
        <f>IF('Log_working_2-way'!$D31="","",B32^('Log_working_2-way'!$D31))</f>
        <v>2.7790855114535944</v>
      </c>
      <c r="L32" s="37">
        <f t="shared" si="9"/>
        <v>0.63397129186602863</v>
      </c>
      <c r="M32" s="37">
        <f t="shared" si="10"/>
        <v>0.36602870813397126</v>
      </c>
      <c r="N32" s="38">
        <v>128</v>
      </c>
      <c r="O32" s="38">
        <f t="shared" si="11"/>
        <v>44.339869281045758</v>
      </c>
      <c r="P32" s="38">
        <f t="shared" si="12"/>
        <v>79.698113207547166</v>
      </c>
      <c r="Q32" s="38">
        <f t="shared" si="13"/>
        <v>48.301886792452834</v>
      </c>
      <c r="R32" s="38">
        <f t="shared" si="14"/>
        <v>83.66013071895425</v>
      </c>
      <c r="S32" s="39">
        <f t="shared" si="15"/>
        <v>-3.9620175114070761</v>
      </c>
      <c r="T32" s="39">
        <f t="shared" si="16"/>
        <v>-3.9620175114070832</v>
      </c>
      <c r="U32" t="s">
        <v>170</v>
      </c>
      <c r="V32" t="s">
        <v>161</v>
      </c>
      <c r="W32" t="s">
        <v>179</v>
      </c>
      <c r="X32" t="s">
        <v>196</v>
      </c>
      <c r="Y32" s="41"/>
    </row>
    <row r="33" spans="1:25" ht="15" x14ac:dyDescent="0.25">
      <c r="A33">
        <v>1.36</v>
      </c>
      <c r="B33">
        <v>3.18</v>
      </c>
      <c r="C33" s="29">
        <f t="shared" si="0"/>
        <v>4.9759526452090252E-2</v>
      </c>
      <c r="D33" s="30">
        <f>IF(OR($A33="",$B33=""),"",A33*'MPTO_working_2-way'!$G32)</f>
        <v>1.4276729559748429</v>
      </c>
      <c r="E33" s="32">
        <f>IF(OR($A33="",$B33=""),"",B33*'MPTO_working_2-way'!$G32)</f>
        <v>3.3382352941176472</v>
      </c>
      <c r="F33" s="30">
        <f>IF(OR($A33="",$B33=""),"",'MPTO_working_2-way'!D32)</f>
        <v>1.4076292149459706</v>
      </c>
      <c r="G33" s="32">
        <f>IF(OR($A33="",$B33=""),"",'MPTO_working_2-way'!E32)</f>
        <v>3.4532098371127438</v>
      </c>
      <c r="H33" s="30">
        <f>IF(OR($A33="",$B33=""),"",'OddsRatio_working_2-way'!M32)</f>
        <v>1.4063712768871579</v>
      </c>
      <c r="I33" s="30">
        <f>IF(OR($A33="",$B33=""),"",'OddsRatio_working_2-way'!N32)</f>
        <v>3.4608038433722337</v>
      </c>
      <c r="J33" s="30">
        <f>IF('Log_working_2-way'!$D32="","",A33^('Log_working_2-way'!$D32))</f>
        <v>1.3970607296278785</v>
      </c>
      <c r="K33" s="32">
        <f>IF('Log_working_2-way'!$D32="","",B33^('Log_working_2-way'!$D32))</f>
        <v>3.5185064282751011</v>
      </c>
      <c r="L33" s="37">
        <f t="shared" si="9"/>
        <v>0.70044052863436113</v>
      </c>
      <c r="M33" s="37">
        <f t="shared" si="10"/>
        <v>0.29955947136563876</v>
      </c>
      <c r="N33" s="38">
        <v>129</v>
      </c>
      <c r="O33" s="38">
        <f t="shared" si="11"/>
        <v>34.147058823529427</v>
      </c>
      <c r="P33" s="38">
        <f t="shared" si="12"/>
        <v>88.433962264150949</v>
      </c>
      <c r="Q33" s="38">
        <f t="shared" si="13"/>
        <v>40.566037735849058</v>
      </c>
      <c r="R33" s="38">
        <f t="shared" si="14"/>
        <v>94.85294117647058</v>
      </c>
      <c r="S33" s="39">
        <f t="shared" si="15"/>
        <v>-6.4189789123196306</v>
      </c>
      <c r="T33" s="39">
        <f t="shared" si="16"/>
        <v>-6.4189789123196306</v>
      </c>
      <c r="U33" t="s">
        <v>185</v>
      </c>
      <c r="V33" t="s">
        <v>182</v>
      </c>
      <c r="W33" t="s">
        <v>176</v>
      </c>
      <c r="X33" t="s">
        <v>196</v>
      </c>
      <c r="Y33" s="41"/>
    </row>
    <row r="34" spans="1:25" ht="15" x14ac:dyDescent="0.25">
      <c r="A34">
        <v>1.94</v>
      </c>
      <c r="B34">
        <v>1.93</v>
      </c>
      <c r="C34" s="29">
        <f t="shared" si="0"/>
        <v>3.3598632551679941E-2</v>
      </c>
      <c r="D34" s="30">
        <f>IF(OR($A34="",$B34=""),"",A34*'MPTO_working_2-way'!$G33)</f>
        <v>2.0051813471502591</v>
      </c>
      <c r="E34" s="32">
        <f>IF(OR($A34="",$B34=""),"",B34*'MPTO_working_2-way'!$G33)</f>
        <v>1.9948453608247423</v>
      </c>
      <c r="F34" s="30">
        <f>IF(OR($A34="",$B34=""),"",'MPTO_working_2-way'!D33)</f>
        <v>2.0053558995233249</v>
      </c>
      <c r="G34" s="32">
        <f>IF(OR($A34="",$B34=""),"",'MPTO_working_2-way'!E33)</f>
        <v>1.9946726333173512</v>
      </c>
      <c r="H34" s="30">
        <f>IF(OR($A34="",$B34=""),"",'OddsRatio_working_2-way'!M33)</f>
        <v>2.0053619687316817</v>
      </c>
      <c r="I34" s="30">
        <f>IF(OR($A34="",$B34=""),"",'OddsRatio_working_2-way'!N33)</f>
        <v>1.9946666286387909</v>
      </c>
      <c r="J34" s="30">
        <f>IF('Log_working_2-way'!$D33="","",A34^('Log_working_2-way'!$D33))</f>
        <v>2.0054414461156225</v>
      </c>
      <c r="K34" s="32">
        <f>IF('Log_working_2-way'!$D33="","",B34^('Log_working_2-way'!$D33))</f>
        <v>1.9945880029745278</v>
      </c>
      <c r="L34" s="37">
        <f t="shared" si="9"/>
        <v>0.49870801033591733</v>
      </c>
      <c r="M34" s="37">
        <f t="shared" si="10"/>
        <v>0.50129198966408273</v>
      </c>
      <c r="N34" s="38">
        <v>130</v>
      </c>
      <c r="O34" s="38">
        <f t="shared" si="11"/>
        <v>62.989690721649488</v>
      </c>
      <c r="P34" s="38">
        <f t="shared" si="12"/>
        <v>62.642487046632134</v>
      </c>
      <c r="Q34" s="38">
        <f t="shared" si="13"/>
        <v>67.357512953367888</v>
      </c>
      <c r="R34" s="38">
        <f t="shared" si="14"/>
        <v>67.010309278350519</v>
      </c>
      <c r="S34" s="39">
        <f t="shared" si="15"/>
        <v>-4.3678222317183995</v>
      </c>
      <c r="T34" s="39">
        <f t="shared" si="16"/>
        <v>-4.3678222317183852</v>
      </c>
      <c r="U34" t="s">
        <v>187</v>
      </c>
      <c r="V34" t="s">
        <v>188</v>
      </c>
      <c r="W34" t="s">
        <v>174</v>
      </c>
      <c r="X34" t="s">
        <v>197</v>
      </c>
      <c r="Y34" s="41"/>
    </row>
    <row r="35" spans="1:25" ht="15" x14ac:dyDescent="0.25">
      <c r="A35">
        <v>1.78</v>
      </c>
      <c r="B35">
        <v>2.15</v>
      </c>
      <c r="C35" s="29">
        <f t="shared" si="0"/>
        <v>2.6914031878756184E-2</v>
      </c>
      <c r="D35" s="30">
        <f>IF(OR($A35="",$B35=""),"",A35*'MPTO_working_2-way'!$G34)</f>
        <v>1.827906976744186</v>
      </c>
      <c r="E35" s="32">
        <f>IF(OR($A35="",$B35=""),"",B35*'MPTO_working_2-way'!$G34)</f>
        <v>2.2078651685393256</v>
      </c>
      <c r="F35" s="30">
        <f>IF(OR($A35="",$B35=""),"",'MPTO_working_2-way'!D34)</f>
        <v>1.8236835835120324</v>
      </c>
      <c r="G35" s="32">
        <f>IF(OR($A35="",$B35=""),"",'MPTO_working_2-way'!E34)</f>
        <v>2.2140584321666186</v>
      </c>
      <c r="H35" s="30">
        <f>IF(OR($A35="",$B35=""),"",'OddsRatio_working_2-way'!M34)</f>
        <v>1.8235659473079355</v>
      </c>
      <c r="I35" s="30">
        <f>IF(OR($A35="",$B35=""),"",'OddsRatio_working_2-way'!N34)</f>
        <v>2.214231845389905</v>
      </c>
      <c r="J35" s="30">
        <f>IF('Log_working_2-way'!$D34="","",A35^('Log_working_2-way'!$D34))</f>
        <v>1.821657795971604</v>
      </c>
      <c r="K35" s="32">
        <f>IF('Log_working_2-way'!$D34="","",B35^('Log_working_2-way'!$D34))</f>
        <v>2.2170516788166044</v>
      </c>
      <c r="L35" s="37">
        <f t="shared" si="9"/>
        <v>0.54707379134860057</v>
      </c>
      <c r="M35" s="37">
        <f t="shared" si="10"/>
        <v>0.45292620865139954</v>
      </c>
      <c r="N35" s="38">
        <v>131</v>
      </c>
      <c r="O35" s="38">
        <f t="shared" si="11"/>
        <v>57.404494382022477</v>
      </c>
      <c r="P35" s="38">
        <f t="shared" si="12"/>
        <v>70.069767441860449</v>
      </c>
      <c r="Q35" s="38">
        <f t="shared" si="13"/>
        <v>60.930232558139537</v>
      </c>
      <c r="R35" s="38">
        <f t="shared" si="14"/>
        <v>73.595505617977537</v>
      </c>
      <c r="S35" s="39">
        <f t="shared" si="15"/>
        <v>-3.5257381761170592</v>
      </c>
      <c r="T35" s="39">
        <f t="shared" si="16"/>
        <v>-3.5257381761170876</v>
      </c>
      <c r="U35" t="s">
        <v>106</v>
      </c>
      <c r="V35" t="s">
        <v>98</v>
      </c>
      <c r="W35" t="s">
        <v>177</v>
      </c>
      <c r="X35" t="s">
        <v>197</v>
      </c>
      <c r="Y35" s="41"/>
    </row>
    <row r="36" spans="1:25" ht="15" x14ac:dyDescent="0.25">
      <c r="A36">
        <v>2.15</v>
      </c>
      <c r="B36">
        <v>1.78</v>
      </c>
      <c r="C36" s="29">
        <f t="shared" si="0"/>
        <v>2.6914031878756184E-2</v>
      </c>
      <c r="D36" s="30">
        <f>IF(OR($A36="",$B36=""),"",A36*'MPTO_working_2-way'!$G35)</f>
        <v>2.2078651685393256</v>
      </c>
      <c r="E36" s="32">
        <f>IF(OR($A36="",$B36=""),"",B36*'MPTO_working_2-way'!$G35)</f>
        <v>1.827906976744186</v>
      </c>
      <c r="F36" s="30">
        <f>IF(OR($A36="",$B36=""),"",'MPTO_working_2-way'!D35)</f>
        <v>2.2140584321666186</v>
      </c>
      <c r="G36" s="32">
        <f>IF(OR($A36="",$B36=""),"",'MPTO_working_2-way'!E35)</f>
        <v>1.8236835835120324</v>
      </c>
      <c r="H36" s="30">
        <f>IF(OR($A36="",$B36=""),"",'OddsRatio_working_2-way'!M35)</f>
        <v>2.214231845389905</v>
      </c>
      <c r="I36" s="30">
        <f>IF(OR($A36="",$B36=""),"",'OddsRatio_working_2-way'!N35)</f>
        <v>1.8235659473079355</v>
      </c>
      <c r="J36" s="30">
        <f>IF('Log_working_2-way'!$D35="","",A36^('Log_working_2-way'!$D35))</f>
        <v>2.2170516788166044</v>
      </c>
      <c r="K36" s="32">
        <f>IF('Log_working_2-way'!$D35="","",B36^('Log_working_2-way'!$D35))</f>
        <v>1.821657795971604</v>
      </c>
      <c r="L36" s="37">
        <f t="shared" si="9"/>
        <v>0.45292620865139954</v>
      </c>
      <c r="M36" s="37">
        <f t="shared" si="10"/>
        <v>0.54707379134860057</v>
      </c>
      <c r="N36" s="38">
        <v>132</v>
      </c>
      <c r="O36" s="38">
        <f t="shared" si="11"/>
        <v>70.604651162790702</v>
      </c>
      <c r="P36" s="38">
        <f t="shared" si="12"/>
        <v>57.842696629213492</v>
      </c>
      <c r="Q36" s="38">
        <f t="shared" si="13"/>
        <v>74.157303370786522</v>
      </c>
      <c r="R36" s="38">
        <f t="shared" si="14"/>
        <v>61.395348837209305</v>
      </c>
      <c r="S36" s="39">
        <f t="shared" si="15"/>
        <v>-3.5526522079958198</v>
      </c>
      <c r="T36" s="39">
        <f t="shared" si="16"/>
        <v>-3.5526522079958127</v>
      </c>
      <c r="U36" t="s">
        <v>105</v>
      </c>
      <c r="V36" t="s">
        <v>96</v>
      </c>
      <c r="W36" t="s">
        <v>177</v>
      </c>
      <c r="X36" t="s">
        <v>197</v>
      </c>
      <c r="Y36" s="41"/>
    </row>
    <row r="37" spans="1:25" ht="15" x14ac:dyDescent="0.25">
      <c r="A37">
        <v>1.33</v>
      </c>
      <c r="B37">
        <v>3.16</v>
      </c>
      <c r="C37" s="29">
        <f t="shared" si="0"/>
        <v>6.8335395450651815E-2</v>
      </c>
      <c r="D37" s="30">
        <f>IF(OR($A37="",$B37=""),"",A37*'MPTO_working_2-way'!$G36)</f>
        <v>1.4208860759493669</v>
      </c>
      <c r="E37" s="32">
        <f>IF(OR($A37="",$B37=""),"",B37*'MPTO_working_2-way'!$G36)</f>
        <v>3.3759398496240598</v>
      </c>
      <c r="F37" s="30">
        <f>IF(OR($A37="",$B37=""),"",'MPTO_working_2-way'!D36)</f>
        <v>1.3933165362683992</v>
      </c>
      <c r="G37" s="32">
        <f>IF(OR($A37="",$B37=""),"",'MPTO_working_2-way'!E36)</f>
        <v>3.5424814565070792</v>
      </c>
      <c r="H37" s="30">
        <f>IF(OR($A37="",$B37=""),"",'OddsRatio_working_2-way'!M36)</f>
        <v>1.3908679799852857</v>
      </c>
      <c r="I37" s="30">
        <f>IF(OR($A37="",$B37=""),"",'OddsRatio_working_2-way'!N36)</f>
        <v>3.5584085962673249</v>
      </c>
      <c r="J37" s="30">
        <f>IF('Log_working_2-way'!$D36="","",A37^('Log_working_2-way'!$D36))</f>
        <v>1.3779752358867545</v>
      </c>
      <c r="K37" s="32">
        <f>IF('Log_working_2-way'!$D36="","",B37^('Log_working_2-way'!$D36))</f>
        <v>3.6456759724177958</v>
      </c>
      <c r="L37" s="37">
        <f t="shared" si="9"/>
        <v>0.70378619153674837</v>
      </c>
      <c r="M37" s="37">
        <f t="shared" si="10"/>
        <v>0.29621380846325168</v>
      </c>
      <c r="N37" s="38">
        <v>133</v>
      </c>
      <c r="O37" s="38">
        <f t="shared" si="11"/>
        <v>33.000000000000007</v>
      </c>
      <c r="P37" s="38">
        <f t="shared" si="12"/>
        <v>90.911392405063296</v>
      </c>
      <c r="Q37" s="38">
        <f t="shared" si="13"/>
        <v>42.088607594936704</v>
      </c>
      <c r="R37" s="38">
        <f t="shared" si="14"/>
        <v>100</v>
      </c>
      <c r="S37" s="39">
        <f t="shared" si="15"/>
        <v>-9.0886075949366969</v>
      </c>
      <c r="T37" s="39">
        <f t="shared" si="16"/>
        <v>-9.088607594936704</v>
      </c>
      <c r="U37" t="s">
        <v>143</v>
      </c>
      <c r="V37" t="s">
        <v>100</v>
      </c>
      <c r="W37" t="s">
        <v>177</v>
      </c>
      <c r="X37" t="s">
        <v>197</v>
      </c>
      <c r="Y37" s="41"/>
    </row>
    <row r="38" spans="1:25" ht="15" x14ac:dyDescent="0.25">
      <c r="A38">
        <v>1.77</v>
      </c>
      <c r="B38">
        <v>2.15</v>
      </c>
      <c r="C38" s="29">
        <f t="shared" si="0"/>
        <v>3.0088030482196881E-2</v>
      </c>
      <c r="D38" s="30">
        <f>IF(OR($A38="",$B38=""),"",A38*'MPTO_working_2-way'!$G37)</f>
        <v>1.8232558139534885</v>
      </c>
      <c r="E38" s="32">
        <f>IF(OR($A38="",$B38=""),"",B38*'MPTO_working_2-way'!$G37)</f>
        <v>2.2146892655367232</v>
      </c>
      <c r="F38" s="30">
        <f>IF(OR($A38="",$B38=""),"",'MPTO_working_2-way'!D37)</f>
        <v>1.8184207382630511</v>
      </c>
      <c r="G38" s="32">
        <f>IF(OR($A38="",$B38=""),"",'MPTO_working_2-way'!E37)</f>
        <v>2.2218654211064077</v>
      </c>
      <c r="H38" s="30">
        <f>IF(OR($A38="",$B38=""),"",'OddsRatio_working_2-way'!M37)</f>
        <v>1.8182696483380676</v>
      </c>
      <c r="I38" s="30">
        <f>IF(OR($A38="",$B38=""),"",'OddsRatio_working_2-way'!N37)</f>
        <v>2.2220910332321786</v>
      </c>
      <c r="J38" s="30">
        <f>IF('Log_working_2-way'!$D37="","",A38^('Log_working_2-way'!$D37))</f>
        <v>1.8160802382138392</v>
      </c>
      <c r="K38" s="32">
        <f>IF('Log_working_2-way'!$D37="","",B38^('Log_working_2-way'!$D37))</f>
        <v>2.2253697040730782</v>
      </c>
      <c r="L38" s="37">
        <f t="shared" si="9"/>
        <v>0.54846938775510201</v>
      </c>
      <c r="M38" s="37">
        <f t="shared" si="10"/>
        <v>0.45153061224489793</v>
      </c>
      <c r="N38" s="38">
        <v>134</v>
      </c>
      <c r="O38" s="38">
        <f t="shared" si="11"/>
        <v>58.293785310734471</v>
      </c>
      <c r="P38" s="38">
        <f t="shared" si="12"/>
        <v>71.674418604651152</v>
      </c>
      <c r="Q38" s="38">
        <f t="shared" si="13"/>
        <v>62.325581395348834</v>
      </c>
      <c r="R38" s="38">
        <f t="shared" si="14"/>
        <v>75.706214689265536</v>
      </c>
      <c r="S38" s="39">
        <f t="shared" si="15"/>
        <v>-4.0317960846143635</v>
      </c>
      <c r="T38" s="39">
        <f t="shared" si="16"/>
        <v>-4.0317960846143848</v>
      </c>
      <c r="U38" t="s">
        <v>140</v>
      </c>
      <c r="V38" t="s">
        <v>95</v>
      </c>
      <c r="W38" t="s">
        <v>177</v>
      </c>
      <c r="X38" t="s">
        <v>197</v>
      </c>
      <c r="Y38" s="41"/>
    </row>
    <row r="39" spans="1:25" ht="15" x14ac:dyDescent="0.25">
      <c r="A39">
        <v>1.51</v>
      </c>
      <c r="B39">
        <v>2.69</v>
      </c>
      <c r="C39" s="29">
        <f t="shared" si="0"/>
        <v>3.3998867525049992E-2</v>
      </c>
      <c r="D39" s="30">
        <f>IF(OR($A39="",$B39=""),"",A39*'MPTO_working_2-way'!$G38)</f>
        <v>1.5613382899628254</v>
      </c>
      <c r="E39" s="32">
        <f>IF(OR($A39="",$B39=""),"",B39*'MPTO_working_2-way'!$G38)</f>
        <v>2.7814569536423845</v>
      </c>
      <c r="F39" s="30">
        <f>IF(OR($A39="",$B39=""),"",'MPTO_working_2-way'!D38)</f>
        <v>1.5497815677521511</v>
      </c>
      <c r="G39" s="32">
        <f>IF(OR($A39="",$B39=""),"",'MPTO_working_2-way'!E38)</f>
        <v>2.8189041951490341</v>
      </c>
      <c r="H39" s="30">
        <f>IF(OR($A39="",$B39=""),"",'OddsRatio_working_2-way'!M38)</f>
        <v>1.5493406483494501</v>
      </c>
      <c r="I39" s="30">
        <f>IF(OR($A39="",$B39=""),"",'OddsRatio_working_2-way'!N38)</f>
        <v>2.8203641092364129</v>
      </c>
      <c r="J39" s="30">
        <f>IF('Log_working_2-way'!$D38="","",A39^('Log_working_2-way'!$D38))</f>
        <v>1.5440637892893805</v>
      </c>
      <c r="K39" s="32">
        <f>IF('Log_working_2-way'!$D38="","",B39^('Log_working_2-way'!$D38))</f>
        <v>2.8380197684281701</v>
      </c>
      <c r="L39" s="37">
        <f t="shared" si="9"/>
        <v>0.64047619047619042</v>
      </c>
      <c r="M39" s="37">
        <f t="shared" si="10"/>
        <v>0.35952380952380947</v>
      </c>
      <c r="N39" s="38">
        <v>135</v>
      </c>
      <c r="O39" s="38">
        <f t="shared" si="11"/>
        <v>45.596026490066222</v>
      </c>
      <c r="P39" s="38">
        <f t="shared" si="12"/>
        <v>84.814126394052039</v>
      </c>
      <c r="Q39" s="38">
        <f t="shared" si="13"/>
        <v>50.185873605947961</v>
      </c>
      <c r="R39" s="38">
        <f t="shared" si="14"/>
        <v>89.403973509933778</v>
      </c>
      <c r="S39" s="39">
        <f t="shared" si="15"/>
        <v>-4.5898471158817387</v>
      </c>
      <c r="T39" s="39">
        <f t="shared" si="16"/>
        <v>-4.5898471158817387</v>
      </c>
      <c r="U39" t="s">
        <v>167</v>
      </c>
      <c r="V39" t="s">
        <v>142</v>
      </c>
      <c r="W39" t="s">
        <v>177</v>
      </c>
      <c r="X39" t="s">
        <v>197</v>
      </c>
      <c r="Y39" s="41"/>
    </row>
    <row r="40" spans="1:25" ht="15" x14ac:dyDescent="0.25">
      <c r="A40">
        <v>1.96</v>
      </c>
      <c r="B40">
        <v>1.93</v>
      </c>
      <c r="C40" s="29">
        <f t="shared" si="0"/>
        <v>2.8338796658559762E-2</v>
      </c>
      <c r="D40" s="30">
        <f>IF(OR($A40="",$B40=""),"",A40*'MPTO_working_2-way'!$G39)</f>
        <v>2.0155440414507773</v>
      </c>
      <c r="E40" s="32">
        <f>IF(OR($A40="",$B40=""),"",B40*'MPTO_working_2-way'!$G39)</f>
        <v>1.9846938775510203</v>
      </c>
      <c r="F40" s="30">
        <f>IF(OR($A40="",$B40=""),"",'MPTO_working_2-way'!D39)</f>
        <v>2.0159880622468553</v>
      </c>
      <c r="G40" s="32">
        <f>IF(OR($A40="",$B40=""),"",'MPTO_working_2-way'!E39)</f>
        <v>1.9842635333613092</v>
      </c>
      <c r="H40" s="30">
        <f>IF(OR($A40="",$B40=""),"",'OddsRatio_working_2-way'!M39)</f>
        <v>2.0160010160015238</v>
      </c>
      <c r="I40" s="30">
        <f>IF(OR($A40="",$B40=""),"",'OddsRatio_working_2-way'!N39)</f>
        <v>1.9842509842514759</v>
      </c>
      <c r="J40" s="30">
        <f>IF('Log_working_2-way'!$D39="","",A40^('Log_working_2-way'!$D39))</f>
        <v>2.0162023284286739</v>
      </c>
      <c r="K40" s="32">
        <f>IF('Log_working_2-way'!$D39="","",B40^('Log_working_2-way'!$D39))</f>
        <v>1.9840560014719333</v>
      </c>
      <c r="L40" s="37">
        <f t="shared" si="9"/>
        <v>0.49614395886889456</v>
      </c>
      <c r="M40" s="37">
        <f t="shared" si="10"/>
        <v>0.50385604113110538</v>
      </c>
      <c r="N40" s="38">
        <v>136</v>
      </c>
      <c r="O40" s="38">
        <f t="shared" si="11"/>
        <v>66.612244897959187</v>
      </c>
      <c r="P40" s="38">
        <f t="shared" si="12"/>
        <v>65.533678756476704</v>
      </c>
      <c r="Q40" s="38">
        <f t="shared" si="13"/>
        <v>70.466321243523325</v>
      </c>
      <c r="R40" s="38">
        <f t="shared" si="14"/>
        <v>69.387755102040813</v>
      </c>
      <c r="S40" s="39">
        <f t="shared" si="15"/>
        <v>-3.8540763455641383</v>
      </c>
      <c r="T40" s="39">
        <f t="shared" si="16"/>
        <v>-3.8540763455641098</v>
      </c>
      <c r="U40" t="s">
        <v>78</v>
      </c>
      <c r="V40" t="s">
        <v>183</v>
      </c>
      <c r="W40" t="s">
        <v>89</v>
      </c>
      <c r="X40" t="s">
        <v>197</v>
      </c>
      <c r="Y40" s="41"/>
    </row>
    <row r="41" spans="1:25" s="35" customFormat="1" ht="15" x14ac:dyDescent="0.25">
      <c r="A41">
        <v>2.21</v>
      </c>
      <c r="B41">
        <v>1.72</v>
      </c>
      <c r="C41" s="29">
        <f t="shared" si="0"/>
        <v>3.3884036620014824E-2</v>
      </c>
      <c r="D41" s="30">
        <f>IF(OR($A41="",$B41=""),"",A41*'MPTO_working_2-way'!$G40)</f>
        <v>2.2848837209302326</v>
      </c>
      <c r="E41" s="32">
        <f>IF(OR($A41="",$B41=""),"",B41*'MPTO_working_2-way'!$G40)</f>
        <v>1.7782805429864255</v>
      </c>
      <c r="F41" s="30">
        <f>IF(OR($A41="",$B41=""),"",'MPTO_working_2-way'!D40)</f>
        <v>2.2959652089876781</v>
      </c>
      <c r="G41" s="32">
        <f>IF(OR($A41="",$B41=""),"",'MPTO_working_2-way'!E40)</f>
        <v>1.7716256524981358</v>
      </c>
      <c r="H41" s="30">
        <f>IF(OR($A41="",$B41=""),"",'OddsRatio_working_2-way'!M40)</f>
        <v>2.2963624321753371</v>
      </c>
      <c r="I41" s="30">
        <f>IF(OR($A41="",$B41=""),"",'OddsRatio_working_2-way'!N40)</f>
        <v>1.7713892158398703</v>
      </c>
      <c r="J41" s="30">
        <f>IF('Log_working_2-way'!$D40="","",A41^('Log_working_2-way'!$D40))</f>
        <v>2.3014598613122459</v>
      </c>
      <c r="K41" s="32">
        <f>IF('Log_working_2-way'!$D40="","",B41^('Log_working_2-way'!$D40))</f>
        <v>1.7683679149287428</v>
      </c>
      <c r="L41" s="37">
        <f t="shared" si="9"/>
        <v>0.43765903307888038</v>
      </c>
      <c r="M41" s="37">
        <f t="shared" si="10"/>
        <v>0.56234096692111957</v>
      </c>
      <c r="N41" s="38">
        <v>137</v>
      </c>
      <c r="O41" s="38">
        <f t="shared" si="11"/>
        <v>75.009049773755649</v>
      </c>
      <c r="P41" s="38">
        <f t="shared" si="12"/>
        <v>57.348837209302324</v>
      </c>
      <c r="Q41" s="38">
        <f t="shared" si="13"/>
        <v>79.651162790697683</v>
      </c>
      <c r="R41" s="38">
        <f t="shared" si="14"/>
        <v>61.990950226244344</v>
      </c>
      <c r="S41" s="39">
        <f t="shared" si="15"/>
        <v>-4.6421130169420337</v>
      </c>
      <c r="T41" s="39">
        <f t="shared" si="16"/>
        <v>-4.6421130169420195</v>
      </c>
      <c r="U41" t="s">
        <v>184</v>
      </c>
      <c r="V41" t="s">
        <v>87</v>
      </c>
      <c r="W41" t="s">
        <v>89</v>
      </c>
      <c r="X41" t="s">
        <v>197</v>
      </c>
      <c r="Y41" s="41"/>
    </row>
    <row r="42" spans="1:25" ht="15" x14ac:dyDescent="0.25">
      <c r="A42">
        <v>2</v>
      </c>
      <c r="B42">
        <v>1.88</v>
      </c>
      <c r="C42" s="29">
        <f t="shared" si="0"/>
        <v>3.1914893617021267E-2</v>
      </c>
      <c r="D42" s="30">
        <f>IF(OR($A42="",$B42=""),"",A42*'MPTO_working_2-way'!$G41)</f>
        <v>2.0638297872340425</v>
      </c>
      <c r="E42" s="32">
        <f>IF(OR($A42="",$B42=""),"",B42*'MPTO_working_2-way'!$G41)</f>
        <v>1.94</v>
      </c>
      <c r="F42" s="30">
        <f>IF(OR($A42="",$B42=""),"",'MPTO_working_2-way'!D41)</f>
        <v>2.0659340659340657</v>
      </c>
      <c r="G42" s="32">
        <f>IF(OR($A42="",$B42=""),"",'MPTO_working_2-way'!E41)</f>
        <v>1.9381443298969072</v>
      </c>
      <c r="H42" s="30">
        <f>IF(OR($A42="",$B42=""),"",'OddsRatio_working_2-way'!M41)</f>
        <v>2.0660035817780522</v>
      </c>
      <c r="I42" s="30">
        <f>IF(OR($A42="",$B42=""),"",'OddsRatio_working_2-way'!N41)</f>
        <v>1.9380831519646857</v>
      </c>
      <c r="J42" s="30">
        <f>IF('Log_working_2-way'!$D41="","",A42^('Log_working_2-way'!$D41))</f>
        <v>2.0669618454035223</v>
      </c>
      <c r="K42" s="32">
        <f>IF('Log_working_2-way'!$D41="","",B42^('Log_working_2-way'!$D41))</f>
        <v>1.9372406373367297</v>
      </c>
      <c r="L42" s="37">
        <f t="shared" si="9"/>
        <v>0.4845360824742268</v>
      </c>
      <c r="M42" s="37">
        <f t="shared" si="10"/>
        <v>0.51546391752577325</v>
      </c>
      <c r="N42" s="38">
        <v>138</v>
      </c>
      <c r="O42" s="38">
        <f t="shared" si="11"/>
        <v>69</v>
      </c>
      <c r="P42" s="38">
        <f t="shared" si="12"/>
        <v>64.595744680851055</v>
      </c>
      <c r="Q42" s="38">
        <f t="shared" si="13"/>
        <v>73.40425531914893</v>
      </c>
      <c r="R42" s="38">
        <f t="shared" si="14"/>
        <v>69</v>
      </c>
      <c r="S42" s="39">
        <f t="shared" si="15"/>
        <v>-4.4042553191489304</v>
      </c>
      <c r="T42" s="39">
        <f t="shared" si="16"/>
        <v>-4.4042553191489446</v>
      </c>
      <c r="U42" t="s">
        <v>84</v>
      </c>
      <c r="V42" t="s">
        <v>86</v>
      </c>
      <c r="W42" t="s">
        <v>89</v>
      </c>
      <c r="X42" t="s">
        <v>197</v>
      </c>
      <c r="Y42" s="41"/>
    </row>
    <row r="43" spans="1:25" ht="15" x14ac:dyDescent="0.25">
      <c r="A43">
        <v>2.11</v>
      </c>
      <c r="B43">
        <v>1.79</v>
      </c>
      <c r="C43" s="29">
        <f t="shared" si="0"/>
        <v>3.2592867166194583E-2</v>
      </c>
      <c r="D43" s="30">
        <f>IF(OR($A43="",$B43=""),"",A43*'MPTO_working_2-way'!$G42)</f>
        <v>2.1787709497206706</v>
      </c>
      <c r="E43" s="32">
        <f>IF(OR($A43="",$B43=""),"",B43*'MPTO_working_2-way'!$G42)</f>
        <v>1.8483412322274884</v>
      </c>
      <c r="F43" s="30">
        <f>IF(OR($A43="",$B43=""),"",'MPTO_working_2-way'!D42)</f>
        <v>2.1851369724319478</v>
      </c>
      <c r="G43" s="32">
        <f>IF(OR($A43="",$B43=""),"",'MPTO_working_2-way'!E42)</f>
        <v>1.8437843247333352</v>
      </c>
      <c r="H43" s="30">
        <f>IF(OR($A43="",$B43=""),"",'OddsRatio_working_2-way'!M42)</f>
        <v>2.1853536565680476</v>
      </c>
      <c r="I43" s="30">
        <f>IF(OR($A43="",$B43=""),"",'OddsRatio_working_2-way'!N42)</f>
        <v>1.8436300798997822</v>
      </c>
      <c r="J43" s="30">
        <f>IF('Log_working_2-way'!$D42="","",A43^('Log_working_2-way'!$D42))</f>
        <v>2.1882656756587764</v>
      </c>
      <c r="K43" s="32">
        <f>IF('Log_working_2-way'!$D42="","",B43^('Log_working_2-way'!$D42))</f>
        <v>1.8415626408173078</v>
      </c>
      <c r="L43" s="37">
        <f t="shared" si="9"/>
        <v>0.4589743589743589</v>
      </c>
      <c r="M43" s="37">
        <f t="shared" si="10"/>
        <v>0.54102564102564099</v>
      </c>
      <c r="N43" s="38">
        <v>139</v>
      </c>
      <c r="O43" s="38">
        <f t="shared" si="11"/>
        <v>73.123222748815152</v>
      </c>
      <c r="P43" s="38">
        <f t="shared" si="12"/>
        <v>61.346368715083798</v>
      </c>
      <c r="Q43" s="38">
        <f t="shared" si="13"/>
        <v>77.653631284916202</v>
      </c>
      <c r="R43" s="38">
        <f t="shared" si="14"/>
        <v>65.876777251184834</v>
      </c>
      <c r="S43" s="39">
        <f t="shared" si="15"/>
        <v>-4.5304085361010493</v>
      </c>
      <c r="T43" s="39">
        <f t="shared" si="16"/>
        <v>-4.5304085361010351</v>
      </c>
      <c r="U43" t="s">
        <v>88</v>
      </c>
      <c r="V43" t="s">
        <v>85</v>
      </c>
      <c r="W43" t="s">
        <v>89</v>
      </c>
      <c r="X43" t="s">
        <v>197</v>
      </c>
      <c r="Y43" s="41"/>
    </row>
    <row r="44" spans="1:25" ht="15" x14ac:dyDescent="0.25">
      <c r="A44">
        <v>2.1</v>
      </c>
      <c r="B44">
        <v>1.79</v>
      </c>
      <c r="C44" s="29">
        <f t="shared" si="0"/>
        <v>3.4849694067571102E-2</v>
      </c>
      <c r="D44" s="30">
        <f>IF(OR($A44="",$B44=""),"",A44*'MPTO_working_2-way'!$G43)</f>
        <v>2.1731843575418992</v>
      </c>
      <c r="E44" s="32">
        <f>IF(OR($A44="",$B44=""),"",B44*'MPTO_working_2-way'!$G43)</f>
        <v>1.8523809523809522</v>
      </c>
      <c r="F44" s="30">
        <f>IF(OR($A44="",$B44=""),"",'MPTO_working_2-way'!D43)</f>
        <v>2.1797622499275153</v>
      </c>
      <c r="G44" s="32">
        <f>IF(OR($A44="",$B44=""),"",'MPTO_working_2-way'!E43)</f>
        <v>1.8476284099287292</v>
      </c>
      <c r="H44" s="30">
        <f>IF(OR($A44="",$B44=""),"",'OddsRatio_working_2-way'!M43)</f>
        <v>2.1800021454603971</v>
      </c>
      <c r="I44" s="30">
        <f>IF(OR($A44="",$B44=""),"",'OddsRatio_working_2-way'!N43)</f>
        <v>1.8474560862851939</v>
      </c>
      <c r="J44" s="30">
        <f>IF('Log_working_2-way'!$D43="","",A44^('Log_working_2-way'!$D43))</f>
        <v>2.1830172065936067</v>
      </c>
      <c r="K44" s="32">
        <f>IF('Log_working_2-way'!$D43="","",B44^('Log_working_2-way'!$D43))</f>
        <v>1.8452962428833544</v>
      </c>
      <c r="L44" s="37">
        <f t="shared" si="9"/>
        <v>0.46015424164524427</v>
      </c>
      <c r="M44" s="37">
        <f t="shared" si="10"/>
        <v>0.53984575835475579</v>
      </c>
      <c r="N44" s="38">
        <v>140</v>
      </c>
      <c r="O44" s="38">
        <f t="shared" si="11"/>
        <v>73.333333333333329</v>
      </c>
      <c r="P44" s="38">
        <f t="shared" si="12"/>
        <v>61.787709497206698</v>
      </c>
      <c r="Q44" s="38">
        <f t="shared" si="13"/>
        <v>78.212290502793294</v>
      </c>
      <c r="R44" s="38">
        <f t="shared" si="14"/>
        <v>66.666666666666657</v>
      </c>
      <c r="S44" s="39">
        <f t="shared" si="15"/>
        <v>-4.8789571694599658</v>
      </c>
      <c r="T44" s="39">
        <f t="shared" si="16"/>
        <v>-4.8789571694599587</v>
      </c>
      <c r="U44" t="s">
        <v>73</v>
      </c>
      <c r="V44" t="s">
        <v>71</v>
      </c>
      <c r="W44" t="s">
        <v>89</v>
      </c>
      <c r="X44" t="s">
        <v>197</v>
      </c>
      <c r="Y44" s="41"/>
    </row>
    <row r="45" spans="1:25" ht="15" x14ac:dyDescent="0.25">
      <c r="A45">
        <v>2.1800000000000002</v>
      </c>
      <c r="B45">
        <v>1.76</v>
      </c>
      <c r="C45" s="29">
        <f t="shared" si="0"/>
        <v>2.6897414512093487E-2</v>
      </c>
      <c r="D45" s="30">
        <f>IF(OR($A45="",$B45=""),"",A45*'MPTO_working_2-way'!$G44)</f>
        <v>2.2386363636363638</v>
      </c>
      <c r="E45" s="32">
        <f>IF(OR($A45="",$B45=""),"",B45*'MPTO_working_2-way'!$G44)</f>
        <v>1.8073394495412844</v>
      </c>
      <c r="F45" s="30">
        <f>IF(OR($A45="",$B45=""),"",'MPTO_working_2-way'!D44)</f>
        <v>2.2458440646218687</v>
      </c>
      <c r="G45" s="32">
        <f>IF(OR($A45="",$B45=""),"",'MPTO_working_2-way'!E44)</f>
        <v>1.8026686713023867</v>
      </c>
      <c r="H45" s="30">
        <f>IF(OR($A45="",$B45=""),"",'OddsRatio_working_2-way'!M44)</f>
        <v>2.2460463791317595</v>
      </c>
      <c r="I45" s="30">
        <f>IF(OR($A45="",$B45=""),"",'OddsRatio_working_2-way'!N44)</f>
        <v>1.8025383458814721</v>
      </c>
      <c r="J45" s="30">
        <f>IF('Log_working_2-way'!$D44="","",A45^('Log_working_2-way'!$D44))</f>
        <v>2.2493315392032671</v>
      </c>
      <c r="K45" s="32">
        <f>IF('Log_working_2-way'!$D44="","",B45^('Log_working_2-way'!$D44))</f>
        <v>1.8004280438143094</v>
      </c>
      <c r="L45" s="37">
        <f t="shared" si="9"/>
        <v>0.44670050761421315</v>
      </c>
      <c r="M45" s="37">
        <f t="shared" si="10"/>
        <v>0.5532994923857868</v>
      </c>
      <c r="N45" s="38">
        <v>141</v>
      </c>
      <c r="O45" s="38">
        <f t="shared" si="11"/>
        <v>76.321100917431181</v>
      </c>
      <c r="P45" s="38">
        <f t="shared" si="12"/>
        <v>60.88636363636364</v>
      </c>
      <c r="Q45" s="38">
        <f t="shared" si="13"/>
        <v>80.113636363636374</v>
      </c>
      <c r="R45" s="38">
        <f t="shared" si="14"/>
        <v>64.678899082568805</v>
      </c>
      <c r="S45" s="39">
        <f t="shared" si="15"/>
        <v>-3.7925354462051928</v>
      </c>
      <c r="T45" s="39">
        <f t="shared" si="16"/>
        <v>-3.7925354462051644</v>
      </c>
      <c r="U45" t="s">
        <v>146</v>
      </c>
      <c r="V45" t="s">
        <v>145</v>
      </c>
      <c r="W45" t="s">
        <v>175</v>
      </c>
      <c r="X45" t="s">
        <v>197</v>
      </c>
      <c r="Y45" s="41"/>
    </row>
    <row r="46" spans="1:25" s="35" customFormat="1" ht="15" x14ac:dyDescent="0.25">
      <c r="A46">
        <v>1.39</v>
      </c>
      <c r="B46">
        <v>3.11</v>
      </c>
      <c r="C46" s="29">
        <f t="shared" si="0"/>
        <v>4.0967868791783379E-2</v>
      </c>
      <c r="D46" s="30">
        <f>IF(OR($A46="",$B46=""),"",A46*'MPTO_working_2-way'!$G45)</f>
        <v>1.4469453376205788</v>
      </c>
      <c r="E46" s="32">
        <f>IF(OR($A46="",$B46=""),"",B46*'MPTO_working_2-way'!$G45)</f>
        <v>3.2374100719424463</v>
      </c>
      <c r="F46" s="30">
        <f>IF(OR($A46="",$B46=""),"",'MPTO_working_2-way'!D45)</f>
        <v>1.43073689784706</v>
      </c>
      <c r="G46" s="32">
        <f>IF(OR($A46="",$B46=""),"",'MPTO_working_2-way'!E45)</f>
        <v>3.3216028276153522</v>
      </c>
      <c r="H46" s="30">
        <f>IF(OR($A46="",$B46=""),"",'OddsRatio_working_2-way'!M45)</f>
        <v>1.4299233922720984</v>
      </c>
      <c r="I46" s="30">
        <f>IF(OR($A46="",$B46=""),"",'OddsRatio_working_2-way'!N45)</f>
        <v>3.3259957889593035</v>
      </c>
      <c r="J46" s="30">
        <f>IF('Log_working_2-way'!$D45="","",A46^('Log_working_2-way'!$D45))</f>
        <v>1.4224328597476474</v>
      </c>
      <c r="K46" s="32">
        <f>IF('Log_working_2-way'!$D45="","",B46^('Log_working_2-way'!$D45))</f>
        <v>3.3672400877970246</v>
      </c>
      <c r="L46" s="37">
        <f t="shared" si="9"/>
        <v>0.69111111111111112</v>
      </c>
      <c r="M46" s="37">
        <f t="shared" si="10"/>
        <v>0.30888888888888888</v>
      </c>
      <c r="N46" s="38">
        <v>142</v>
      </c>
      <c r="O46" s="38">
        <f t="shared" si="11"/>
        <v>39.841726618705039</v>
      </c>
      <c r="P46" s="38">
        <f t="shared" si="12"/>
        <v>96.340836012861743</v>
      </c>
      <c r="Q46" s="38">
        <f t="shared" si="13"/>
        <v>45.659163987138264</v>
      </c>
      <c r="R46" s="38">
        <f t="shared" si="14"/>
        <v>102.15827338129498</v>
      </c>
      <c r="S46" s="39">
        <f t="shared" si="15"/>
        <v>-5.8174373684332252</v>
      </c>
      <c r="T46" s="39">
        <f t="shared" si="16"/>
        <v>-5.8174373684332323</v>
      </c>
      <c r="U46" t="s">
        <v>93</v>
      </c>
      <c r="V46" t="s">
        <v>151</v>
      </c>
      <c r="W46" t="s">
        <v>175</v>
      </c>
      <c r="X46" t="s">
        <v>197</v>
      </c>
      <c r="Y46" s="41"/>
    </row>
    <row r="47" spans="1:25" ht="15" x14ac:dyDescent="0.25">
      <c r="A47">
        <v>1.57</v>
      </c>
      <c r="B47">
        <v>2.54</v>
      </c>
      <c r="C47" s="29">
        <f t="shared" si="0"/>
        <v>3.0643462560810519E-2</v>
      </c>
      <c r="D47" s="30">
        <f>IF(OR($A47="",$B47=""),"",A47*'MPTO_working_2-way'!$G46)</f>
        <v>1.6181102362204727</v>
      </c>
      <c r="E47" s="32">
        <f>IF(OR($A47="",$B47=""),"",B47*'MPTO_working_2-way'!$G46)</f>
        <v>2.6178343949044587</v>
      </c>
      <c r="F47" s="30">
        <f>IF(OR($A47="",$B47=""),"",'MPTO_working_2-way'!D46)</f>
        <v>1.6086974061075479</v>
      </c>
      <c r="G47" s="32">
        <f>IF(OR($A47="",$B47=""),"",'MPTO_working_2-way'!E46)</f>
        <v>2.6428524090396981</v>
      </c>
      <c r="H47" s="30">
        <f>IF(OR($A47="",$B47=""),"",'OddsRatio_working_2-way'!M46)</f>
        <v>1.608382996253076</v>
      </c>
      <c r="I47" s="30">
        <f>IF(OR($A47="",$B47=""),"",'OddsRatio_working_2-way'!N46)</f>
        <v>2.6437014284732223</v>
      </c>
      <c r="J47" s="30">
        <f>IF('Log_working_2-way'!$D46="","",A47^('Log_working_2-way'!$D46))</f>
        <v>1.6041043788046649</v>
      </c>
      <c r="K47" s="32">
        <f>IF('Log_working_2-way'!$D46="","",B47^('Log_working_2-way'!$D46))</f>
        <v>2.6553430749478024</v>
      </c>
      <c r="L47" s="37">
        <f t="shared" si="9"/>
        <v>0.61800486618004857</v>
      </c>
      <c r="M47" s="37">
        <f t="shared" si="10"/>
        <v>0.38199513381995132</v>
      </c>
      <c r="N47" s="38">
        <v>143</v>
      </c>
      <c r="O47" s="38">
        <f t="shared" si="11"/>
        <v>51.91719745222931</v>
      </c>
      <c r="P47" s="38">
        <f t="shared" si="12"/>
        <v>86.7007874015748</v>
      </c>
      <c r="Q47" s="38">
        <f t="shared" si="13"/>
        <v>56.299212598425193</v>
      </c>
      <c r="R47" s="38">
        <f t="shared" si="14"/>
        <v>91.082802547770697</v>
      </c>
      <c r="S47" s="39">
        <f t="shared" si="15"/>
        <v>-4.3820151461958829</v>
      </c>
      <c r="T47" s="39">
        <f t="shared" si="16"/>
        <v>-4.3820151461958972</v>
      </c>
      <c r="U47" t="s">
        <v>108</v>
      </c>
      <c r="V47" t="s">
        <v>94</v>
      </c>
      <c r="W47" t="s">
        <v>175</v>
      </c>
      <c r="X47" t="s">
        <v>197</v>
      </c>
      <c r="Y47" s="41"/>
    </row>
    <row r="48" spans="1:25" ht="15" x14ac:dyDescent="0.25">
      <c r="A48">
        <v>2.2000000000000002</v>
      </c>
      <c r="B48">
        <v>1.74</v>
      </c>
      <c r="C48" s="29">
        <f t="shared" si="0"/>
        <v>2.925809822361547E-2</v>
      </c>
      <c r="D48" s="30">
        <f>IF(OR($A48="",$B48=""),"",A48*'MPTO_working_2-way'!$G47)</f>
        <v>2.264367816091954</v>
      </c>
      <c r="E48" s="32">
        <f>IF(OR($A48="",$B48=""),"",B48*'MPTO_working_2-way'!$G47)</f>
        <v>1.790909090909091</v>
      </c>
      <c r="F48" s="30">
        <f>IF(OR($A48="",$B48=""),"",'MPTO_working_2-way'!D47)</f>
        <v>2.2731591448931119</v>
      </c>
      <c r="G48" s="32">
        <f>IF(OR($A48="",$B48=""),"",'MPTO_working_2-way'!E47)</f>
        <v>1.78544776119403</v>
      </c>
      <c r="H48" s="30">
        <f>IF(OR($A48="",$B48=""),"",'OddsRatio_working_2-way'!M47)</f>
        <v>2.2734290799340271</v>
      </c>
      <c r="I48" s="30">
        <f>IF(OR($A48="",$B48=""),"",'OddsRatio_working_2-way'!N47)</f>
        <v>1.7852812659593167</v>
      </c>
      <c r="J48" s="30">
        <f>IF('Log_working_2-way'!$D47="","",A48^('Log_working_2-way'!$D47))</f>
        <v>2.2774497365044657</v>
      </c>
      <c r="K48" s="32">
        <f>IF('Log_working_2-way'!$D47="","",B48^('Log_working_2-way'!$D47))</f>
        <v>1.7828096647750074</v>
      </c>
      <c r="L48" s="37">
        <f t="shared" si="9"/>
        <v>0.44162436548223349</v>
      </c>
      <c r="M48" s="37">
        <f t="shared" si="10"/>
        <v>0.55837563451776651</v>
      </c>
      <c r="N48" s="38">
        <v>144</v>
      </c>
      <c r="O48" s="38">
        <f t="shared" si="11"/>
        <v>78.545454545454547</v>
      </c>
      <c r="P48" s="38">
        <f t="shared" si="12"/>
        <v>61.241379310344826</v>
      </c>
      <c r="Q48" s="38">
        <f t="shared" si="13"/>
        <v>82.758620689655174</v>
      </c>
      <c r="R48" s="38">
        <f t="shared" si="14"/>
        <v>65.454545454545453</v>
      </c>
      <c r="S48" s="39">
        <f t="shared" si="15"/>
        <v>-4.2131661442006276</v>
      </c>
      <c r="T48" s="39">
        <f t="shared" si="16"/>
        <v>-4.2131661442006276</v>
      </c>
      <c r="U48" t="s">
        <v>150</v>
      </c>
      <c r="V48" t="s">
        <v>155</v>
      </c>
      <c r="W48" t="s">
        <v>175</v>
      </c>
      <c r="X48" t="s">
        <v>197</v>
      </c>
      <c r="Y48" s="41"/>
    </row>
    <row r="49" spans="1:25" ht="15" x14ac:dyDescent="0.25">
      <c r="A49">
        <v>1.93</v>
      </c>
      <c r="B49">
        <v>1.98</v>
      </c>
      <c r="C49" s="29">
        <f t="shared" si="0"/>
        <v>2.3185220076411994E-2</v>
      </c>
      <c r="D49" s="30">
        <f>IF(OR($A49="",$B49=""),"",A49*'MPTO_working_2-way'!$G48)</f>
        <v>1.9747474747474751</v>
      </c>
      <c r="E49" s="32">
        <f>IF(OR($A49="",$B49=""),"",B49*'MPTO_working_2-way'!$G48)</f>
        <v>2.0259067357512959</v>
      </c>
      <c r="F49" s="30">
        <f>IF(OR($A49="",$B49=""),"",'MPTO_working_2-way'!D48)</f>
        <v>1.974169551066798</v>
      </c>
      <c r="G49" s="32">
        <f>IF(OR($A49="",$B49=""),"",'MPTO_working_2-way'!E48)</f>
        <v>2.0265153523890338</v>
      </c>
      <c r="H49" s="30">
        <f>IF(OR($A49="",$B49=""),"",'OddsRatio_working_2-way'!M48)</f>
        <v>1.9741558354989901</v>
      </c>
      <c r="I49" s="30">
        <f>IF(OR($A49="",$B49=""),"",'OddsRatio_working_2-way'!N48)</f>
        <v>2.0265298051494733</v>
      </c>
      <c r="J49" s="30">
        <f>IF('Log_working_2-way'!$D48="","",A49^('Log_working_2-way'!$D48))</f>
        <v>1.9738951466986834</v>
      </c>
      <c r="K49" s="32">
        <f>IF('Log_working_2-way'!$D48="","",B49^('Log_working_2-way'!$D48))</f>
        <v>2.0268045830085555</v>
      </c>
      <c r="L49" s="37">
        <f t="shared" si="9"/>
        <v>0.50639386189258306</v>
      </c>
      <c r="M49" s="37">
        <f t="shared" si="10"/>
        <v>0.49360613810741677</v>
      </c>
      <c r="N49" s="38">
        <v>145</v>
      </c>
      <c r="O49" s="38">
        <f t="shared" si="11"/>
        <v>69.870466321243512</v>
      </c>
      <c r="P49" s="38">
        <f t="shared" si="12"/>
        <v>71.767676767676789</v>
      </c>
      <c r="Q49" s="38">
        <f t="shared" si="13"/>
        <v>73.232323232323239</v>
      </c>
      <c r="R49" s="38">
        <f t="shared" si="14"/>
        <v>75.129533678756488</v>
      </c>
      <c r="S49" s="39">
        <f t="shared" si="15"/>
        <v>-3.3618569110797267</v>
      </c>
      <c r="T49" s="39">
        <f t="shared" si="16"/>
        <v>-3.3618569110796983</v>
      </c>
      <c r="U49" t="s">
        <v>144</v>
      </c>
      <c r="V49" t="s">
        <v>111</v>
      </c>
      <c r="W49" t="s">
        <v>175</v>
      </c>
      <c r="X49" t="s">
        <v>197</v>
      </c>
      <c r="Y49" s="41"/>
    </row>
    <row r="50" spans="1:25" ht="15" x14ac:dyDescent="0.25">
      <c r="A50">
        <v>1.76</v>
      </c>
      <c r="B50">
        <v>2.17</v>
      </c>
      <c r="C50" s="29">
        <f t="shared" si="0"/>
        <v>2.9011311269375728E-2</v>
      </c>
      <c r="D50" s="30">
        <f>IF(OR($A50="",$B50=""),"",A50*'MPTO_working_2-way'!$G49)</f>
        <v>1.8110599078341012</v>
      </c>
      <c r="E50" s="32">
        <f>IF(OR($A50="",$B50=""),"",B50*'MPTO_working_2-way'!$G49)</f>
        <v>2.2329545454545454</v>
      </c>
      <c r="F50" s="30">
        <f>IF(OR($A50="",$B50=""),"",'MPTO_working_2-way'!D49)</f>
        <v>1.8061099025820484</v>
      </c>
      <c r="G50" s="32">
        <f>IF(OR($A50="",$B50=""),"",'MPTO_working_2-way'!E49)</f>
        <v>2.2405256365129644</v>
      </c>
      <c r="H50" s="30">
        <f>IF(OR($A50="",$B50=""),"",'OddsRatio_working_2-way'!M49)</f>
        <v>1.8059606997693183</v>
      </c>
      <c r="I50" s="30">
        <f>IF(OR($A50="",$B50=""),"",'OddsRatio_working_2-way'!N49)</f>
        <v>2.2407552878027661</v>
      </c>
      <c r="J50" s="30">
        <f>IF('Log_working_2-way'!$D49="","",A50^('Log_working_2-way'!$D49))</f>
        <v>1.8037209689479914</v>
      </c>
      <c r="K50" s="32">
        <f>IF('Log_working_2-way'!$D49="","",B50^('Log_working_2-way'!$D49))</f>
        <v>2.2442129030289037</v>
      </c>
      <c r="L50" s="37">
        <f t="shared" si="9"/>
        <v>0.55216284987277364</v>
      </c>
      <c r="M50" s="37">
        <f t="shared" si="10"/>
        <v>0.44783715012722647</v>
      </c>
      <c r="N50" s="38">
        <v>146</v>
      </c>
      <c r="O50" s="38">
        <f t="shared" si="11"/>
        <v>63.04545454545454</v>
      </c>
      <c r="P50" s="38">
        <f t="shared" si="12"/>
        <v>78.718894009216584</v>
      </c>
      <c r="Q50" s="38">
        <f t="shared" si="13"/>
        <v>67.281105990783416</v>
      </c>
      <c r="R50" s="38">
        <f t="shared" si="14"/>
        <v>82.954545454545467</v>
      </c>
      <c r="S50" s="39">
        <f t="shared" si="15"/>
        <v>-4.2356514453288767</v>
      </c>
      <c r="T50" s="39">
        <f t="shared" si="16"/>
        <v>-4.2356514453288838</v>
      </c>
      <c r="U50" t="s">
        <v>109</v>
      </c>
      <c r="V50" t="s">
        <v>153</v>
      </c>
      <c r="W50" t="s">
        <v>175</v>
      </c>
      <c r="X50" t="s">
        <v>197</v>
      </c>
      <c r="Y50" s="41"/>
    </row>
    <row r="51" spans="1:25" ht="15" x14ac:dyDescent="0.25">
      <c r="A51">
        <v>2</v>
      </c>
      <c r="B51">
        <v>1.9</v>
      </c>
      <c r="C51" s="29">
        <f t="shared" si="0"/>
        <v>2.631578947368407E-2</v>
      </c>
      <c r="D51" s="30">
        <f>IF(OR($A51="",$B51=""),"",A51*'MPTO_working_2-way'!$G50)</f>
        <v>2.0526315789473681</v>
      </c>
      <c r="E51" s="32">
        <f>IF(OR($A51="",$B51=""),"",B51*'MPTO_working_2-way'!$G50)</f>
        <v>1.9499999999999997</v>
      </c>
      <c r="F51" s="30">
        <f>IF(OR($A51="",$B51=""),"",'MPTO_working_2-way'!D50)</f>
        <v>2.0540540540540539</v>
      </c>
      <c r="G51" s="32">
        <f>IF(OR($A51="",$B51=""),"",'MPTO_working_2-way'!E50)</f>
        <v>1.9487179487179485</v>
      </c>
      <c r="H51" s="30">
        <f>IF(OR($A51="",$B51=""),"",'OddsRatio_working_2-way'!M50)</f>
        <v>2.0540925533894594</v>
      </c>
      <c r="I51" s="30">
        <f>IF(OR($A51="",$B51=""),"",'OddsRatio_working_2-way'!N50)</f>
        <v>1.9486832980505142</v>
      </c>
      <c r="J51" s="30">
        <f>IF('Log_working_2-way'!$D50="","",A51^('Log_working_2-way'!$D50))</f>
        <v>2.0547369052254369</v>
      </c>
      <c r="K51" s="32">
        <f>IF('Log_working_2-way'!$D50="","",B51^('Log_working_2-way'!$D50))</f>
        <v>1.9481037356763915</v>
      </c>
      <c r="L51" s="37">
        <f t="shared" si="9"/>
        <v>0.48717948717948723</v>
      </c>
      <c r="M51" s="37">
        <f t="shared" si="10"/>
        <v>0.51282051282051289</v>
      </c>
      <c r="N51" s="38">
        <v>147</v>
      </c>
      <c r="O51" s="38">
        <f t="shared" si="11"/>
        <v>73.5</v>
      </c>
      <c r="P51" s="38">
        <f t="shared" si="12"/>
        <v>69.631578947368425</v>
      </c>
      <c r="Q51" s="38">
        <f t="shared" si="13"/>
        <v>77.368421052631575</v>
      </c>
      <c r="R51" s="38">
        <f t="shared" si="14"/>
        <v>73.5</v>
      </c>
      <c r="S51" s="39">
        <f t="shared" si="15"/>
        <v>-3.8684210526315752</v>
      </c>
      <c r="T51" s="39">
        <f t="shared" si="16"/>
        <v>-3.8684210526315752</v>
      </c>
      <c r="U51" t="s">
        <v>156</v>
      </c>
      <c r="V51" t="s">
        <v>149</v>
      </c>
      <c r="W51" t="s">
        <v>175</v>
      </c>
      <c r="X51" t="s">
        <v>197</v>
      </c>
      <c r="Y51" s="41"/>
    </row>
    <row r="52" spans="1:25" ht="15" x14ac:dyDescent="0.25">
      <c r="A52">
        <v>1.66</v>
      </c>
      <c r="B52">
        <v>2.35</v>
      </c>
      <c r="C52" s="29">
        <f t="shared" si="0"/>
        <v>2.7941553447834E-2</v>
      </c>
      <c r="D52" s="30">
        <f>IF(OR($A52="",$B52=""),"",A52*'MPTO_working_2-way'!$G51)</f>
        <v>1.7063829787234044</v>
      </c>
      <c r="E52" s="32">
        <f>IF(OR($A52="",$B52=""),"",B52*'MPTO_working_2-way'!$G51)</f>
        <v>2.4156626506024099</v>
      </c>
      <c r="F52" s="30">
        <f>IF(OR($A52="",$B52=""),"",'MPTO_working_2-way'!D51)</f>
        <v>1.6994118928338053</v>
      </c>
      <c r="G52" s="32">
        <f>IF(OR($A52="",$B52=""),"",'MPTO_working_2-way'!E51)</f>
        <v>2.4297726564933044</v>
      </c>
      <c r="H52" s="30">
        <f>IF(OR($A52="",$B52=""),"",'OddsRatio_working_2-way'!M51)</f>
        <v>1.6992058987801013</v>
      </c>
      <c r="I52" s="30">
        <f>IF(OR($A52="",$B52=""),"",'OddsRatio_working_2-way'!N51)</f>
        <v>2.4301938838683887</v>
      </c>
      <c r="J52" s="30">
        <f>IF('Log_working_2-way'!$D51="","",A52^('Log_working_2-way'!$D51))</f>
        <v>1.6960505987873902</v>
      </c>
      <c r="K52" s="32">
        <f>IF('Log_working_2-way'!$D51="","",B52^('Log_working_2-way'!$D51))</f>
        <v>2.4366771636172895</v>
      </c>
      <c r="L52" s="37">
        <f t="shared" si="9"/>
        <v>0.5860349127182044</v>
      </c>
      <c r="M52" s="37">
        <f t="shared" si="10"/>
        <v>0.41396508728179549</v>
      </c>
      <c r="N52" s="38">
        <v>148</v>
      </c>
      <c r="O52" s="38">
        <f t="shared" si="11"/>
        <v>58.843373493975896</v>
      </c>
      <c r="P52" s="38">
        <f t="shared" si="12"/>
        <v>85.021276595744681</v>
      </c>
      <c r="Q52" s="38">
        <f t="shared" si="13"/>
        <v>62.978723404255319</v>
      </c>
      <c r="R52" s="38">
        <f t="shared" si="14"/>
        <v>89.156626506024111</v>
      </c>
      <c r="S52" s="39">
        <f t="shared" si="15"/>
        <v>-4.1353499102794231</v>
      </c>
      <c r="T52" s="39">
        <f t="shared" si="16"/>
        <v>-4.1353499102794302</v>
      </c>
      <c r="U52" t="s">
        <v>110</v>
      </c>
      <c r="V52" t="s">
        <v>148</v>
      </c>
      <c r="W52" t="s">
        <v>175</v>
      </c>
      <c r="X52" t="s">
        <v>197</v>
      </c>
      <c r="Y52" s="41"/>
    </row>
    <row r="53" spans="1:25" s="35" customFormat="1" ht="15" x14ac:dyDescent="0.25">
      <c r="A53">
        <v>1.67</v>
      </c>
      <c r="B53">
        <v>2.3199999999999998</v>
      </c>
      <c r="C53" s="29">
        <f t="shared" si="0"/>
        <v>2.9836877968201669E-2</v>
      </c>
      <c r="D53" s="30">
        <f>IF(OR($A53="",$B53=""),"",A53*'MPTO_working_2-way'!$G52)</f>
        <v>1.7198275862068968</v>
      </c>
      <c r="E53" s="32">
        <f>IF(OR($A53="",$B53=""),"",B53*'MPTO_working_2-way'!$G52)</f>
        <v>2.3892215568862278</v>
      </c>
      <c r="F53" s="30">
        <f>IF(OR($A53="",$B53=""),"",'MPTO_working_2-way'!D52)</f>
        <v>1.7126690831933518</v>
      </c>
      <c r="G53" s="32">
        <f>IF(OR($A53="",$B53=""),"",'MPTO_working_2-way'!E52)</f>
        <v>2.4031757846421042</v>
      </c>
      <c r="H53" s="30">
        <f>IF(OR($A53="",$B53=""),"",'OddsRatio_working_2-way'!M52)</f>
        <v>1.7124435118490151</v>
      </c>
      <c r="I53" s="30">
        <f>IF(OR($A53="",$B53=""),"",'OddsRatio_working_2-way'!N52)</f>
        <v>2.4036200531950747</v>
      </c>
      <c r="J53" s="30">
        <f>IF('Log_working_2-way'!$D52="","",A53^('Log_working_2-way'!$D52))</f>
        <v>1.7092004057926933</v>
      </c>
      <c r="K53" s="32">
        <f>IF('Log_working_2-way'!$D52="","",B53^('Log_working_2-way'!$D52))</f>
        <v>2.4100386743042619</v>
      </c>
      <c r="L53" s="37">
        <f t="shared" si="9"/>
        <v>0.581453634085213</v>
      </c>
      <c r="M53" s="37">
        <f t="shared" si="10"/>
        <v>0.41854636591478689</v>
      </c>
      <c r="N53" s="38">
        <v>149</v>
      </c>
      <c r="O53" s="38">
        <f t="shared" si="11"/>
        <v>59.778443113772454</v>
      </c>
      <c r="P53" s="38">
        <f t="shared" si="12"/>
        <v>84.775862068965495</v>
      </c>
      <c r="Q53" s="38">
        <f t="shared" si="13"/>
        <v>64.224137931034491</v>
      </c>
      <c r="R53" s="38">
        <f t="shared" si="14"/>
        <v>89.22155688622756</v>
      </c>
      <c r="S53" s="39">
        <f t="shared" si="15"/>
        <v>-4.4456948172620372</v>
      </c>
      <c r="T53" s="39">
        <f t="shared" si="16"/>
        <v>-4.4456948172620656</v>
      </c>
      <c r="U53" t="s">
        <v>154</v>
      </c>
      <c r="V53" t="s">
        <v>147</v>
      </c>
      <c r="W53" t="s">
        <v>175</v>
      </c>
      <c r="X53" t="s">
        <v>197</v>
      </c>
      <c r="Y53" s="41"/>
    </row>
    <row r="54" spans="1:25" ht="15" x14ac:dyDescent="0.25">
      <c r="A54">
        <v>1.37</v>
      </c>
      <c r="B54">
        <v>3.26</v>
      </c>
      <c r="C54" s="29">
        <f t="shared" si="0"/>
        <v>3.6675473556938787E-2</v>
      </c>
      <c r="D54" s="30">
        <f>IF(OR($A54="",$B54=""),"",A54*'MPTO_working_2-way'!$G53)</f>
        <v>1.4202453987730062</v>
      </c>
      <c r="E54" s="32">
        <f>IF(OR($A54="",$B54=""),"",B54*'MPTO_working_2-way'!$G53)</f>
        <v>3.3795620437956204</v>
      </c>
      <c r="F54" s="30">
        <f>IF(OR($A54="",$B54=""),"",'MPTO_working_2-way'!D53)</f>
        <v>1.4053050564802869</v>
      </c>
      <c r="G54" s="32">
        <f>IF(OR($A54="",$B54=""),"",'MPTO_working_2-way'!E53)</f>
        <v>3.4672773852961725</v>
      </c>
      <c r="H54" s="30">
        <f>IF(OR($A54="",$B54=""),"",'OddsRatio_working_2-way'!M53)</f>
        <v>1.4046193447665249</v>
      </c>
      <c r="I54" s="30">
        <f>IF(OR($A54="",$B54=""),"",'OddsRatio_working_2-way'!N53)</f>
        <v>3.4714587004658024</v>
      </c>
      <c r="J54" s="30">
        <f>IF('Log_working_2-way'!$D53="","",A54^('Log_working_2-way'!$D53))</f>
        <v>1.3977039817614205</v>
      </c>
      <c r="K54" s="32">
        <f>IF('Log_working_2-way'!$D53="","",B54^('Log_working_2-way'!$D53))</f>
        <v>3.5144329598347621</v>
      </c>
      <c r="L54" s="37">
        <f t="shared" si="9"/>
        <v>0.70410367170626353</v>
      </c>
      <c r="M54" s="37">
        <f t="shared" si="10"/>
        <v>0.29589632829373652</v>
      </c>
      <c r="N54" s="38">
        <v>150</v>
      </c>
      <c r="O54" s="38">
        <f t="shared" si="11"/>
        <v>40.510948905109508</v>
      </c>
      <c r="P54" s="38">
        <f t="shared" si="12"/>
        <v>103.98773006134968</v>
      </c>
      <c r="Q54" s="38">
        <f t="shared" si="13"/>
        <v>46.012269938650306</v>
      </c>
      <c r="R54" s="38">
        <f t="shared" si="14"/>
        <v>109.48905109489051</v>
      </c>
      <c r="S54" s="39">
        <f t="shared" si="15"/>
        <v>-5.5013210335407976</v>
      </c>
      <c r="T54" s="39">
        <f t="shared" si="16"/>
        <v>-5.5013210335408331</v>
      </c>
      <c r="U54" t="s">
        <v>152</v>
      </c>
      <c r="V54" t="s">
        <v>157</v>
      </c>
      <c r="W54" t="s">
        <v>175</v>
      </c>
      <c r="X54" t="s">
        <v>197</v>
      </c>
      <c r="Y54" s="41"/>
    </row>
    <row r="55" spans="1:25" ht="15" x14ac:dyDescent="0.25">
      <c r="A55">
        <v>1.87</v>
      </c>
      <c r="B55">
        <v>2.0499999999999998</v>
      </c>
      <c r="C55" s="29">
        <f t="shared" si="0"/>
        <v>2.2564236337550447E-2</v>
      </c>
      <c r="D55" s="30">
        <f>IF(OR($A55="",$B55=""),"",A55*'MPTO_working_2-way'!$G54)</f>
        <v>1.9121951219512194</v>
      </c>
      <c r="E55" s="32">
        <f>IF(OR($A55="",$B55=""),"",B55*'MPTO_working_2-way'!$G54)</f>
        <v>2.0962566844919781</v>
      </c>
      <c r="F55" s="30">
        <f>IF(OR($A55="",$B55=""),"",'MPTO_working_2-way'!D54)</f>
        <v>1.9103027282920144</v>
      </c>
      <c r="G55" s="32">
        <f>IF(OR($A55="",$B55=""),"",'MPTO_working_2-way'!E54)</f>
        <v>2.0985356507458599</v>
      </c>
      <c r="H55" s="30">
        <f>IF(OR($A55="",$B55=""),"",'OddsRatio_working_2-way'!M54)</f>
        <v>1.9102589898327997</v>
      </c>
      <c r="I55" s="30">
        <f>IF(OR($A55="",$B55=""),"",'OddsRatio_working_2-way'!N54)</f>
        <v>2.0985884360051026</v>
      </c>
      <c r="J55" s="30">
        <f>IF('Log_working_2-way'!$D54="","",A55^('Log_working_2-way'!$D54))</f>
        <v>1.9094064175923491</v>
      </c>
      <c r="K55" s="32">
        <f>IF('Log_working_2-way'!$D54="","",B55^('Log_working_2-way'!$D54))</f>
        <v>2.0996183671625008</v>
      </c>
      <c r="L55" s="37">
        <f t="shared" si="9"/>
        <v>0.52295918367346939</v>
      </c>
      <c r="M55" s="37">
        <f t="shared" si="10"/>
        <v>0.47704081632653073</v>
      </c>
      <c r="N55" s="38">
        <v>151</v>
      </c>
      <c r="O55" s="38">
        <f t="shared" si="11"/>
        <v>70.251336898395706</v>
      </c>
      <c r="P55" s="38">
        <f t="shared" si="12"/>
        <v>77.341463414634134</v>
      </c>
      <c r="Q55" s="38">
        <f t="shared" si="13"/>
        <v>73.658536585365866</v>
      </c>
      <c r="R55" s="38">
        <f t="shared" si="14"/>
        <v>80.748663101604265</v>
      </c>
      <c r="S55" s="39">
        <f t="shared" si="15"/>
        <v>-3.4071996869701593</v>
      </c>
      <c r="T55" s="39">
        <f t="shared" si="16"/>
        <v>-3.4071996869701309</v>
      </c>
      <c r="U55" t="s">
        <v>158</v>
      </c>
      <c r="V55" t="s">
        <v>165</v>
      </c>
      <c r="W55" t="s">
        <v>179</v>
      </c>
      <c r="X55" t="s">
        <v>197</v>
      </c>
      <c r="Y55" s="41"/>
    </row>
    <row r="56" spans="1:25" ht="15" x14ac:dyDescent="0.25">
      <c r="A56">
        <v>1.91</v>
      </c>
      <c r="B56">
        <v>2</v>
      </c>
      <c r="C56" s="29">
        <f t="shared" si="0"/>
        <v>2.3560209424083656E-2</v>
      </c>
      <c r="D56" s="30">
        <f>IF(OR($A56="",$B56=""),"",A56*'MPTO_working_2-way'!$G55)</f>
        <v>1.9549999999999996</v>
      </c>
      <c r="E56" s="32">
        <f>IF(OR($A56="",$B56=""),"",B56*'MPTO_working_2-way'!$G55)</f>
        <v>2.0471204188481673</v>
      </c>
      <c r="F56" s="30">
        <f>IF(OR($A56="",$B56=""),"",'MPTO_working_2-way'!D55)</f>
        <v>1.9539641943734012</v>
      </c>
      <c r="G56" s="32">
        <f>IF(OR($A56="",$B56=""),"",'MPTO_working_2-way'!E55)</f>
        <v>2.0482573726541551</v>
      </c>
      <c r="H56" s="30">
        <f>IF(OR($A56="",$B56=""),"",'OddsRatio_working_2-way'!M55)</f>
        <v>1.9539392014169454</v>
      </c>
      <c r="I56" s="30">
        <f>IF(OR($A56="",$B56=""),"",'OddsRatio_working_2-way'!N55)</f>
        <v>2.0482848367219182</v>
      </c>
      <c r="J56" s="30">
        <f>IF('Log_working_2-way'!$D55="","",A56^('Log_working_2-way'!$D55))</f>
        <v>1.95347196121136</v>
      </c>
      <c r="K56" s="32">
        <f>IF('Log_working_2-way'!$D55="","",B56^('Log_working_2-way'!$D55))</f>
        <v>2.0487985391091357</v>
      </c>
      <c r="L56" s="37">
        <f t="shared" si="9"/>
        <v>0.51150895140664976</v>
      </c>
      <c r="M56" s="37">
        <f t="shared" si="10"/>
        <v>0.48849104859335046</v>
      </c>
      <c r="N56" s="38">
        <v>152</v>
      </c>
      <c r="O56" s="38">
        <f t="shared" si="11"/>
        <v>72.418848167539267</v>
      </c>
      <c r="P56" s="38">
        <f t="shared" si="12"/>
        <v>76</v>
      </c>
      <c r="Q56" s="38">
        <f t="shared" si="13"/>
        <v>76</v>
      </c>
      <c r="R56" s="38">
        <f t="shared" si="14"/>
        <v>79.581151832460733</v>
      </c>
      <c r="S56" s="39">
        <f t="shared" si="15"/>
        <v>-3.5811518324607334</v>
      </c>
      <c r="T56" s="39">
        <f t="shared" si="16"/>
        <v>-3.5811518324607334</v>
      </c>
      <c r="U56" t="s">
        <v>172</v>
      </c>
      <c r="V56" t="s">
        <v>131</v>
      </c>
      <c r="W56" t="s">
        <v>179</v>
      </c>
      <c r="X56" t="s">
        <v>197</v>
      </c>
      <c r="Y56" s="41"/>
    </row>
    <row r="57" spans="1:25" ht="15" x14ac:dyDescent="0.25">
      <c r="A57">
        <v>1.83</v>
      </c>
      <c r="B57">
        <v>2.0699999999999998</v>
      </c>
      <c r="C57" s="29">
        <f t="shared" si="0"/>
        <v>2.9539874871307603E-2</v>
      </c>
      <c r="D57" s="30">
        <f>IF(OR($A57="",$B57=""),"",A57*'MPTO_working_2-way'!$G56)</f>
        <v>1.8840579710144929</v>
      </c>
      <c r="E57" s="32">
        <f>IF(OR($A57="",$B57=""),"",B57*'MPTO_working_2-way'!$G56)</f>
        <v>2.1311475409836067</v>
      </c>
      <c r="F57" s="30">
        <f>IF(OR($A57="",$B57=""),"",'MPTO_working_2-way'!D56)</f>
        <v>1.8808371192373576</v>
      </c>
      <c r="G57" s="32">
        <f>IF(OR($A57="",$B57=""),"",'MPTO_working_2-way'!E56)</f>
        <v>2.1352836729517204</v>
      </c>
      <c r="H57" s="30">
        <f>IF(OR($A57="",$B57=""),"",'OddsRatio_working_2-way'!M56)</f>
        <v>1.8807388571985679</v>
      </c>
      <c r="I57" s="30">
        <f>IF(OR($A57="",$B57=""),"",'OddsRatio_working_2-way'!N56)</f>
        <v>2.1354103339788768</v>
      </c>
      <c r="J57" s="30">
        <f>IF('Log_working_2-way'!$D56="","",A57^('Log_working_2-way'!$D56))</f>
        <v>1.8792804075818812</v>
      </c>
      <c r="K57" s="32">
        <f>IF('Log_working_2-way'!$D56="","",B57^('Log_working_2-way'!$D56))</f>
        <v>2.137293622577233</v>
      </c>
      <c r="L57" s="37">
        <f t="shared" si="9"/>
        <v>0.53076923076923077</v>
      </c>
      <c r="M57" s="37">
        <f t="shared" si="10"/>
        <v>0.46923076923076917</v>
      </c>
      <c r="N57" s="38">
        <v>153</v>
      </c>
      <c r="O57" s="38">
        <f t="shared" si="11"/>
        <v>69.393442622950815</v>
      </c>
      <c r="P57" s="38">
        <f t="shared" si="12"/>
        <v>79.086956521739125</v>
      </c>
      <c r="Q57" s="38">
        <f t="shared" si="13"/>
        <v>73.913043478260875</v>
      </c>
      <c r="R57" s="38">
        <f t="shared" si="14"/>
        <v>83.606557377049171</v>
      </c>
      <c r="S57" s="39">
        <f t="shared" si="15"/>
        <v>-4.5196008553100597</v>
      </c>
      <c r="T57" s="39">
        <f t="shared" si="16"/>
        <v>-4.5196008553100455</v>
      </c>
      <c r="U57" t="s">
        <v>132</v>
      </c>
      <c r="V57" t="s">
        <v>159</v>
      </c>
      <c r="W57" t="s">
        <v>179</v>
      </c>
      <c r="X57" t="s">
        <v>197</v>
      </c>
      <c r="Y57" s="41"/>
    </row>
    <row r="58" spans="1:25" ht="15" x14ac:dyDescent="0.25">
      <c r="A58">
        <v>1.71</v>
      </c>
      <c r="B58">
        <v>2.23</v>
      </c>
      <c r="C58" s="29">
        <f t="shared" si="0"/>
        <v>3.3225814910969431E-2</v>
      </c>
      <c r="D58" s="30">
        <f>IF(OR($A58="",$B58=""),"",A58*'MPTO_working_2-way'!$G57)</f>
        <v>1.7668161434977576</v>
      </c>
      <c r="E58" s="32">
        <f>IF(OR($A58="",$B58=""),"",B58*'MPTO_working_2-way'!$G57)</f>
        <v>2.3040935672514617</v>
      </c>
      <c r="F58" s="30">
        <f>IF(OR($A58="",$B58=""),"",'MPTO_working_2-way'!D57)</f>
        <v>1.7599981538319522</v>
      </c>
      <c r="G58" s="32">
        <f>IF(OR($A58="",$B58=""),"",'MPTO_working_2-way'!E57)</f>
        <v>2.315792669966295</v>
      </c>
      <c r="H58" s="30">
        <f>IF(OR($A58="",$B58=""),"",'OddsRatio_working_2-way'!M57)</f>
        <v>1.7597603387632996</v>
      </c>
      <c r="I58" s="30">
        <f>IF(OR($A58="",$B58=""),"",'OddsRatio_working_2-way'!N57)</f>
        <v>2.3162045305336028</v>
      </c>
      <c r="J58" s="30">
        <f>IF('Log_working_2-way'!$D57="","",A58^('Log_working_2-way'!$D57))</f>
        <v>1.7566662454529891</v>
      </c>
      <c r="K58" s="32">
        <f>IF('Log_working_2-way'!$D57="","",B58^('Log_working_2-way'!$D57))</f>
        <v>2.3215866387713424</v>
      </c>
      <c r="L58" s="37">
        <f t="shared" si="9"/>
        <v>0.56598984771573613</v>
      </c>
      <c r="M58" s="37">
        <f t="shared" si="10"/>
        <v>0.43401015228426398</v>
      </c>
      <c r="N58" s="38">
        <v>154</v>
      </c>
      <c r="O58" s="38">
        <f t="shared" si="11"/>
        <v>63.941520467836241</v>
      </c>
      <c r="P58" s="38">
        <f t="shared" si="12"/>
        <v>84.941704035874452</v>
      </c>
      <c r="Q58" s="38">
        <f t="shared" si="13"/>
        <v>69.058295964125563</v>
      </c>
      <c r="R58" s="38">
        <f t="shared" si="14"/>
        <v>90.058479532163744</v>
      </c>
      <c r="S58" s="39">
        <f t="shared" si="15"/>
        <v>-5.1167754962893213</v>
      </c>
      <c r="T58" s="39">
        <f t="shared" si="16"/>
        <v>-5.1167754962892928</v>
      </c>
      <c r="U58" t="s">
        <v>173</v>
      </c>
      <c r="V58" t="s">
        <v>135</v>
      </c>
      <c r="W58" t="s">
        <v>179</v>
      </c>
      <c r="X58" t="s">
        <v>197</v>
      </c>
      <c r="Y58" s="41"/>
    </row>
    <row r="59" spans="1:25" ht="15" x14ac:dyDescent="0.25">
      <c r="A59">
        <v>1.47</v>
      </c>
      <c r="B59">
        <v>2.78</v>
      </c>
      <c r="C59" s="29">
        <f t="shared" si="0"/>
        <v>3.9984339059364826E-2</v>
      </c>
      <c r="D59" s="30">
        <f>IF(OR($A59="",$B59=""),"",A59*'MPTO_working_2-way'!$G58)</f>
        <v>1.5287769784172662</v>
      </c>
      <c r="E59" s="32">
        <f>IF(OR($A59="",$B59=""),"",B59*'MPTO_working_2-way'!$G58)</f>
        <v>2.8911564625850339</v>
      </c>
      <c r="F59" s="30">
        <f>IF(OR($A59="",$B59=""),"",'MPTO_working_2-way'!D58)</f>
        <v>1.5145091353815365</v>
      </c>
      <c r="G59" s="32">
        <f>IF(OR($A59="",$B59=""),"",'MPTO_working_2-way'!E58)</f>
        <v>2.9436000864366494</v>
      </c>
      <c r="H59" s="30">
        <f>IF(OR($A59="",$B59=""),"",'OddsRatio_working_2-way'!M58)</f>
        <v>1.5138530371810843</v>
      </c>
      <c r="I59" s="30">
        <f>IF(OR($A59="",$B59=""),"",'OddsRatio_working_2-way'!N58)</f>
        <v>2.9460817152815526</v>
      </c>
      <c r="J59" s="30">
        <f>IF('Log_working_2-way'!$D58="","",A59^('Log_working_2-way'!$D58))</f>
        <v>1.5073069397899939</v>
      </c>
      <c r="K59" s="32">
        <f>IF('Log_working_2-way'!$D58="","",B59^('Log_working_2-way'!$D58))</f>
        <v>2.971193219657303</v>
      </c>
      <c r="L59" s="37">
        <f t="shared" si="9"/>
        <v>0.65411764705882347</v>
      </c>
      <c r="M59" s="37">
        <f t="shared" si="10"/>
        <v>0.34588235294117647</v>
      </c>
      <c r="N59" s="38">
        <v>155</v>
      </c>
      <c r="O59" s="38">
        <f t="shared" si="11"/>
        <v>49.557823129251695</v>
      </c>
      <c r="P59" s="38">
        <f t="shared" si="12"/>
        <v>99.24460431654677</v>
      </c>
      <c r="Q59" s="38">
        <f t="shared" si="13"/>
        <v>55.755395683453244</v>
      </c>
      <c r="R59" s="38">
        <f t="shared" si="14"/>
        <v>105.4421768707483</v>
      </c>
      <c r="S59" s="39">
        <f t="shared" si="15"/>
        <v>-6.1975725542015496</v>
      </c>
      <c r="T59" s="39">
        <f t="shared" si="16"/>
        <v>-6.1975725542015283</v>
      </c>
      <c r="U59" t="s">
        <v>160</v>
      </c>
      <c r="V59" t="s">
        <v>137</v>
      </c>
      <c r="W59" t="s">
        <v>179</v>
      </c>
      <c r="X59" t="s">
        <v>197</v>
      </c>
      <c r="Y59" s="41"/>
    </row>
    <row r="60" spans="1:25" s="35" customFormat="1" ht="15" x14ac:dyDescent="0.25">
      <c r="A60">
        <v>1.19</v>
      </c>
      <c r="B60">
        <v>4.8600000000000003</v>
      </c>
      <c r="C60" s="29">
        <f t="shared" si="0"/>
        <v>4.6097451326209571E-2</v>
      </c>
      <c r="D60" s="30">
        <f>IF(OR($A60="",$B60=""),"",A60*'MPTO_working_2-way'!$G59)</f>
        <v>1.2448559670781894</v>
      </c>
      <c r="E60" s="32">
        <f>IF(OR($A60="",$B60=""),"",B60*'MPTO_working_2-way'!$G59)</f>
        <v>5.0840336134453787</v>
      </c>
      <c r="F60" s="30">
        <f>IF(OR($A60="",$B60=""),"",'MPTO_working_2-way'!D59)</f>
        <v>1.2235597774345739</v>
      </c>
      <c r="G60" s="32">
        <f>IF(OR($A60="",$B60=""),"",'MPTO_working_2-way'!E59)</f>
        <v>5.4730765590990833</v>
      </c>
      <c r="H60" s="30">
        <f>IF(OR($A60="",$B60=""),"",'OddsRatio_working_2-way'!M59)</f>
        <v>1.2218621146736439</v>
      </c>
      <c r="I60" s="30">
        <f>IF(OR($A60="",$B60=""),"",'OddsRatio_working_2-way'!N59)</f>
        <v>5.5073040138961362</v>
      </c>
      <c r="J60" s="30">
        <f>IF('Log_working_2-way'!$D59="","",A60^('Log_working_2-way'!$D59))</f>
        <v>1.2116408650967234</v>
      </c>
      <c r="K60" s="32">
        <f>IF('Log_working_2-way'!$D59="","",B60^('Log_working_2-way'!$D59))</f>
        <v>5.7249854112200076</v>
      </c>
      <c r="L60" s="37">
        <f t="shared" si="9"/>
        <v>0.80330578512396689</v>
      </c>
      <c r="M60" s="37">
        <f t="shared" si="10"/>
        <v>0.19669421487603303</v>
      </c>
      <c r="N60" s="38">
        <v>156</v>
      </c>
      <c r="O60" s="38">
        <f t="shared" si="11"/>
        <v>24.907563025210074</v>
      </c>
      <c r="P60" s="38">
        <f t="shared" si="12"/>
        <v>123.90123456790124</v>
      </c>
      <c r="Q60" s="38">
        <f t="shared" si="13"/>
        <v>32.098765432098759</v>
      </c>
      <c r="R60" s="38">
        <f t="shared" si="14"/>
        <v>131.0924369747899</v>
      </c>
      <c r="S60" s="39">
        <f t="shared" si="15"/>
        <v>-7.1912024068886851</v>
      </c>
      <c r="T60" s="39">
        <f t="shared" si="16"/>
        <v>-7.1912024068886637</v>
      </c>
      <c r="U60" t="s">
        <v>191</v>
      </c>
      <c r="V60" t="s">
        <v>192</v>
      </c>
      <c r="W60" t="s">
        <v>180</v>
      </c>
      <c r="X60" t="s">
        <v>197</v>
      </c>
      <c r="Y60" s="41"/>
    </row>
    <row r="61" spans="1:25" ht="15" x14ac:dyDescent="0.25">
      <c r="A61">
        <v>1.38</v>
      </c>
      <c r="B61">
        <v>3.11</v>
      </c>
      <c r="C61" s="29">
        <f t="shared" si="0"/>
        <v>4.6181089519548912E-2</v>
      </c>
      <c r="D61" s="30">
        <f>IF(OR($A61="",$B61=""),"",A61*'MPTO_working_2-way'!$G60)</f>
        <v>1.4437299035369773</v>
      </c>
      <c r="E61" s="32">
        <f>IF(OR($A61="",$B61=""),"",B61*'MPTO_working_2-way'!$G60)</f>
        <v>3.2536231884057969</v>
      </c>
      <c r="F61" s="30">
        <f>IF(OR($A61="",$B61=""),"",'MPTO_working_2-way'!D60)</f>
        <v>1.4254209704739447</v>
      </c>
      <c r="G61" s="32">
        <f>IF(OR($A61="",$B61=""),"",'MPTO_working_2-way'!E60)</f>
        <v>3.3506128503396049</v>
      </c>
      <c r="H61" s="30">
        <f>IF(OR($A61="",$B61=""),"",'OddsRatio_working_2-way'!M60)</f>
        <v>1.4243757612421539</v>
      </c>
      <c r="I61" s="30">
        <f>IF(OR($A61="",$B61=""),"",'OddsRatio_working_2-way'!N60)</f>
        <v>3.3564022532130129</v>
      </c>
      <c r="J61" s="30">
        <f>IF('Log_working_2-way'!$D60="","",A61^('Log_working_2-way'!$D60))</f>
        <v>1.4158957041253579</v>
      </c>
      <c r="K61" s="32">
        <f>IF('Log_working_2-way'!$D60="","",B61^('Log_working_2-way'!$D60))</f>
        <v>3.4044489762062162</v>
      </c>
      <c r="L61" s="37">
        <f t="shared" si="9"/>
        <v>0.69265033407572396</v>
      </c>
      <c r="M61" s="37">
        <f t="shared" si="10"/>
        <v>0.30734966592427621</v>
      </c>
      <c r="N61" s="38">
        <v>157</v>
      </c>
      <c r="O61" s="38">
        <f t="shared" si="11"/>
        <v>43.231884057971016</v>
      </c>
      <c r="P61" s="38">
        <f t="shared" si="12"/>
        <v>106.51768488745981</v>
      </c>
      <c r="Q61" s="38">
        <f t="shared" si="13"/>
        <v>50.482315112540192</v>
      </c>
      <c r="R61" s="38">
        <f t="shared" si="14"/>
        <v>113.768115942029</v>
      </c>
      <c r="S61" s="39">
        <f t="shared" si="15"/>
        <v>-7.2504310545691766</v>
      </c>
      <c r="T61" s="39">
        <f t="shared" si="16"/>
        <v>-7.2504310545691908</v>
      </c>
      <c r="U61" t="s">
        <v>193</v>
      </c>
      <c r="V61" t="s">
        <v>190</v>
      </c>
      <c r="W61" t="s">
        <v>180</v>
      </c>
      <c r="X61" t="s">
        <v>197</v>
      </c>
      <c r="Y61" s="41"/>
    </row>
    <row r="62" spans="1:25" ht="15" x14ac:dyDescent="0.25">
      <c r="A62"/>
      <c r="B62"/>
      <c r="C62" s="29"/>
      <c r="D62" s="30"/>
      <c r="E62" s="32"/>
      <c r="F62" s="30"/>
      <c r="G62" s="32"/>
      <c r="H62" s="30"/>
      <c r="I62" s="30"/>
      <c r="J62" s="30"/>
      <c r="K62" s="32"/>
      <c r="L62" s="37"/>
      <c r="M62" s="37"/>
      <c r="N62" s="38"/>
      <c r="O62" s="38"/>
      <c r="P62" s="38"/>
      <c r="Q62" s="38"/>
      <c r="R62" s="38"/>
      <c r="S62" s="39"/>
      <c r="T62" s="39"/>
      <c r="U62"/>
      <c r="V62"/>
      <c r="W62"/>
      <c r="X62"/>
      <c r="Y62" s="41"/>
    </row>
    <row r="63" spans="1:25" s="50" customFormat="1" ht="15" x14ac:dyDescent="0.25">
      <c r="A63"/>
      <c r="B63"/>
      <c r="C63" s="29"/>
      <c r="D63" s="30"/>
      <c r="E63" s="32"/>
      <c r="F63" s="30"/>
      <c r="G63" s="32"/>
      <c r="H63" s="30"/>
      <c r="I63" s="30"/>
      <c r="J63" s="30"/>
      <c r="K63" s="32"/>
      <c r="L63" s="37"/>
      <c r="M63" s="37"/>
      <c r="N63" s="38"/>
      <c r="O63" s="38"/>
      <c r="P63" s="38"/>
      <c r="Q63" s="38"/>
      <c r="R63" s="38"/>
      <c r="S63" s="39"/>
      <c r="T63" s="39"/>
      <c r="U63"/>
      <c r="V63"/>
      <c r="W63"/>
      <c r="X63"/>
      <c r="Y63" s="51"/>
    </row>
    <row r="64" spans="1:25" ht="15" x14ac:dyDescent="0.25">
      <c r="A64"/>
      <c r="B64"/>
      <c r="C64" s="29"/>
      <c r="D64" s="30"/>
      <c r="E64" s="32"/>
      <c r="F64" s="30"/>
      <c r="G64" s="32"/>
      <c r="H64" s="30"/>
      <c r="I64" s="30"/>
      <c r="J64" s="30"/>
      <c r="K64" s="32"/>
      <c r="L64" s="37"/>
      <c r="M64" s="37"/>
      <c r="N64" s="38"/>
      <c r="O64" s="38"/>
      <c r="P64" s="38"/>
      <c r="Q64" s="38"/>
      <c r="R64" s="38"/>
      <c r="S64" s="39"/>
      <c r="T64" s="39"/>
      <c r="U64"/>
      <c r="V64"/>
      <c r="W64"/>
      <c r="X64"/>
      <c r="Y64" s="41"/>
    </row>
    <row r="65" spans="1:25" ht="15" x14ac:dyDescent="0.25">
      <c r="A65"/>
      <c r="B65"/>
      <c r="C65" s="29"/>
      <c r="D65" s="30"/>
      <c r="E65" s="32"/>
      <c r="F65" s="30"/>
      <c r="G65" s="32"/>
      <c r="H65" s="30"/>
      <c r="I65" s="30"/>
      <c r="J65" s="30"/>
      <c r="K65" s="32"/>
      <c r="L65" s="37"/>
      <c r="M65" s="37"/>
      <c r="N65" s="38"/>
      <c r="O65" s="38"/>
      <c r="P65" s="38"/>
      <c r="Q65" s="38"/>
      <c r="R65" s="38"/>
      <c r="S65" s="39"/>
      <c r="T65" s="39"/>
      <c r="U65"/>
      <c r="V65"/>
      <c r="W65"/>
      <c r="X65"/>
      <c r="Y65" s="41"/>
    </row>
    <row r="66" spans="1:25" ht="15" x14ac:dyDescent="0.25">
      <c r="A66"/>
      <c r="B66"/>
      <c r="C66" s="29"/>
      <c r="D66" s="30"/>
      <c r="E66" s="32"/>
      <c r="F66" s="30"/>
      <c r="G66" s="32"/>
      <c r="H66" s="30"/>
      <c r="I66" s="30"/>
      <c r="J66" s="30"/>
      <c r="K66" s="32"/>
      <c r="L66" s="37"/>
      <c r="M66" s="37"/>
      <c r="N66" s="38"/>
      <c r="O66" s="38"/>
      <c r="P66" s="38"/>
      <c r="Q66" s="38"/>
      <c r="R66" s="38"/>
      <c r="S66" s="39"/>
      <c r="T66" s="39"/>
      <c r="U66"/>
      <c r="V66"/>
      <c r="W66"/>
      <c r="X66"/>
      <c r="Y66" s="41"/>
    </row>
    <row r="67" spans="1:25" ht="15" x14ac:dyDescent="0.25">
      <c r="A67"/>
      <c r="B67"/>
      <c r="C67" s="29"/>
      <c r="D67" s="30"/>
      <c r="E67" s="32"/>
      <c r="F67" s="30"/>
      <c r="G67" s="32"/>
      <c r="H67" s="30"/>
      <c r="I67" s="30"/>
      <c r="J67" s="30"/>
      <c r="K67" s="32"/>
      <c r="L67" s="37"/>
      <c r="M67" s="37"/>
      <c r="N67" s="38"/>
      <c r="O67" s="38"/>
      <c r="P67" s="38"/>
      <c r="Q67" s="38"/>
      <c r="R67" s="38"/>
      <c r="S67" s="39"/>
      <c r="T67" s="39"/>
      <c r="U67"/>
      <c r="V67"/>
      <c r="W67"/>
      <c r="X67"/>
      <c r="Y67" s="41"/>
    </row>
    <row r="68" spans="1:25" ht="15" x14ac:dyDescent="0.25">
      <c r="A68"/>
      <c r="B68"/>
      <c r="C68" s="29"/>
      <c r="D68" s="30"/>
      <c r="E68" s="32"/>
      <c r="F68" s="30"/>
      <c r="G68" s="32"/>
      <c r="H68" s="30"/>
      <c r="I68" s="30"/>
      <c r="J68" s="30"/>
      <c r="K68" s="32"/>
      <c r="L68" s="37"/>
      <c r="M68" s="37"/>
      <c r="N68" s="38"/>
      <c r="O68" s="38"/>
      <c r="P68" s="38"/>
      <c r="Q68" s="38"/>
      <c r="R68" s="38"/>
      <c r="S68" s="39"/>
      <c r="T68" s="39"/>
      <c r="U68"/>
      <c r="V68"/>
      <c r="W68"/>
      <c r="X68"/>
      <c r="Y68" s="41"/>
    </row>
    <row r="69" spans="1:25" ht="15" x14ac:dyDescent="0.25">
      <c r="A69"/>
      <c r="B69"/>
      <c r="C69" s="29"/>
      <c r="D69" s="30"/>
      <c r="E69" s="32"/>
      <c r="F69" s="30"/>
      <c r="G69" s="32"/>
      <c r="H69" s="30"/>
      <c r="I69" s="30"/>
      <c r="J69" s="30"/>
      <c r="K69" s="32"/>
      <c r="L69" s="37"/>
      <c r="M69" s="37"/>
      <c r="N69" s="38"/>
      <c r="O69" s="38"/>
      <c r="P69" s="38"/>
      <c r="Q69" s="38"/>
      <c r="R69" s="38"/>
      <c r="S69" s="39"/>
      <c r="T69" s="39"/>
      <c r="U69"/>
      <c r="V69"/>
      <c r="W69"/>
      <c r="X69"/>
      <c r="Y69" s="41"/>
    </row>
    <row r="70" spans="1:25" ht="15" x14ac:dyDescent="0.25">
      <c r="A70"/>
      <c r="B70"/>
      <c r="C70" s="29"/>
      <c r="D70" s="30"/>
      <c r="E70" s="32"/>
      <c r="F70" s="30"/>
      <c r="G70" s="32"/>
      <c r="H70" s="30"/>
      <c r="I70" s="30"/>
      <c r="J70" s="30"/>
      <c r="K70" s="32"/>
      <c r="L70" s="37"/>
      <c r="M70" s="37"/>
      <c r="N70" s="38"/>
      <c r="O70" s="38"/>
      <c r="P70" s="38"/>
      <c r="Q70" s="38"/>
      <c r="R70" s="38"/>
      <c r="S70" s="39"/>
      <c r="T70" s="39"/>
      <c r="U70"/>
      <c r="V70"/>
      <c r="W70"/>
      <c r="X70"/>
      <c r="Y70" s="41"/>
    </row>
    <row r="71" spans="1:25" ht="15" x14ac:dyDescent="0.25">
      <c r="A71"/>
      <c r="B71"/>
      <c r="C71" s="29"/>
      <c r="D71" s="30"/>
      <c r="E71" s="32"/>
      <c r="F71" s="30"/>
      <c r="G71" s="32"/>
      <c r="H71" s="30"/>
      <c r="I71" s="30"/>
      <c r="J71" s="30"/>
      <c r="K71" s="32"/>
      <c r="L71" s="37"/>
      <c r="M71" s="37"/>
      <c r="N71" s="38"/>
      <c r="O71" s="38"/>
      <c r="P71" s="38"/>
      <c r="Q71" s="38"/>
      <c r="R71" s="38"/>
      <c r="S71" s="39"/>
      <c r="T71" s="39"/>
      <c r="U71"/>
      <c r="V71"/>
      <c r="W71"/>
      <c r="X71"/>
      <c r="Y71" s="41"/>
    </row>
    <row r="72" spans="1:25" ht="15" x14ac:dyDescent="0.25">
      <c r="A72"/>
      <c r="B72"/>
      <c r="C72" s="29"/>
      <c r="D72" s="30"/>
      <c r="E72" s="32"/>
      <c r="F72" s="30"/>
      <c r="G72" s="32"/>
      <c r="H72" s="30"/>
      <c r="I72" s="30"/>
      <c r="J72" s="30"/>
      <c r="K72" s="32"/>
      <c r="L72" s="37"/>
      <c r="M72" s="37"/>
      <c r="N72" s="38"/>
      <c r="O72" s="38"/>
      <c r="P72" s="38"/>
      <c r="Q72" s="38"/>
      <c r="R72" s="38"/>
      <c r="S72" s="39"/>
      <c r="T72" s="39"/>
      <c r="U72"/>
      <c r="V72"/>
      <c r="W72"/>
      <c r="X72"/>
      <c r="Y72" s="41"/>
    </row>
    <row r="73" spans="1:25" ht="15" x14ac:dyDescent="0.25">
      <c r="A73"/>
      <c r="B73"/>
      <c r="C73" s="29"/>
      <c r="D73" s="30"/>
      <c r="E73" s="32"/>
      <c r="F73" s="30"/>
      <c r="G73" s="32"/>
      <c r="H73" s="30"/>
      <c r="I73" s="30"/>
      <c r="J73" s="30"/>
      <c r="K73" s="32"/>
      <c r="L73" s="37"/>
      <c r="M73" s="37"/>
      <c r="N73" s="38"/>
      <c r="O73" s="38"/>
      <c r="P73" s="38"/>
      <c r="Q73" s="38"/>
      <c r="R73" s="38"/>
      <c r="S73" s="39"/>
      <c r="T73" s="39"/>
      <c r="U73"/>
      <c r="V73"/>
      <c r="W73"/>
      <c r="X73"/>
      <c r="Y73" s="41"/>
    </row>
    <row r="74" spans="1:25" ht="15" x14ac:dyDescent="0.25">
      <c r="A74"/>
      <c r="B74"/>
      <c r="C74" s="29"/>
      <c r="D74" s="30"/>
      <c r="E74" s="32"/>
      <c r="F74" s="30"/>
      <c r="G74" s="32"/>
      <c r="H74" s="30"/>
      <c r="I74" s="30"/>
      <c r="J74" s="30"/>
      <c r="K74" s="32"/>
      <c r="L74" s="37"/>
      <c r="M74" s="37"/>
      <c r="N74" s="38"/>
      <c r="O74" s="38"/>
      <c r="P74" s="38"/>
      <c r="Q74" s="38"/>
      <c r="R74" s="38"/>
      <c r="S74" s="39"/>
      <c r="T74" s="39"/>
      <c r="U74"/>
      <c r="V74"/>
      <c r="W74"/>
      <c r="X74"/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/>
      <c r="Y112" s="41"/>
    </row>
    <row r="113" spans="1:25" s="35" customFormat="1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/>
      <c r="Y130" s="41"/>
    </row>
    <row r="131" spans="1:25" s="35" customFormat="1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/>
      <c r="Y193" s="41"/>
    </row>
    <row r="194" spans="1:25" s="35" customFormat="1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17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1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1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1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1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1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1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1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1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1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1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1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1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1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1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1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17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1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1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1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1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1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1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1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1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1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1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1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1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1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1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1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1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1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1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1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1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1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1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1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1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1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1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1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1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1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1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1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1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1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1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1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1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1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1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1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1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1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1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1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1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18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1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1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1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1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1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1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1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1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1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1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1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1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1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1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1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1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1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1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18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1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1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1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1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1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1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1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1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1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1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1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1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1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1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1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1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1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1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1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1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1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1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1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1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1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1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1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1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1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1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1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1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1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1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1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1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1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1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1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1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1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1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1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1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19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1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1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1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1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1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1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1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1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1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1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1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1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1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1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1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1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1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1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19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1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1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1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1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1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1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1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1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1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1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1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1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1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1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1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1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1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1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1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1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1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1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1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1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1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1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1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1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1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1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1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1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1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1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1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1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1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1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1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1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1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1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1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1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0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0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21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2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2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2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2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2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2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2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2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2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2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2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2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2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2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2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2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2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2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21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2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2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2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2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2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2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2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2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2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2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2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2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2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2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2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2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2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2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2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2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2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2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2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2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2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2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2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2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2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2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2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2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2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2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2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2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2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2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2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2" zoomScaleNormal="82" workbookViewId="0">
      <pane ySplit="2" topLeftCell="A36" activePane="bottomLeft" state="frozen"/>
      <selection pane="bottomLeft" activeCell="S3" sqref="S3:S6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2.11</v>
      </c>
      <c r="B3">
        <v>3.64</v>
      </c>
      <c r="C3">
        <v>3.37</v>
      </c>
      <c r="D3" s="20">
        <f>IF(OR($A3="",$B3="",$C3=""),"",(1/A3)+(1/B3)+(1/C3)-1)</f>
        <v>4.5394829058884589E-2</v>
      </c>
      <c r="E3" s="17">
        <f>IF(OR($A3="",$B3="",$C3=""),"",A3*'MPTO_working_3-way'!$I2)</f>
        <v>2.2057830893142465</v>
      </c>
      <c r="F3" s="21">
        <f>IF(OR($A3="",$B3="",$C3=""),"",B3*'MPTO_working_3-way'!$I2)</f>
        <v>3.8052371777743401</v>
      </c>
      <c r="G3" s="22">
        <f>IF(OR($A3="",$B3="",$C3=""),"",C3*'MPTO_working_3-way'!$I2)</f>
        <v>3.5229805739284412</v>
      </c>
      <c r="H3" s="17">
        <f>IF(OR($A3="",$B3="",$C3=""),"",'MPTO_working_3-way'!E2)</f>
        <v>2.1795892643932508</v>
      </c>
      <c r="I3" s="21">
        <f>IF(OR($A3="",$B3="",$C3=""),"",'MPTO_working_3-way'!F2)</f>
        <v>3.852174127014397</v>
      </c>
      <c r="J3" s="22">
        <f>IF(OR($A3="",$B3="",$C3=""),"",'MPTO_working_3-way'!G2)</f>
        <v>3.5510821975493916</v>
      </c>
      <c r="K3" s="17">
        <f>IF(OR($A3="",$B3="",$C3=""),"",'OddsRatio_working_3-way'!H2)</f>
        <v>2.1902225671829916</v>
      </c>
      <c r="L3" s="21">
        <f>IF(OR($A3="",$B3="",$C3=""),"",'OddsRatio_working_3-way'!I2)</f>
        <v>3.8307996192460343</v>
      </c>
      <c r="M3" s="22">
        <f>IF(OR($A3="",$B3="",$C3=""),"",'OddsRatio_working_3-way'!J2)</f>
        <v>3.541286021823145</v>
      </c>
      <c r="N3" s="23">
        <f>(1/E3)* 100</f>
        <v>45.3353734029618</v>
      </c>
      <c r="O3" s="24">
        <f>(1/F3)* 100</f>
        <v>26.279570846222359</v>
      </c>
      <c r="P3" s="24">
        <f>(1/G3)* 100</f>
        <v>28.385055750815841</v>
      </c>
      <c r="Q3" t="s">
        <v>189</v>
      </c>
      <c r="R3" t="s">
        <v>186</v>
      </c>
      <c r="S3" s="48" t="s">
        <v>195</v>
      </c>
      <c r="T3" s="35">
        <v>100</v>
      </c>
      <c r="U3" s="35">
        <f>(1/A4)*((T3*A4)-T3)</f>
        <v>71.014492753623188</v>
      </c>
      <c r="V3" s="35">
        <f>(1/B4)*((T3*B4)-T3)</f>
        <v>74.093264248704671</v>
      </c>
      <c r="W3" s="35">
        <f>(1/C4)*((T3*C4)-T3)</f>
        <v>52.606635071090047</v>
      </c>
      <c r="X3" s="35">
        <f>((1/B4)+(1/C4))*T3</f>
        <v>73.30010068020529</v>
      </c>
      <c r="Y3" s="35">
        <f>((1/A4)+(1/C4))*T3</f>
        <v>76.378872175286759</v>
      </c>
      <c r="Z3" s="35">
        <f>((1/A4)+(1/B4))*T3</f>
        <v>54.892242997672149</v>
      </c>
      <c r="AA3" s="35">
        <f t="shared" ref="AA3" si="0">U3-X3</f>
        <v>-2.2856079265821023</v>
      </c>
      <c r="AB3" s="35">
        <f t="shared" ref="AB3" si="1">V3-Y3</f>
        <v>-2.2856079265820881</v>
      </c>
      <c r="AC3" s="35">
        <f t="shared" ref="AC3" si="2">W3-Z3</f>
        <v>-2.2856079265821023</v>
      </c>
      <c r="AD3" s="27"/>
      <c r="AE3" s="27"/>
      <c r="AF3">
        <v>1.75</v>
      </c>
      <c r="AG3">
        <v>2.1</v>
      </c>
      <c r="AH3" s="41"/>
      <c r="AI3" s="27"/>
      <c r="AJ3" t="s">
        <v>174</v>
      </c>
    </row>
    <row r="4" spans="1:36" ht="15" x14ac:dyDescent="0.25">
      <c r="A4">
        <v>3.45</v>
      </c>
      <c r="B4">
        <v>3.86</v>
      </c>
      <c r="C4">
        <v>2.11</v>
      </c>
      <c r="D4" s="20">
        <f t="shared" ref="D4:D67" si="3">IF(OR($A4="",$B4="",$C4=""),"",(1/A4)+(1/B4)+(1/C4)-1)</f>
        <v>2.2856079265821005E-2</v>
      </c>
      <c r="E4" s="17">
        <f>IF(OR($A4="",$B4="",$C4=""),"",A4*'MPTO_working_3-way'!$I3)</f>
        <v>3.5288534734670827</v>
      </c>
      <c r="F4" s="21">
        <f>IF(OR($A4="",$B4="",$C4=""),"",B4*'MPTO_working_3-way'!$I3)</f>
        <v>3.948224465966069</v>
      </c>
      <c r="G4" s="22">
        <f>IF(OR($A4="",$B4="",$C4=""),"",C4*'MPTO_working_3-way'!$I3)</f>
        <v>2.1582263272508824</v>
      </c>
      <c r="H4" s="17">
        <f>IF(OR($A4="",$B4="",$C4=""),"",'MPTO_working_3-way'!E3)</f>
        <v>3.5431293521192595</v>
      </c>
      <c r="I4" s="21">
        <f>IF(OR($A4="",$B4="",$C4=""),"",'MPTO_working_3-way'!F3)</f>
        <v>3.9769549076323334</v>
      </c>
      <c r="J4" s="22">
        <f>IF(OR($A4="",$B4="",$C4=""),"",'MPTO_working_3-way'!G3)</f>
        <v>2.144473357980929</v>
      </c>
      <c r="K4" s="17">
        <f>IF(OR($A4="",$B4="",$C4=""),"",'OddsRatio_working_3-way'!H3)</f>
        <v>3.5385614396056551</v>
      </c>
      <c r="L4" s="21">
        <f>IF(OR($A4="",$B4="",$C4=""),"",'OddsRatio_working_3-way'!I3)</f>
        <v>3.9633819254172145</v>
      </c>
      <c r="M4" s="22">
        <f>IF(OR($A4="",$B4="",$C4=""),"",'OddsRatio_working_3-way'!J3)</f>
        <v>2.1501237542703171</v>
      </c>
      <c r="N4" s="23">
        <f t="shared" ref="N4" si="4">(1/E4)* 100</f>
        <v>28.337815880394281</v>
      </c>
      <c r="O4" s="24">
        <f t="shared" ref="O4" si="5">(1/F4)* 100</f>
        <v>25.327840618487112</v>
      </c>
      <c r="P4" s="24">
        <f t="shared" ref="P4" si="6">(1/G4)* 100</f>
        <v>46.33434350111861</v>
      </c>
      <c r="Q4" t="s">
        <v>103</v>
      </c>
      <c r="R4" t="s">
        <v>166</v>
      </c>
      <c r="S4" s="48" t="s">
        <v>195</v>
      </c>
      <c r="T4" s="35">
        <v>100</v>
      </c>
      <c r="U4" s="35">
        <f t="shared" ref="U4" si="7">(1/A5)*((T4*A5)-T4)</f>
        <v>42.196531791907518</v>
      </c>
      <c r="V4" s="35">
        <f t="shared" ref="V4" si="8">(1/B5)*((T4*B5)-T4)</f>
        <v>74.093264248704671</v>
      </c>
      <c r="W4" s="35">
        <f t="shared" ref="W4" si="9">(1/C5)*((T4*C5)-T4)</f>
        <v>81.343283582089541</v>
      </c>
      <c r="X4" s="35">
        <f t="shared" ref="X4" si="10">((1/B5)+(1/C5))*T4</f>
        <v>44.563452169205789</v>
      </c>
      <c r="Y4" s="35">
        <f t="shared" ref="Y4" si="11">((1/A5)+(1/C5))*T4</f>
        <v>76.460184626002942</v>
      </c>
      <c r="Z4" s="35">
        <f t="shared" ref="Z4" si="12">((1/A5)+(1/B5))*T4</f>
        <v>83.710203959387826</v>
      </c>
      <c r="AA4" s="35">
        <f t="shared" ref="AA4" si="13">U4-X4</f>
        <v>-2.3669203772982712</v>
      </c>
      <c r="AB4" s="35">
        <f t="shared" ref="AB4" si="14">V4-Y4</f>
        <v>-2.3669203772982712</v>
      </c>
      <c r="AC4" s="35">
        <f t="shared" ref="AC4" si="15">W4-Z4</f>
        <v>-2.3669203772982854</v>
      </c>
      <c r="AD4" s="4"/>
      <c r="AE4" s="4"/>
      <c r="AF4">
        <v>1.67</v>
      </c>
      <c r="AG4">
        <v>2.33</v>
      </c>
      <c r="AH4" s="4"/>
      <c r="AI4" s="4"/>
      <c r="AJ4" t="s">
        <v>177</v>
      </c>
    </row>
    <row r="5" spans="1:36" s="12" customFormat="1" ht="15" x14ac:dyDescent="0.25">
      <c r="A5">
        <v>1.73</v>
      </c>
      <c r="B5">
        <v>3.86</v>
      </c>
      <c r="C5">
        <v>5.36</v>
      </c>
      <c r="D5" s="20">
        <f t="shared" si="3"/>
        <v>2.3669203772982872E-2</v>
      </c>
      <c r="E5" s="17">
        <f>IF(OR($A5="",$B5="",$C5=""),"",A5*'MPTO_working_3-way'!$I4)</f>
        <v>1.7709477225272603</v>
      </c>
      <c r="F5" s="21">
        <f>IF(OR($A5="",$B5="",$C5=""),"",B5*'MPTO_working_3-way'!$I4)</f>
        <v>3.9513631265637139</v>
      </c>
      <c r="G5" s="22">
        <f>IF(OR($A5="",$B5="",$C5=""),"",C5*'MPTO_working_3-way'!$I4)</f>
        <v>5.4868669322231884</v>
      </c>
      <c r="H5" s="17">
        <f>IF(OR($A5="",$B5="",$C5=""),"",'MPTO_working_3-way'!E4)</f>
        <v>1.7539399487840959</v>
      </c>
      <c r="I5" s="21">
        <f>IF(OR($A5="",$B5="",$C5=""),"",'MPTO_working_3-way'!F4)</f>
        <v>3.9812463720571962</v>
      </c>
      <c r="J5" s="22">
        <f>IF(OR($A5="",$B5="",$C5=""),"",'MPTO_working_3-way'!G4)</f>
        <v>5.5966777802054501</v>
      </c>
      <c r="K5" s="17">
        <f>IF(OR($A5="",$B5="",$C5=""),"",'OddsRatio_working_3-way'!H4)</f>
        <v>1.760164776486937</v>
      </c>
      <c r="L5" s="21">
        <f>IF(OR($A5="",$B5="",$C5=""),"",'OddsRatio_working_3-way'!I4)</f>
        <v>3.9781798092501912</v>
      </c>
      <c r="M5" s="22">
        <f>IF(OR($A5="",$B5="",$C5=""),"",'OddsRatio_working_3-way'!J4)</f>
        <v>5.5401622266891035</v>
      </c>
      <c r="N5" s="23">
        <f t="shared" ref="N5:N61" si="16">(1/E5)* 100</f>
        <v>56.466940682638189</v>
      </c>
      <c r="O5" s="24">
        <f t="shared" ref="O5:O61" si="17">(1/F5)* 100</f>
        <v>25.307722119420738</v>
      </c>
      <c r="P5" s="24">
        <f t="shared" ref="P5:P61" si="18">(1/G5)* 100</f>
        <v>18.225337197941055</v>
      </c>
      <c r="Q5" t="s">
        <v>162</v>
      </c>
      <c r="R5" t="s">
        <v>130</v>
      </c>
      <c r="S5" s="48" t="s">
        <v>195</v>
      </c>
      <c r="T5" s="35">
        <v>100</v>
      </c>
      <c r="U5" s="35">
        <f t="shared" ref="U5:U61" si="19">(1/A6)*((T5*A6)-T5)</f>
        <v>47.643979057591622</v>
      </c>
      <c r="V5" s="35">
        <f t="shared" ref="V5:V61" si="20">(1/B6)*((T5*B6)-T5)</f>
        <v>72.222222222222229</v>
      </c>
      <c r="W5" s="35">
        <f t="shared" ref="W5:W61" si="21">(1/C6)*((T5*C6)-T5)</f>
        <v>77.728285077951</v>
      </c>
      <c r="X5" s="35">
        <f t="shared" ref="X5:X61" si="22">((1/B6)+(1/C6))*T5</f>
        <v>50.049492699826772</v>
      </c>
      <c r="Y5" s="35">
        <f t="shared" ref="Y5:Y61" si="23">((1/A6)+(1/C6))*T5</f>
        <v>74.627735864457364</v>
      </c>
      <c r="Z5" s="35">
        <f t="shared" ref="Z5:Z61" si="24">((1/A6)+(1/B6))*T5</f>
        <v>80.133798720186149</v>
      </c>
      <c r="AA5" s="35">
        <f t="shared" ref="AA5:AA61" si="25">U5-X5</f>
        <v>-2.4055136422351495</v>
      </c>
      <c r="AB5" s="35">
        <f t="shared" ref="AB5:AB61" si="26">V5-Y5</f>
        <v>-2.4055136422351353</v>
      </c>
      <c r="AC5" s="35">
        <f t="shared" ref="AC5:AC61" si="27">W5-Z5</f>
        <v>-2.4055136422351495</v>
      </c>
      <c r="AD5" s="27"/>
      <c r="AE5" s="27"/>
      <c r="AF5">
        <v>1.76</v>
      </c>
      <c r="AG5">
        <v>2.1800000000000002</v>
      </c>
      <c r="AH5" s="36"/>
      <c r="AI5" s="27"/>
      <c r="AJ5" t="s">
        <v>179</v>
      </c>
    </row>
    <row r="6" spans="1:36" s="12" customFormat="1" ht="15" x14ac:dyDescent="0.25">
      <c r="A6">
        <v>1.91</v>
      </c>
      <c r="B6">
        <v>3.6</v>
      </c>
      <c r="C6">
        <v>4.49</v>
      </c>
      <c r="D6" s="20">
        <f t="shared" si="3"/>
        <v>2.4055136422351575E-2</v>
      </c>
      <c r="E6" s="17">
        <f>IF(OR($A6="",$B6="",$C6=""),"",A6*'MPTO_working_3-way'!$I5)</f>
        <v>1.9559453105666915</v>
      </c>
      <c r="F6" s="21">
        <f>IF(OR($A6="",$B6="",$C6=""),"",B6*'MPTO_working_3-way'!$I5)</f>
        <v>3.6865984911204657</v>
      </c>
      <c r="G6" s="22">
        <f>IF(OR($A6="",$B6="",$C6=""),"",C6*'MPTO_working_3-way'!$I5)</f>
        <v>4.5980075625363588</v>
      </c>
      <c r="H6" s="17">
        <f>IF(OR($A6="",$B6="",$C6=""),"",'MPTO_working_3-way'!E5)</f>
        <v>1.9397068106072251</v>
      </c>
      <c r="I6" s="21">
        <f>IF(OR($A6="",$B6="",$C6=""),"",'MPTO_working_3-way'!F5)</f>
        <v>3.7070070730325031</v>
      </c>
      <c r="J6" s="22">
        <f>IF(OR($A6="",$B6="",$C6=""),"",'MPTO_working_3-way'!G5)</f>
        <v>4.6576885283329332</v>
      </c>
      <c r="K6" s="17">
        <f>IF(OR($A6="",$B6="",$C6=""),"",'OddsRatio_working_3-way'!H5)</f>
        <v>1.9460143107825982</v>
      </c>
      <c r="L6" s="21">
        <f>IF(OR($A6="",$B6="",$C6=""),"",'OddsRatio_working_3-way'!I5)</f>
        <v>3.7028980308074226</v>
      </c>
      <c r="M6" s="22">
        <f>IF(OR($A6="",$B6="",$C6=""),"",'OddsRatio_working_3-way'!J5)</f>
        <v>4.6281208182761189</v>
      </c>
      <c r="N6" s="23">
        <f t="shared" si="16"/>
        <v>51.126173855560019</v>
      </c>
      <c r="O6" s="24">
        <f t="shared" si="17"/>
        <v>27.125275573366565</v>
      </c>
      <c r="P6" s="24">
        <f t="shared" si="18"/>
        <v>21.748550571073412</v>
      </c>
      <c r="Q6" t="s">
        <v>164</v>
      </c>
      <c r="R6" t="s">
        <v>133</v>
      </c>
      <c r="S6" s="48" t="s">
        <v>195</v>
      </c>
      <c r="T6" s="35">
        <v>100</v>
      </c>
      <c r="U6" s="35">
        <f t="shared" si="19"/>
        <v>32.432432432432435</v>
      </c>
      <c r="V6" s="35">
        <f t="shared" si="20"/>
        <v>78.354978354978357</v>
      </c>
      <c r="W6" s="35">
        <f t="shared" si="21"/>
        <v>85.994397759103649</v>
      </c>
      <c r="X6" s="35">
        <f t="shared" si="22"/>
        <v>35.650623885918002</v>
      </c>
      <c r="Y6" s="35">
        <f t="shared" si="23"/>
        <v>81.573169808463916</v>
      </c>
      <c r="Z6" s="35">
        <f t="shared" si="24"/>
        <v>89.212589212589208</v>
      </c>
      <c r="AA6" s="35">
        <f t="shared" si="25"/>
        <v>-3.2181914534855665</v>
      </c>
      <c r="AB6" s="35">
        <f t="shared" si="26"/>
        <v>-3.2181914534855594</v>
      </c>
      <c r="AC6" s="35">
        <f t="shared" si="27"/>
        <v>-3.2181914534855594</v>
      </c>
      <c r="AD6" s="27"/>
      <c r="AE6" s="27"/>
      <c r="AF6">
        <v>1.81</v>
      </c>
      <c r="AG6">
        <v>2.09</v>
      </c>
      <c r="AH6" s="36"/>
      <c r="AI6" s="27"/>
      <c r="AJ6" t="s">
        <v>179</v>
      </c>
    </row>
    <row r="7" spans="1:36" s="12" customFormat="1" ht="15" x14ac:dyDescent="0.25">
      <c r="A7">
        <v>1.48</v>
      </c>
      <c r="B7">
        <v>4.62</v>
      </c>
      <c r="C7">
        <v>7.14</v>
      </c>
      <c r="D7" s="20">
        <f t="shared" si="3"/>
        <v>3.2181914534855638E-2</v>
      </c>
      <c r="E7" s="17">
        <f>IF(OR($A7="",$B7="",$C7=""),"",A7*'MPTO_working_3-way'!$I6)</f>
        <v>1.5276292335115864</v>
      </c>
      <c r="F7" s="21">
        <f>IF(OR($A7="",$B7="",$C7=""),"",B7*'MPTO_working_3-way'!$I6)</f>
        <v>4.7686804451510332</v>
      </c>
      <c r="G7" s="22">
        <f>IF(OR($A7="",$B7="",$C7=""),"",C7*'MPTO_working_3-way'!$I6)</f>
        <v>7.3697788697788686</v>
      </c>
      <c r="H7" s="17">
        <f>IF(OR($A7="",$B7="",$C7=""),"",'MPTO_working_3-way'!E6)</f>
        <v>1.5038761562054721</v>
      </c>
      <c r="I7" s="21">
        <f>IF(OR($A7="",$B7="",$C7=""),"",'MPTO_working_3-way'!F6)</f>
        <v>4.8609072863929335</v>
      </c>
      <c r="J7" s="22">
        <f>IF(OR($A7="",$B7="",$C7=""),"",'MPTO_working_3-way'!G6)</f>
        <v>7.7322347181324709</v>
      </c>
      <c r="K7" s="17">
        <f>IF(OR($A7="",$B7="",$C7=""),"",'OddsRatio_working_3-way'!H6)</f>
        <v>1.5115339622170982</v>
      </c>
      <c r="L7" s="21">
        <f>IF(OR($A7="",$B7="",$C7=""),"",'OddsRatio_working_3-way'!I6)</f>
        <v>4.8578186317206153</v>
      </c>
      <c r="M7" s="22">
        <f>IF(OR($A7="",$B7="",$C7=""),"",'OddsRatio_working_3-way'!J6)</f>
        <v>7.5433719333603797</v>
      </c>
      <c r="N7" s="23">
        <f t="shared" si="16"/>
        <v>65.460910151691948</v>
      </c>
      <c r="O7" s="24">
        <f t="shared" si="17"/>
        <v>20.970161693615605</v>
      </c>
      <c r="P7" s="24">
        <f t="shared" si="18"/>
        <v>13.568928154692451</v>
      </c>
      <c r="Q7" t="s">
        <v>194</v>
      </c>
      <c r="R7" t="s">
        <v>181</v>
      </c>
      <c r="S7" s="48" t="s">
        <v>195</v>
      </c>
      <c r="T7" s="35">
        <v>100</v>
      </c>
      <c r="U7" s="35">
        <f t="shared" si="19"/>
        <v>52.606635071090047</v>
      </c>
      <c r="V7" s="35">
        <f t="shared" si="20"/>
        <v>71.181556195965413</v>
      </c>
      <c r="W7" s="35">
        <f t="shared" si="21"/>
        <v>73.890339425587456</v>
      </c>
      <c r="X7" s="35">
        <f t="shared" si="22"/>
        <v>54.928104378447109</v>
      </c>
      <c r="Y7" s="35">
        <f t="shared" si="23"/>
        <v>73.503025503322476</v>
      </c>
      <c r="Z7" s="35">
        <f t="shared" si="24"/>
        <v>76.211808732944533</v>
      </c>
      <c r="AA7" s="35">
        <f t="shared" si="25"/>
        <v>-2.3214693073570629</v>
      </c>
      <c r="AB7" s="35">
        <f t="shared" si="26"/>
        <v>-2.3214693073570629</v>
      </c>
      <c r="AC7" s="35">
        <f t="shared" si="27"/>
        <v>-2.3214693073570771</v>
      </c>
      <c r="AD7" s="27"/>
      <c r="AE7" s="27"/>
      <c r="AF7">
        <v>1.67</v>
      </c>
      <c r="AG7">
        <v>2.2999999999999998</v>
      </c>
      <c r="AH7" s="36"/>
      <c r="AI7" s="27"/>
      <c r="AJ7" t="s">
        <v>180</v>
      </c>
    </row>
    <row r="8" spans="1:36" ht="15" x14ac:dyDescent="0.25">
      <c r="A8">
        <v>2.11</v>
      </c>
      <c r="B8">
        <v>3.47</v>
      </c>
      <c r="C8">
        <v>3.83</v>
      </c>
      <c r="D8" s="20">
        <f t="shared" si="3"/>
        <v>2.3214693073570603E-2</v>
      </c>
      <c r="E8" s="17">
        <f>IF(OR($A8="",$B8="",$C8=""),"",A8*'MPTO_working_3-way'!$I7)</f>
        <v>2.1589830023852339</v>
      </c>
      <c r="F8" s="21">
        <f>IF(OR($A8="",$B8="",$C8=""),"",B8*'MPTO_working_3-way'!$I7)</f>
        <v>3.5505549849652902</v>
      </c>
      <c r="G8" s="22">
        <f>IF(OR($A8="",$B8="",$C8=""),"",C8*'MPTO_working_3-way'!$I7)</f>
        <v>3.9189122744717753</v>
      </c>
      <c r="H8" s="17">
        <f>IF(OR($A8="",$B8="",$C8=""),"",'MPTO_working_3-way'!E7)</f>
        <v>2.1450232259307156</v>
      </c>
      <c r="I8" s="21">
        <f>IF(OR($A8="",$B8="",$C8=""),"",'MPTO_working_3-way'!F7)</f>
        <v>3.5657462108003544</v>
      </c>
      <c r="J8" s="22">
        <f>IF(OR($A8="",$B8="",$C8=""),"",'MPTO_working_3-way'!G7)</f>
        <v>3.9469782718125095</v>
      </c>
      <c r="K8" s="17">
        <f>IF(OR($A8="",$B8="",$C8=""),"",'OddsRatio_working_3-way'!H7)</f>
        <v>2.1507509442608712</v>
      </c>
      <c r="L8" s="21">
        <f>IF(OR($A8="",$B8="",$C8=""),"",'OddsRatio_working_3-way'!I7)</f>
        <v>3.5606800291210381</v>
      </c>
      <c r="M8" s="22">
        <f>IF(OR($A8="",$B8="",$C8=""),"",'OddsRatio_working_3-way'!J7)</f>
        <v>3.9338965515840241</v>
      </c>
      <c r="N8" s="23">
        <f t="shared" si="16"/>
        <v>46.318104352614398</v>
      </c>
      <c r="O8" s="24">
        <f t="shared" si="17"/>
        <v>28.164611004039298</v>
      </c>
      <c r="P8" s="24">
        <f t="shared" si="18"/>
        <v>25.517284643346311</v>
      </c>
      <c r="Q8" t="s">
        <v>97</v>
      </c>
      <c r="R8" t="s">
        <v>102</v>
      </c>
      <c r="S8" t="s">
        <v>196</v>
      </c>
      <c r="T8" s="35">
        <v>100</v>
      </c>
      <c r="U8" s="35">
        <f t="shared" si="19"/>
        <v>69.325153374233125</v>
      </c>
      <c r="V8" s="35">
        <f t="shared" si="20"/>
        <v>70.930232558139537</v>
      </c>
      <c r="W8" s="35">
        <f t="shared" si="21"/>
        <v>57.627118644067799</v>
      </c>
      <c r="X8" s="35">
        <f t="shared" si="22"/>
        <v>71.442648797792671</v>
      </c>
      <c r="Y8" s="35">
        <f t="shared" si="23"/>
        <v>73.047727981699069</v>
      </c>
      <c r="Z8" s="35">
        <f t="shared" si="24"/>
        <v>59.744614067627346</v>
      </c>
      <c r="AA8" s="35">
        <f t="shared" si="25"/>
        <v>-2.1174954235595465</v>
      </c>
      <c r="AB8" s="35">
        <f t="shared" si="26"/>
        <v>-2.1174954235595322</v>
      </c>
      <c r="AC8" s="35">
        <f t="shared" si="27"/>
        <v>-2.1174954235595465</v>
      </c>
      <c r="AF8">
        <v>2.12</v>
      </c>
      <c r="AG8">
        <v>1.79</v>
      </c>
      <c r="AJ8" t="s">
        <v>177</v>
      </c>
    </row>
    <row r="9" spans="1:36" ht="15" x14ac:dyDescent="0.25">
      <c r="A9">
        <v>3.26</v>
      </c>
      <c r="B9">
        <v>3.44</v>
      </c>
      <c r="C9">
        <v>2.36</v>
      </c>
      <c r="D9" s="20">
        <f t="shared" si="3"/>
        <v>2.1174954235595456E-2</v>
      </c>
      <c r="E9" s="17">
        <f>IF(OR($A9="",$B9="",$C9=""),"",A9*'MPTO_working_3-way'!$I8)</f>
        <v>3.3290303508080408</v>
      </c>
      <c r="F9" s="21">
        <f>IF(OR($A9="",$B9="",$C9=""),"",B9*'MPTO_working_3-way'!$I8)</f>
        <v>3.5128418425704484</v>
      </c>
      <c r="G9" s="22">
        <f>IF(OR($A9="",$B9="",$C9=""),"",C9*'MPTO_working_3-way'!$I8)</f>
        <v>2.4099728919960053</v>
      </c>
      <c r="H9" s="17">
        <f>IF(OR($A9="",$B9="",$C9=""),"",'MPTO_working_3-way'!E8)</f>
        <v>3.3367796908767904</v>
      </c>
      <c r="I9" s="21">
        <f>IF(OR($A9="",$B9="",$C9=""),"",'MPTO_working_3-way'!F8)</f>
        <v>3.5256038262935485</v>
      </c>
      <c r="J9" s="22">
        <f>IF(OR($A9="",$B9="",$C9=""),"",'MPTO_working_3-way'!G8)</f>
        <v>2.399977946233304</v>
      </c>
      <c r="K9" s="17">
        <f>IF(OR($A9="",$B9="",$C9=""),"",'OddsRatio_working_3-way'!H8)</f>
        <v>3.3337191177556167</v>
      </c>
      <c r="L9" s="21">
        <f>IF(OR($A9="",$B9="",$C9=""),"",'OddsRatio_working_3-way'!I8)</f>
        <v>3.5195905519131436</v>
      </c>
      <c r="M9" s="22">
        <f>IF(OR($A9="",$B9="",$C9=""),"",'OddsRatio_working_3-way'!J8)</f>
        <v>2.4043619469679811</v>
      </c>
      <c r="N9" s="23">
        <f t="shared" si="16"/>
        <v>30.038776899624075</v>
      </c>
      <c r="O9" s="24">
        <f t="shared" si="17"/>
        <v>28.466980433946066</v>
      </c>
      <c r="P9" s="24">
        <f t="shared" si="18"/>
        <v>41.494242666429862</v>
      </c>
      <c r="Q9" t="s">
        <v>101</v>
      </c>
      <c r="R9" t="s">
        <v>141</v>
      </c>
      <c r="S9" t="s">
        <v>196</v>
      </c>
      <c r="T9" s="35">
        <v>100</v>
      </c>
      <c r="U9" s="35">
        <f t="shared" si="19"/>
        <v>81.060606060606062</v>
      </c>
      <c r="V9" s="35">
        <f t="shared" si="20"/>
        <v>76.415094339622627</v>
      </c>
      <c r="W9" s="35">
        <f t="shared" si="21"/>
        <v>40.119760479041922</v>
      </c>
      <c r="X9" s="35">
        <f t="shared" si="22"/>
        <v>83.465145181335444</v>
      </c>
      <c r="Y9" s="35">
        <f t="shared" si="23"/>
        <v>78.819633460352037</v>
      </c>
      <c r="Z9" s="35">
        <f t="shared" si="24"/>
        <v>42.524299599771297</v>
      </c>
      <c r="AA9" s="35">
        <f t="shared" si="25"/>
        <v>-2.4045391207293818</v>
      </c>
      <c r="AB9" s="35">
        <f t="shared" si="26"/>
        <v>-2.4045391207294102</v>
      </c>
      <c r="AC9" s="35">
        <f t="shared" si="27"/>
        <v>-2.4045391207293747</v>
      </c>
      <c r="AF9">
        <v>2.04</v>
      </c>
      <c r="AG9">
        <v>1.87</v>
      </c>
      <c r="AJ9" t="s">
        <v>177</v>
      </c>
    </row>
    <row r="10" spans="1:36" ht="15" x14ac:dyDescent="0.25">
      <c r="A10">
        <v>5.28</v>
      </c>
      <c r="B10">
        <v>4.24</v>
      </c>
      <c r="C10">
        <v>1.67</v>
      </c>
      <c r="D10" s="20">
        <f t="shared" si="3"/>
        <v>2.4045391207293765E-2</v>
      </c>
      <c r="E10" s="17">
        <f>IF(OR($A10="",$B10="",$C10=""),"",A10*'MPTO_working_3-way'!$I9)</f>
        <v>5.4069596655745116</v>
      </c>
      <c r="F10" s="21">
        <f>IF(OR($A10="",$B10="",$C10=""),"",B10*'MPTO_working_3-way'!$I9)</f>
        <v>4.341952458718926</v>
      </c>
      <c r="G10" s="22">
        <f>IF(OR($A10="",$B10="",$C10=""),"",C10*'MPTO_working_3-way'!$I9)</f>
        <v>1.7101558033161806</v>
      </c>
      <c r="H10" s="17">
        <f>IF(OR($A10="",$B10="",$C10=""),"",'MPTO_working_3-way'!E9)</f>
        <v>5.513323224251728</v>
      </c>
      <c r="I10" s="21">
        <f>IF(OR($A10="",$B10="",$C10=""),"",'MPTO_working_3-way'!F9)</f>
        <v>4.3891619508688802</v>
      </c>
      <c r="J10" s="22">
        <f>IF(OR($A10="",$B10="",$C10=""),"",'MPTO_working_3-way'!G9)</f>
        <v>1.6926566626760811</v>
      </c>
      <c r="K10" s="17">
        <f>IF(OR($A10="",$B10="",$C10=""),"",'OddsRatio_working_3-way'!H9)</f>
        <v>5.4641034091682172</v>
      </c>
      <c r="L10" s="21">
        <f>IF(OR($A10="",$B10="",$C10=""),"",'OddsRatio_working_3-way'!I9)</f>
        <v>4.3793680013329501</v>
      </c>
      <c r="M10" s="22">
        <f>IF(OR($A10="",$B10="",$C10=""),"",'OddsRatio_working_3-way'!J9)</f>
        <v>1.6988199262015664</v>
      </c>
      <c r="N10" s="23">
        <f t="shared" si="16"/>
        <v>18.494682073677833</v>
      </c>
      <c r="O10" s="24">
        <f t="shared" si="17"/>
        <v>23.031113525712016</v>
      </c>
      <c r="P10" s="24">
        <f t="shared" si="18"/>
        <v>58.474204400610155</v>
      </c>
      <c r="Q10" t="s">
        <v>104</v>
      </c>
      <c r="R10" t="s">
        <v>139</v>
      </c>
      <c r="S10" t="s">
        <v>196</v>
      </c>
      <c r="T10" s="35">
        <v>100</v>
      </c>
      <c r="U10" s="35">
        <f t="shared" si="19"/>
        <v>53.703703703703695</v>
      </c>
      <c r="V10" s="35">
        <f t="shared" si="20"/>
        <v>72.29916897506925</v>
      </c>
      <c r="W10" s="35">
        <f t="shared" si="21"/>
        <v>71.671388101982998</v>
      </c>
      <c r="X10" s="35">
        <f t="shared" si="22"/>
        <v>56.029442922947744</v>
      </c>
      <c r="Y10" s="35">
        <f t="shared" si="23"/>
        <v>74.624908194313292</v>
      </c>
      <c r="Z10" s="35">
        <f t="shared" si="24"/>
        <v>73.99712732122704</v>
      </c>
      <c r="AA10" s="35">
        <f t="shared" si="25"/>
        <v>-2.3257392192440491</v>
      </c>
      <c r="AB10" s="35">
        <f t="shared" si="26"/>
        <v>-2.325739219244042</v>
      </c>
      <c r="AC10" s="35">
        <f t="shared" si="27"/>
        <v>-2.325739219244042</v>
      </c>
      <c r="AF10">
        <v>1.78</v>
      </c>
      <c r="AG10">
        <v>2.14</v>
      </c>
      <c r="AJ10" t="s">
        <v>177</v>
      </c>
    </row>
    <row r="11" spans="1:36" ht="15" x14ac:dyDescent="0.25">
      <c r="A11">
        <v>2.16</v>
      </c>
      <c r="B11">
        <v>3.61</v>
      </c>
      <c r="C11">
        <v>3.53</v>
      </c>
      <c r="D11" s="20">
        <f t="shared" si="3"/>
        <v>2.3257392192440385E-2</v>
      </c>
      <c r="E11" s="17">
        <f>IF(OR($A11="",$B11="",$C11=""),"",A11*'MPTO_working_3-way'!$I10)</f>
        <v>2.2102359671356715</v>
      </c>
      <c r="F11" s="21">
        <f>IF(OR($A11="",$B11="",$C11=""),"",B11*'MPTO_working_3-way'!$I10)</f>
        <v>3.6939591858147098</v>
      </c>
      <c r="G11" s="22">
        <f>IF(OR($A11="",$B11="",$C11=""),"",C11*'MPTO_working_3-way'!$I10)</f>
        <v>3.6120985944393142</v>
      </c>
      <c r="H11" s="17">
        <f>IF(OR($A11="",$B11="",$C11=""),"",'MPTO_working_3-way'!E10)</f>
        <v>2.1967858878893725</v>
      </c>
      <c r="I11" s="21">
        <f>IF(OR($A11="",$B11="",$C11=""),"",'MPTO_working_3-way'!F10)</f>
        <v>3.7139397868907347</v>
      </c>
      <c r="J11" s="22">
        <f>IF(OR($A11="",$B11="",$C11=""),"",'MPTO_working_3-way'!G10)</f>
        <v>3.6293207096780202</v>
      </c>
      <c r="K11" s="17">
        <f>IF(OR($A11="",$B11="",$C11=""),"",'OddsRatio_working_3-way'!H10)</f>
        <v>2.2023642206447858</v>
      </c>
      <c r="L11" s="21">
        <f>IF(OR($A11="",$B11="",$C11=""),"",'OddsRatio_working_3-way'!I10)</f>
        <v>3.7053194964507679</v>
      </c>
      <c r="M11" s="22">
        <f>IF(OR($A11="",$B11="",$C11=""),"",'OddsRatio_working_3-way'!J10)</f>
        <v>3.6223978260614724</v>
      </c>
      <c r="N11" s="23">
        <f t="shared" si="16"/>
        <v>45.244037961066113</v>
      </c>
      <c r="O11" s="24">
        <f t="shared" si="17"/>
        <v>27.071224929612971</v>
      </c>
      <c r="P11" s="24">
        <f t="shared" si="18"/>
        <v>27.684737109320917</v>
      </c>
      <c r="Q11" t="s">
        <v>138</v>
      </c>
      <c r="R11" t="s">
        <v>99</v>
      </c>
      <c r="S11" t="s">
        <v>196</v>
      </c>
      <c r="T11" s="35">
        <v>100</v>
      </c>
      <c r="U11" s="35">
        <f t="shared" si="19"/>
        <v>78.213507625272342</v>
      </c>
      <c r="V11" s="35">
        <f t="shared" si="20"/>
        <v>72.752043596730246</v>
      </c>
      <c r="W11" s="35">
        <f t="shared" si="21"/>
        <v>45.945945945945937</v>
      </c>
      <c r="X11" s="35">
        <f t="shared" si="22"/>
        <v>81.302010457323803</v>
      </c>
      <c r="Y11" s="35">
        <f t="shared" si="23"/>
        <v>75.840546428781721</v>
      </c>
      <c r="Z11" s="35">
        <f t="shared" si="24"/>
        <v>49.034448777997433</v>
      </c>
      <c r="AA11" s="35">
        <f t="shared" si="25"/>
        <v>-3.0885028320514607</v>
      </c>
      <c r="AB11" s="35">
        <f t="shared" si="26"/>
        <v>-3.0885028320514749</v>
      </c>
      <c r="AC11" s="35">
        <f t="shared" si="27"/>
        <v>-3.0885028320514962</v>
      </c>
      <c r="AF11">
        <v>1.87</v>
      </c>
      <c r="AG11">
        <v>2.0499999999999998</v>
      </c>
      <c r="AJ11" t="s">
        <v>177</v>
      </c>
    </row>
    <row r="12" spans="1:36" ht="15" x14ac:dyDescent="0.25">
      <c r="A12">
        <v>4.59</v>
      </c>
      <c r="B12">
        <v>3.67</v>
      </c>
      <c r="C12">
        <v>1.85</v>
      </c>
      <c r="D12" s="20">
        <f t="shared" si="3"/>
        <v>3.0885028320514873E-2</v>
      </c>
      <c r="E12" s="17">
        <f>IF(OR($A12="",$B12="",$C12=""),"",A12*'MPTO_working_3-way'!$I11)</f>
        <v>4.7317622799911634</v>
      </c>
      <c r="F12" s="21">
        <f>IF(OR($A12="",$B12="",$C12=""),"",B12*'MPTO_working_3-way'!$I11)</f>
        <v>3.7833480539362894</v>
      </c>
      <c r="G12" s="22">
        <f>IF(OR($A12="",$B12="",$C12=""),"",C12*'MPTO_working_3-way'!$I11)</f>
        <v>1.9071373023929525</v>
      </c>
      <c r="H12" s="17">
        <f>IF(OR($A12="",$B12="",$C12=""),"",'MPTO_working_3-way'!E11)</f>
        <v>4.817653865388575</v>
      </c>
      <c r="I12" s="21">
        <f>IF(OR($A12="",$B12="",$C12=""),"",'MPTO_working_3-way'!F11)</f>
        <v>3.8141072099161208</v>
      </c>
      <c r="J12" s="22">
        <f>IF(OR($A12="",$B12="",$C12=""),"",'MPTO_working_3-way'!G11)</f>
        <v>1.8859187703568077</v>
      </c>
      <c r="K12" s="17">
        <f>IF(OR($A12="",$B12="",$C12=""),"",'OddsRatio_working_3-way'!H11)</f>
        <v>4.7755932579305878</v>
      </c>
      <c r="L12" s="21">
        <f>IF(OR($A12="",$B12="",$C12=""),"",'OddsRatio_working_3-way'!I11)</f>
        <v>3.8080317545054787</v>
      </c>
      <c r="M12" s="22">
        <f>IF(OR($A12="",$B12="",$C12=""),"",'OddsRatio_working_3-way'!J11)</f>
        <v>1.8939426933818939</v>
      </c>
      <c r="N12" s="23">
        <f t="shared" si="16"/>
        <v>21.133775131278732</v>
      </c>
      <c r="O12" s="24">
        <f t="shared" si="17"/>
        <v>26.431615218683756</v>
      </c>
      <c r="P12" s="24">
        <f t="shared" si="18"/>
        <v>52.434609650037501</v>
      </c>
      <c r="Q12" t="s">
        <v>80</v>
      </c>
      <c r="R12" t="s">
        <v>76</v>
      </c>
      <c r="S12" t="s">
        <v>196</v>
      </c>
      <c r="T12" s="35">
        <v>100</v>
      </c>
      <c r="U12" s="35">
        <f t="shared" si="19"/>
        <v>48.186528497409334</v>
      </c>
      <c r="V12" s="35">
        <f t="shared" si="20"/>
        <v>70.414201183431956</v>
      </c>
      <c r="W12" s="35">
        <f t="shared" si="21"/>
        <v>78.678038379530932</v>
      </c>
      <c r="X12" s="35">
        <f t="shared" si="22"/>
        <v>50.907760437037133</v>
      </c>
      <c r="Y12" s="35">
        <f t="shared" si="23"/>
        <v>73.135433123059769</v>
      </c>
      <c r="Z12" s="35">
        <f t="shared" si="24"/>
        <v>81.399270319158717</v>
      </c>
      <c r="AA12" s="35">
        <f t="shared" si="25"/>
        <v>-2.7212319396277991</v>
      </c>
      <c r="AB12" s="35">
        <f t="shared" si="26"/>
        <v>-2.7212319396278133</v>
      </c>
      <c r="AC12" s="35">
        <f t="shared" si="27"/>
        <v>-2.7212319396277849</v>
      </c>
      <c r="AF12">
        <v>2.0299999999999998</v>
      </c>
      <c r="AG12">
        <v>1.86</v>
      </c>
      <c r="AJ12" t="s">
        <v>89</v>
      </c>
    </row>
    <row r="13" spans="1:36" ht="15" x14ac:dyDescent="0.25">
      <c r="A13">
        <v>1.93</v>
      </c>
      <c r="B13">
        <v>3.38</v>
      </c>
      <c r="C13">
        <v>4.6900000000000004</v>
      </c>
      <c r="D13" s="20">
        <f t="shared" si="3"/>
        <v>2.7212319396278106E-2</v>
      </c>
      <c r="E13" s="17">
        <f>IF(OR($A13="",$B13="",$C13=""),"",A13*'MPTO_working_3-way'!$I12)</f>
        <v>1.9825197764348166</v>
      </c>
      <c r="F13" s="21">
        <f>IF(OR($A13="",$B13="",$C13=""),"",B13*'MPTO_working_3-way'!$I12)</f>
        <v>3.47197763955942</v>
      </c>
      <c r="G13" s="22">
        <f>IF(OR($A13="",$B13="",$C13=""),"",C13*'MPTO_working_3-way'!$I12)</f>
        <v>4.8176257779685443</v>
      </c>
      <c r="H13" s="17">
        <f>IF(OR($A13="",$B13="",$C13=""),"",'MPTO_working_3-way'!E12)</f>
        <v>1.9643897705262938</v>
      </c>
      <c r="I13" s="21">
        <f>IF(OR($A13="",$B13="",$C13=""),"",'MPTO_working_3-way'!F12)</f>
        <v>3.4869057879127654</v>
      </c>
      <c r="J13" s="22">
        <f>IF(OR($A13="",$B13="",$C13=""),"",'MPTO_working_3-way'!G12)</f>
        <v>4.8983868091007814</v>
      </c>
      <c r="K13" s="17">
        <f>IF(OR($A13="",$B13="",$C13=""),"",'OddsRatio_working_3-way'!H12)</f>
        <v>1.9715951252769113</v>
      </c>
      <c r="L13" s="21">
        <f>IF(OR($A13="",$B13="",$C13=""),"",'OddsRatio_working_3-way'!I12)</f>
        <v>3.4864477399559655</v>
      </c>
      <c r="M13" s="22">
        <f>IF(OR($A13="",$B13="",$C13=""),"",'OddsRatio_working_3-way'!J12)</f>
        <v>4.8550387228729059</v>
      </c>
      <c r="N13" s="23">
        <f t="shared" si="16"/>
        <v>50.440858743830994</v>
      </c>
      <c r="O13" s="24">
        <f t="shared" si="17"/>
        <v>28.802028809347284</v>
      </c>
      <c r="P13" s="24">
        <f t="shared" si="18"/>
        <v>20.757112446821711</v>
      </c>
      <c r="Q13" t="s">
        <v>70</v>
      </c>
      <c r="R13" t="s">
        <v>83</v>
      </c>
      <c r="S13" t="s">
        <v>196</v>
      </c>
      <c r="T13" s="35">
        <v>100</v>
      </c>
      <c r="U13" s="35">
        <f t="shared" si="19"/>
        <v>62.686567164179095</v>
      </c>
      <c r="V13" s="35">
        <f t="shared" si="20"/>
        <v>67.532467532467535</v>
      </c>
      <c r="W13" s="35">
        <f t="shared" si="21"/>
        <v>67.10526315789474</v>
      </c>
      <c r="X13" s="35">
        <f t="shared" si="22"/>
        <v>65.362269309637739</v>
      </c>
      <c r="Y13" s="35">
        <f t="shared" si="23"/>
        <v>70.208169677926151</v>
      </c>
      <c r="Z13" s="35">
        <f t="shared" si="24"/>
        <v>69.780965303353355</v>
      </c>
      <c r="AA13" s="35">
        <f t="shared" si="25"/>
        <v>-2.6757021454586436</v>
      </c>
      <c r="AB13" s="35">
        <f t="shared" si="26"/>
        <v>-2.6757021454586152</v>
      </c>
      <c r="AC13" s="35">
        <f t="shared" si="27"/>
        <v>-2.6757021454586152</v>
      </c>
      <c r="AF13">
        <v>2.25</v>
      </c>
      <c r="AG13">
        <v>1.7</v>
      </c>
      <c r="AJ13" t="s">
        <v>89</v>
      </c>
    </row>
    <row r="14" spans="1:36" ht="15" x14ac:dyDescent="0.25">
      <c r="A14">
        <v>2.68</v>
      </c>
      <c r="B14">
        <v>3.08</v>
      </c>
      <c r="C14">
        <v>3.04</v>
      </c>
      <c r="D14" s="20">
        <f t="shared" si="3"/>
        <v>2.6757021454586249E-2</v>
      </c>
      <c r="E14" s="17">
        <f>IF(OR($A14="",$B14="",$C14=""),"",A14*'MPTO_working_3-way'!$I13)</f>
        <v>2.7517088174982911</v>
      </c>
      <c r="F14" s="21">
        <f>IF(OR($A14="",$B14="",$C14=""),"",B14*'MPTO_working_3-way'!$I13)</f>
        <v>3.1624116260801256</v>
      </c>
      <c r="G14" s="22">
        <f>IF(OR($A14="",$B14="",$C14=""),"",C14*'MPTO_working_3-way'!$I13)</f>
        <v>3.1213413452219423</v>
      </c>
      <c r="H14" s="17">
        <f>IF(OR($A14="",$B14="",$C14=""),"",'MPTO_working_3-way'!E13)</f>
        <v>2.7456285932368369</v>
      </c>
      <c r="I14" s="21">
        <f>IF(OR($A14="",$B14="",$C14=""),"",'MPTO_working_3-way'!F13)</f>
        <v>3.166999184187782</v>
      </c>
      <c r="J14" s="22">
        <f>IF(OR($A14="",$B14="",$C14=""),"",'MPTO_working_3-way'!G13)</f>
        <v>3.124723059022299</v>
      </c>
      <c r="K14" s="17">
        <f>IF(OR($A14="",$B14="",$C14=""),"",'OddsRatio_working_3-way'!H13)</f>
        <v>2.7484900762782587</v>
      </c>
      <c r="L14" s="21">
        <f>IF(OR($A14="",$B14="",$C14=""),"",'OddsRatio_working_3-way'!I13)</f>
        <v>3.164797237296892</v>
      </c>
      <c r="M14" s="22">
        <f>IF(OR($A14="",$B14="",$C14=""),"",'OddsRatio_working_3-way'!J13)</f>
        <v>3.1231665211950279</v>
      </c>
      <c r="N14" s="23">
        <f t="shared" si="16"/>
        <v>36.341054461901514</v>
      </c>
      <c r="O14" s="24">
        <f t="shared" si="17"/>
        <v>31.621436999316899</v>
      </c>
      <c r="P14" s="24">
        <f t="shared" si="18"/>
        <v>32.037508538781594</v>
      </c>
      <c r="Q14" t="s">
        <v>75</v>
      </c>
      <c r="R14" t="s">
        <v>79</v>
      </c>
      <c r="S14" t="s">
        <v>196</v>
      </c>
      <c r="T14" s="35">
        <v>100</v>
      </c>
      <c r="U14" s="35">
        <f t="shared" si="19"/>
        <v>44.751381215469614</v>
      </c>
      <c r="V14" s="35">
        <f t="shared" si="20"/>
        <v>73.68421052631578</v>
      </c>
      <c r="W14" s="35">
        <f t="shared" si="21"/>
        <v>78.448275862068954</v>
      </c>
      <c r="X14" s="35">
        <f t="shared" si="22"/>
        <v>47.867513611615244</v>
      </c>
      <c r="Y14" s="35">
        <f t="shared" si="23"/>
        <v>76.800342922461425</v>
      </c>
      <c r="Z14" s="35">
        <f t="shared" si="24"/>
        <v>81.564408258214598</v>
      </c>
      <c r="AA14" s="35">
        <f t="shared" si="25"/>
        <v>-3.1161323961456304</v>
      </c>
      <c r="AB14" s="35">
        <f t="shared" si="26"/>
        <v>-3.1161323961456446</v>
      </c>
      <c r="AC14" s="35">
        <f t="shared" si="27"/>
        <v>-3.1161323961456446</v>
      </c>
      <c r="AF14">
        <v>2.5</v>
      </c>
      <c r="AG14">
        <v>1.58</v>
      </c>
      <c r="AJ14" t="s">
        <v>89</v>
      </c>
    </row>
    <row r="15" spans="1:36" ht="15" x14ac:dyDescent="0.25">
      <c r="A15">
        <v>1.81</v>
      </c>
      <c r="B15">
        <v>3.8</v>
      </c>
      <c r="C15">
        <v>4.6399999999999997</v>
      </c>
      <c r="D15" s="20">
        <f t="shared" si="3"/>
        <v>3.1161323961456322E-2</v>
      </c>
      <c r="E15" s="17">
        <f>IF(OR($A15="",$B15="",$C15=""),"",A15*'MPTO_working_3-way'!$I14)</f>
        <v>1.8664019963702361</v>
      </c>
      <c r="F15" s="21">
        <f>IF(OR($A15="",$B15="",$C15=""),"",B15*'MPTO_working_3-way'!$I14)</f>
        <v>3.9184130310535337</v>
      </c>
      <c r="G15" s="22">
        <f>IF(OR($A15="",$B15="",$C15=""),"",C15*'MPTO_working_3-way'!$I14)</f>
        <v>4.7845885431811572</v>
      </c>
      <c r="H15" s="17">
        <f>IF(OR($A15="",$B15="",$C15=""),"",'MPTO_working_3-way'!E14)</f>
        <v>1.8446812347692321</v>
      </c>
      <c r="I15" s="21">
        <f>IF(OR($A15="",$B15="",$C15=""),"",'MPTO_working_3-way'!F14)</f>
        <v>3.9561533706435172</v>
      </c>
      <c r="J15" s="22">
        <f>IF(OR($A15="",$B15="",$C15=""),"",'MPTO_working_3-way'!G14)</f>
        <v>4.8749541740327667</v>
      </c>
      <c r="K15" s="17">
        <f>IF(OR($A15="",$B15="",$C15=""),"",'OddsRatio_working_3-way'!H14)</f>
        <v>1.8527417445019609</v>
      </c>
      <c r="L15" s="21">
        <f>IF(OR($A15="",$B15="",$C15=""),"",'OddsRatio_working_3-way'!I14)</f>
        <v>3.9477492402536938</v>
      </c>
      <c r="M15" s="22">
        <f>IF(OR($A15="",$B15="",$C15=""),"",'OddsRatio_working_3-way'!J14)</f>
        <v>4.8320740123298016</v>
      </c>
      <c r="N15" s="23">
        <f t="shared" si="16"/>
        <v>53.579025416003198</v>
      </c>
      <c r="O15" s="24">
        <f t="shared" si="17"/>
        <v>25.520535790254161</v>
      </c>
      <c r="P15" s="24">
        <f t="shared" si="18"/>
        <v>20.90043879374263</v>
      </c>
      <c r="Q15" t="s">
        <v>72</v>
      </c>
      <c r="R15" t="s">
        <v>77</v>
      </c>
      <c r="S15" t="s">
        <v>196</v>
      </c>
      <c r="T15" s="35">
        <v>100</v>
      </c>
      <c r="U15" s="35">
        <f t="shared" si="19"/>
        <v>36.708860759493668</v>
      </c>
      <c r="V15" s="35">
        <f t="shared" si="20"/>
        <v>75.903614457831324</v>
      </c>
      <c r="W15" s="35">
        <f t="shared" si="21"/>
        <v>84.350547730829433</v>
      </c>
      <c r="X15" s="35">
        <f t="shared" si="22"/>
        <v>39.74583781133925</v>
      </c>
      <c r="Y15" s="35">
        <f t="shared" si="23"/>
        <v>78.940591509676906</v>
      </c>
      <c r="Z15" s="35">
        <f t="shared" si="24"/>
        <v>87.387524782675001</v>
      </c>
      <c r="AA15" s="35">
        <f t="shared" si="25"/>
        <v>-3.0369770518455823</v>
      </c>
      <c r="AB15" s="35">
        <f t="shared" si="26"/>
        <v>-3.0369770518455823</v>
      </c>
      <c r="AC15" s="35">
        <f t="shared" si="27"/>
        <v>-3.0369770518455681</v>
      </c>
      <c r="AF15">
        <v>1.9</v>
      </c>
      <c r="AG15">
        <v>1.99</v>
      </c>
      <c r="AJ15" t="s">
        <v>89</v>
      </c>
    </row>
    <row r="16" spans="1:36" ht="15" x14ac:dyDescent="0.25">
      <c r="A16">
        <v>1.58</v>
      </c>
      <c r="B16">
        <v>4.1500000000000004</v>
      </c>
      <c r="C16">
        <v>6.39</v>
      </c>
      <c r="D16" s="20">
        <f t="shared" si="3"/>
        <v>3.0369770518455796E-2</v>
      </c>
      <c r="E16" s="17">
        <f>IF(OR($A16="",$B16="",$C16=""),"",A16*'MPTO_working_3-way'!$I15)</f>
        <v>1.6279842374191602</v>
      </c>
      <c r="F16" s="21">
        <f>IF(OR($A16="",$B16="",$C16=""),"",B16*'MPTO_working_3-way'!$I15)</f>
        <v>4.2760345476515917</v>
      </c>
      <c r="G16" s="22">
        <f>IF(OR($A16="",$B16="",$C16=""),"",C16*'MPTO_working_3-way'!$I15)</f>
        <v>6.5840628336129319</v>
      </c>
      <c r="H16" s="17">
        <f>IF(OR($A16="",$B16="",$C16=""),"",'MPTO_working_3-way'!E15)</f>
        <v>1.6056824831639758</v>
      </c>
      <c r="I16" s="21">
        <f>IF(OR($A16="",$B16="",$C16=""),"",'MPTO_working_3-way'!F15)</f>
        <v>4.3319936187217243</v>
      </c>
      <c r="J16" s="22">
        <f>IF(OR($A16="",$B16="",$C16=""),"",'MPTO_working_3-way'!G15)</f>
        <v>6.8319420084104534</v>
      </c>
      <c r="K16" s="17">
        <f>IF(OR($A16="",$B16="",$C16=""),"",'OddsRatio_working_3-way'!H15)</f>
        <v>1.6133166243246078</v>
      </c>
      <c r="L16" s="21">
        <f>IF(OR($A16="",$B16="",$C16=""),"",'OddsRatio_working_3-way'!I15)</f>
        <v>4.3309437355560592</v>
      </c>
      <c r="M16" s="22">
        <f>IF(OR($A16="",$B16="",$C16=""),"",'OddsRatio_working_3-way'!J15)</f>
        <v>6.6996148363959236</v>
      </c>
      <c r="N16" s="23">
        <f t="shared" si="16"/>
        <v>61.425656159011574</v>
      </c>
      <c r="O16" s="24">
        <f t="shared" si="17"/>
        <v>23.386153429214048</v>
      </c>
      <c r="P16" s="24">
        <f t="shared" si="18"/>
        <v>15.188190411774382</v>
      </c>
      <c r="Q16" t="s">
        <v>69</v>
      </c>
      <c r="R16" t="s">
        <v>74</v>
      </c>
      <c r="S16" t="s">
        <v>196</v>
      </c>
      <c r="T16" s="35">
        <v>100</v>
      </c>
      <c r="U16" s="35">
        <f t="shared" si="19"/>
        <v>75.308641975308646</v>
      </c>
      <c r="V16" s="35">
        <f t="shared" si="20"/>
        <v>71.428571428571431</v>
      </c>
      <c r="W16" s="35">
        <f t="shared" si="21"/>
        <v>50.248756218905463</v>
      </c>
      <c r="X16" s="35">
        <f t="shared" si="22"/>
        <v>78.322672352523099</v>
      </c>
      <c r="Y16" s="35">
        <f t="shared" si="23"/>
        <v>74.442601805785884</v>
      </c>
      <c r="Z16" s="35">
        <f t="shared" si="24"/>
        <v>53.262786596119923</v>
      </c>
      <c r="AA16" s="35">
        <f t="shared" si="25"/>
        <v>-3.0140303772144534</v>
      </c>
      <c r="AB16" s="35">
        <f t="shared" si="26"/>
        <v>-3.0140303772144534</v>
      </c>
      <c r="AC16" s="35">
        <f t="shared" si="27"/>
        <v>-3.0140303772144605</v>
      </c>
      <c r="AF16">
        <v>1.93</v>
      </c>
      <c r="AG16">
        <v>1.95</v>
      </c>
      <c r="AJ16" t="s">
        <v>89</v>
      </c>
    </row>
    <row r="17" spans="1:36" ht="15" x14ac:dyDescent="0.25">
      <c r="A17">
        <v>4.05</v>
      </c>
      <c r="B17">
        <v>3.5</v>
      </c>
      <c r="C17">
        <v>2.0099999999999998</v>
      </c>
      <c r="D17" s="20">
        <f t="shared" si="3"/>
        <v>3.0140303772144605E-2</v>
      </c>
      <c r="E17" s="17">
        <f>IF(OR($A17="",$B17="",$C17=""),"",A17*'MPTO_working_3-way'!$I16)</f>
        <v>4.1720682302771852</v>
      </c>
      <c r="F17" s="21">
        <f>IF(OR($A17="",$B17="",$C17=""),"",B17*'MPTO_working_3-way'!$I16)</f>
        <v>3.6054910632025061</v>
      </c>
      <c r="G17" s="22">
        <f>IF(OR($A17="",$B17="",$C17=""),"",C17*'MPTO_working_3-way'!$I16)</f>
        <v>2.0705820105820103</v>
      </c>
      <c r="H17" s="17">
        <f>IF(OR($A17="",$B17="",$C17=""),"",'MPTO_working_3-way'!E16)</f>
        <v>4.2217818114465642</v>
      </c>
      <c r="I17" s="21">
        <f>IF(OR($A17="",$B17="",$C17=""),"",'MPTO_working_3-way'!F16)</f>
        <v>3.627558328293599</v>
      </c>
      <c r="J17" s="22">
        <f>IF(OR($A17="",$B17="",$C17=""),"",'MPTO_working_3-way'!G16)</f>
        <v>2.0514265142651422</v>
      </c>
      <c r="K17" s="17">
        <f>IF(OR($A17="",$B17="",$C17=""),"",'OddsRatio_working_3-way'!H16)</f>
        <v>4.1981117719175609</v>
      </c>
      <c r="L17" s="21">
        <f>IF(OR($A17="",$B17="",$C17=""),"",'OddsRatio_working_3-way'!I16)</f>
        <v>3.6214030917357056</v>
      </c>
      <c r="M17" s="22">
        <f>IF(OR($A17="",$B17="",$C17=""),"",'OddsRatio_working_3-way'!J16)</f>
        <v>2.0590468490612248</v>
      </c>
      <c r="N17" s="23">
        <f t="shared" si="16"/>
        <v>23.968927275514897</v>
      </c>
      <c r="O17" s="24">
        <f t="shared" si="17"/>
        <v>27.735472990238669</v>
      </c>
      <c r="P17" s="24">
        <f t="shared" si="18"/>
        <v>48.295599734246444</v>
      </c>
      <c r="Q17" t="s">
        <v>107</v>
      </c>
      <c r="R17" t="s">
        <v>82</v>
      </c>
      <c r="S17" t="s">
        <v>196</v>
      </c>
      <c r="T17" s="35">
        <v>100</v>
      </c>
      <c r="U17" s="35">
        <f t="shared" si="19"/>
        <v>60.9375</v>
      </c>
      <c r="V17" s="35">
        <f t="shared" si="20"/>
        <v>68.454258675078862</v>
      </c>
      <c r="W17" s="35">
        <f t="shared" si="21"/>
        <v>67.845659163987136</v>
      </c>
      <c r="X17" s="35">
        <f t="shared" si="22"/>
        <v>63.700082160933988</v>
      </c>
      <c r="Y17" s="35">
        <f t="shared" si="23"/>
        <v>71.216840836012864</v>
      </c>
      <c r="Z17" s="35">
        <f t="shared" si="24"/>
        <v>70.608241324921138</v>
      </c>
      <c r="AA17" s="35">
        <f t="shared" si="25"/>
        <v>-2.762582160933988</v>
      </c>
      <c r="AB17" s="35">
        <f t="shared" si="26"/>
        <v>-2.7625821609340022</v>
      </c>
      <c r="AC17" s="35">
        <f t="shared" si="27"/>
        <v>-2.7625821609340022</v>
      </c>
      <c r="AF17">
        <v>2.16</v>
      </c>
      <c r="AG17">
        <v>1.75</v>
      </c>
      <c r="AJ17" t="s">
        <v>89</v>
      </c>
    </row>
    <row r="18" spans="1:36" ht="15" x14ac:dyDescent="0.25">
      <c r="A18">
        <v>2.56</v>
      </c>
      <c r="B18">
        <v>3.17</v>
      </c>
      <c r="C18">
        <v>3.11</v>
      </c>
      <c r="D18" s="20">
        <f t="shared" si="3"/>
        <v>2.7625821609340129E-2</v>
      </c>
      <c r="E18" s="17">
        <f>IF(OR($A18="",$B18="",$C18=""),"",A18*'MPTO_working_3-way'!$I17)</f>
        <v>2.6307221033199109</v>
      </c>
      <c r="F18" s="21">
        <f>IF(OR($A18="",$B18="",$C18=""),"",B18*'MPTO_working_3-way'!$I17)</f>
        <v>3.257573854501608</v>
      </c>
      <c r="G18" s="22">
        <f>IF(OR($A18="",$B18="",$C18=""),"",C18*'MPTO_working_3-way'!$I17)</f>
        <v>3.1959163052050479</v>
      </c>
      <c r="H18" s="17">
        <f>IF(OR($A18="",$B18="",$C18=""),"",'MPTO_working_3-way'!E17)</f>
        <v>2.6218065580954826</v>
      </c>
      <c r="I18" s="21">
        <f>IF(OR($A18="",$B18="",$C18=""),"",'MPTO_working_3-way'!F17)</f>
        <v>3.2653188527026464</v>
      </c>
      <c r="J18" s="22">
        <f>IF(OR($A18="",$B18="",$C18=""),"",'MPTO_working_3-way'!G17)</f>
        <v>3.2016925308854249</v>
      </c>
      <c r="K18" s="17">
        <f>IF(OR($A18="",$B18="",$C18=""),"",'OddsRatio_working_3-way'!H17)</f>
        <v>2.6258949758104784</v>
      </c>
      <c r="L18" s="21">
        <f>IF(OR($A18="",$B18="",$C18=""),"",'OddsRatio_working_3-way'!I17)</f>
        <v>3.2616616009671402</v>
      </c>
      <c r="M18" s="22">
        <f>IF(OR($A18="",$B18="",$C18=""),"",'OddsRatio_working_3-way'!J17)</f>
        <v>3.1991271788205822</v>
      </c>
      <c r="N18" s="23">
        <f t="shared" si="16"/>
        <v>38.012376857974587</v>
      </c>
      <c r="O18" s="24">
        <f t="shared" si="17"/>
        <v>30.69769235218137</v>
      </c>
      <c r="P18" s="24">
        <f t="shared" si="18"/>
        <v>31.289930789844028</v>
      </c>
      <c r="Q18" t="s">
        <v>68</v>
      </c>
      <c r="R18" t="s">
        <v>81</v>
      </c>
      <c r="S18" t="s">
        <v>196</v>
      </c>
      <c r="T18" s="35">
        <v>100</v>
      </c>
      <c r="U18" s="35">
        <f t="shared" si="19"/>
        <v>21.259842519685037</v>
      </c>
      <c r="V18" s="35">
        <f t="shared" si="20"/>
        <v>83.633387888707034</v>
      </c>
      <c r="W18" s="35">
        <f t="shared" si="21"/>
        <v>89.888776541961576</v>
      </c>
      <c r="X18" s="35">
        <f t="shared" si="22"/>
        <v>26.477835569331383</v>
      </c>
      <c r="Y18" s="35">
        <f t="shared" si="23"/>
        <v>88.851380938353373</v>
      </c>
      <c r="Z18" s="35">
        <f t="shared" si="24"/>
        <v>95.106769591607915</v>
      </c>
      <c r="AA18" s="35">
        <f t="shared" si="25"/>
        <v>-5.2179930496463456</v>
      </c>
      <c r="AB18" s="35">
        <f t="shared" si="26"/>
        <v>-5.2179930496463385</v>
      </c>
      <c r="AC18" s="35">
        <f t="shared" si="27"/>
        <v>-5.2179930496463385</v>
      </c>
      <c r="AF18">
        <v>2.2200000000000002</v>
      </c>
      <c r="AG18">
        <v>1.72</v>
      </c>
      <c r="AJ18" t="s">
        <v>89</v>
      </c>
    </row>
    <row r="19" spans="1:36" ht="15" x14ac:dyDescent="0.25">
      <c r="A19">
        <v>1.27</v>
      </c>
      <c r="B19">
        <v>6.11</v>
      </c>
      <c r="C19">
        <v>9.89</v>
      </c>
      <c r="D19" s="20">
        <f t="shared" si="3"/>
        <v>5.2179930496463411E-2</v>
      </c>
      <c r="E19" s="17">
        <f>IF(OR($A19="",$B19="",$C19=""),"",A19*'MPTO_working_3-way'!$I18)</f>
        <v>1.3362685117305086</v>
      </c>
      <c r="F19" s="21">
        <f>IF(OR($A19="",$B19="",$C19=""),"",B19*'MPTO_working_3-way'!$I18)</f>
        <v>6.4288193753333918</v>
      </c>
      <c r="G19" s="22">
        <f>IF(OR($A19="",$B19="",$C19=""),"",C19*'MPTO_working_3-way'!$I18)</f>
        <v>10.406059512610025</v>
      </c>
      <c r="H19" s="17">
        <f>IF(OR($A19="",$B19="",$C19=""),"",'MPTO_working_3-way'!E18)</f>
        <v>1.2986873595058932</v>
      </c>
      <c r="I19" s="21">
        <f>IF(OR($A19="",$B19="",$C19=""),"",'MPTO_working_3-way'!F18)</f>
        <v>6.8365405267238364</v>
      </c>
      <c r="J19" s="22">
        <f>IF(OR($A19="",$B19="",$C19=""),"",'MPTO_working_3-way'!G18)</f>
        <v>11.944730620811301</v>
      </c>
      <c r="K19" s="17">
        <f>IF(OR($A19="",$B19="",$C19=""),"",'OddsRatio_working_3-way'!H18)</f>
        <v>1.3085687985810046</v>
      </c>
      <c r="L19" s="21">
        <f>IF(OR($A19="",$B19="",$C19=""),"",'OddsRatio_working_3-way'!I18)</f>
        <v>6.8399502249960458</v>
      </c>
      <c r="M19" s="22">
        <f>IF(OR($A19="",$B19="",$C19=""),"",'OddsRatio_working_3-way'!J18)</f>
        <v>11.159913405130109</v>
      </c>
      <c r="N19" s="23">
        <f t="shared" si="16"/>
        <v>74.835258873605383</v>
      </c>
      <c r="O19" s="24">
        <f t="shared" si="17"/>
        <v>15.554955608752675</v>
      </c>
      <c r="P19" s="24">
        <f t="shared" si="18"/>
        <v>9.609785517641944</v>
      </c>
      <c r="Q19" t="s">
        <v>91</v>
      </c>
      <c r="R19" t="s">
        <v>90</v>
      </c>
      <c r="S19" t="s">
        <v>196</v>
      </c>
      <c r="T19" s="35">
        <v>100</v>
      </c>
      <c r="U19" s="35">
        <f t="shared" si="19"/>
        <v>65.156794425087099</v>
      </c>
      <c r="V19" s="35">
        <f t="shared" si="20"/>
        <v>67.948717948717942</v>
      </c>
      <c r="W19" s="35">
        <f t="shared" si="21"/>
        <v>63.63636363636364</v>
      </c>
      <c r="X19" s="35">
        <f t="shared" si="22"/>
        <v>68.414918414918418</v>
      </c>
      <c r="Y19" s="35">
        <f t="shared" si="23"/>
        <v>71.206841938549246</v>
      </c>
      <c r="Z19" s="35">
        <f t="shared" si="24"/>
        <v>66.894487626194945</v>
      </c>
      <c r="AA19" s="35">
        <f t="shared" si="25"/>
        <v>-3.2581239898313186</v>
      </c>
      <c r="AB19" s="35">
        <f t="shared" si="26"/>
        <v>-3.2581239898313044</v>
      </c>
      <c r="AC19" s="35">
        <f t="shared" si="27"/>
        <v>-3.2581239898313044</v>
      </c>
      <c r="AF19">
        <v>1.58</v>
      </c>
      <c r="AG19">
        <v>2.41</v>
      </c>
      <c r="AJ19" t="s">
        <v>92</v>
      </c>
    </row>
    <row r="20" spans="1:36" ht="15" x14ac:dyDescent="0.25">
      <c r="A20">
        <v>2.87</v>
      </c>
      <c r="B20">
        <v>3.12</v>
      </c>
      <c r="C20">
        <v>2.75</v>
      </c>
      <c r="D20" s="20">
        <f t="shared" si="3"/>
        <v>3.2581239898313186E-2</v>
      </c>
      <c r="E20" s="17">
        <f>IF(OR($A20="",$B20="",$C20=""),"",A20*'MPTO_working_3-way'!$I19)</f>
        <v>2.9635081585081591</v>
      </c>
      <c r="F20" s="21">
        <f>IF(OR($A20="",$B20="",$C20=""),"",B20*'MPTO_working_3-way'!$I19)</f>
        <v>3.2216534684827374</v>
      </c>
      <c r="G20" s="22">
        <f>IF(OR($A20="",$B20="",$C20=""),"",C20*'MPTO_working_3-way'!$I19)</f>
        <v>2.8395984097203613</v>
      </c>
      <c r="H20" s="17">
        <f>IF(OR($A20="",$B20="",$C20=""),"",'MPTO_working_3-way'!E19)</f>
        <v>2.9623341366685785</v>
      </c>
      <c r="I20" s="21">
        <f>IF(OR($A20="",$B20="",$C20=""),"",'MPTO_working_3-way'!F19)</f>
        <v>3.2294275022732046</v>
      </c>
      <c r="J20" s="22">
        <f>IF(OR($A20="",$B20="",$C20=""),"",'MPTO_working_3-way'!G19)</f>
        <v>2.8346603532495043</v>
      </c>
      <c r="K20" s="17">
        <f>IF(OR($A20="",$B20="",$C20=""),"",'OddsRatio_working_3-way'!H19)</f>
        <v>2.9630374244155644</v>
      </c>
      <c r="L20" s="21">
        <f>IF(OR($A20="",$B20="",$C20=""),"",'OddsRatio_working_3-way'!I19)</f>
        <v>3.2254755827598909</v>
      </c>
      <c r="M20" s="22">
        <f>IF(OR($A20="",$B20="",$C20=""),"",'OddsRatio_working_3-way'!J19)</f>
        <v>2.8370671084102876</v>
      </c>
      <c r="N20" s="23">
        <f t="shared" si="16"/>
        <v>33.743791024466205</v>
      </c>
      <c r="O20" s="24">
        <f t="shared" si="17"/>
        <v>31.039961615454491</v>
      </c>
      <c r="P20" s="24">
        <f t="shared" si="18"/>
        <v>35.216247360079286</v>
      </c>
      <c r="Q20" t="s">
        <v>114</v>
      </c>
      <c r="R20" t="s">
        <v>123</v>
      </c>
      <c r="S20" t="s">
        <v>196</v>
      </c>
      <c r="T20" s="35">
        <v>100</v>
      </c>
      <c r="U20" s="35">
        <f t="shared" si="19"/>
        <v>52.606635071090047</v>
      </c>
      <c r="V20" s="35">
        <f t="shared" si="20"/>
        <v>69.6048632218845</v>
      </c>
      <c r="W20" s="35">
        <f t="shared" si="21"/>
        <v>74.489795918367349</v>
      </c>
      <c r="X20" s="35">
        <f t="shared" si="22"/>
        <v>55.905340859748151</v>
      </c>
      <c r="Y20" s="35">
        <f t="shared" si="23"/>
        <v>72.903569010542597</v>
      </c>
      <c r="Z20" s="35">
        <f t="shared" si="24"/>
        <v>77.788501707025446</v>
      </c>
      <c r="AA20" s="35">
        <f t="shared" si="25"/>
        <v>-3.2987057886581042</v>
      </c>
      <c r="AB20" s="35">
        <f t="shared" si="26"/>
        <v>-3.298705788658097</v>
      </c>
      <c r="AC20" s="35">
        <f t="shared" si="27"/>
        <v>-3.298705788658097</v>
      </c>
      <c r="AF20">
        <v>2.19</v>
      </c>
      <c r="AG20">
        <v>1.72</v>
      </c>
      <c r="AJ20" t="s">
        <v>178</v>
      </c>
    </row>
    <row r="21" spans="1:36" ht="15" x14ac:dyDescent="0.25">
      <c r="A21">
        <v>2.11</v>
      </c>
      <c r="B21">
        <v>3.29</v>
      </c>
      <c r="C21">
        <v>3.92</v>
      </c>
      <c r="D21" s="20">
        <f t="shared" si="3"/>
        <v>3.2987057886580962E-2</v>
      </c>
      <c r="E21" s="17">
        <f>IF(OR($A21="",$B21="",$C21=""),"",A21*'MPTO_working_3-way'!$I20)</f>
        <v>2.1796026921406857</v>
      </c>
      <c r="F21" s="21">
        <f>IF(OR($A21="",$B21="",$C21=""),"",B21*'MPTO_working_3-way'!$I20)</f>
        <v>3.3985274204468512</v>
      </c>
      <c r="G21" s="22">
        <f>IF(OR($A21="",$B21="",$C21=""),"",C21*'MPTO_working_3-way'!$I20)</f>
        <v>4.0493092669153974</v>
      </c>
      <c r="H21" s="17">
        <f>IF(OR($A21="",$B21="",$C21=""),"",'MPTO_working_3-way'!E20)</f>
        <v>2.1601166446007047</v>
      </c>
      <c r="I21" s="21">
        <f>IF(OR($A21="",$B21="",$C21=""),"",'MPTO_working_3-way'!F20)</f>
        <v>3.4134855954696</v>
      </c>
      <c r="J21" s="22">
        <f>IF(OR($A21="",$B21="",$C21=""),"",'MPTO_working_3-way'!G20)</f>
        <v>4.0965750383579964</v>
      </c>
      <c r="K21" s="17">
        <f>IF(OR($A21="",$B21="",$C21=""),"",'OddsRatio_working_3-way'!H20)</f>
        <v>2.168153047651312</v>
      </c>
      <c r="L21" s="21">
        <f>IF(OR($A21="",$B21="",$C21=""),"",'OddsRatio_working_3-way'!I20)</f>
        <v>3.4099734046139676</v>
      </c>
      <c r="M21" s="22">
        <f>IF(OR($A21="",$B21="",$C21=""),"",'OddsRatio_working_3-way'!J20)</f>
        <v>4.0729791884160642</v>
      </c>
      <c r="N21" s="23">
        <f t="shared" si="16"/>
        <v>45.87992130886272</v>
      </c>
      <c r="O21" s="24">
        <f t="shared" si="17"/>
        <v>29.424508802948434</v>
      </c>
      <c r="P21" s="24">
        <f t="shared" si="18"/>
        <v>24.695569888188864</v>
      </c>
      <c r="Q21" t="s">
        <v>169</v>
      </c>
      <c r="R21" t="s">
        <v>129</v>
      </c>
      <c r="S21" t="s">
        <v>196</v>
      </c>
      <c r="T21" s="35">
        <v>100</v>
      </c>
      <c r="U21" s="35">
        <f t="shared" si="19"/>
        <v>38.271604938271601</v>
      </c>
      <c r="V21" s="35">
        <f t="shared" si="20"/>
        <v>73.118279569892465</v>
      </c>
      <c r="W21" s="35">
        <f t="shared" si="21"/>
        <v>84.825493171471919</v>
      </c>
      <c r="X21" s="35">
        <f t="shared" si="22"/>
        <v>42.056227258635595</v>
      </c>
      <c r="Y21" s="35">
        <f t="shared" si="23"/>
        <v>76.902901890256459</v>
      </c>
      <c r="Z21" s="35">
        <f t="shared" si="24"/>
        <v>88.610115491835913</v>
      </c>
      <c r="AA21" s="35">
        <f t="shared" si="25"/>
        <v>-3.7846223203639937</v>
      </c>
      <c r="AB21" s="35">
        <f t="shared" si="26"/>
        <v>-3.7846223203639937</v>
      </c>
      <c r="AC21" s="35">
        <f t="shared" si="27"/>
        <v>-3.7846223203639937</v>
      </c>
      <c r="AF21">
        <v>2.27</v>
      </c>
      <c r="AG21">
        <v>1.67</v>
      </c>
      <c r="AJ21" t="s">
        <v>178</v>
      </c>
    </row>
    <row r="22" spans="1:36" ht="15" x14ac:dyDescent="0.25">
      <c r="A22">
        <v>1.62</v>
      </c>
      <c r="B22">
        <v>3.72</v>
      </c>
      <c r="C22">
        <v>6.59</v>
      </c>
      <c r="D22" s="20">
        <f t="shared" si="3"/>
        <v>3.7846223203639839E-2</v>
      </c>
      <c r="E22" s="17">
        <f>IF(OR($A22="",$B22="",$C22=""),"",A22*'MPTO_working_3-way'!$I21)</f>
        <v>1.6813108815898967</v>
      </c>
      <c r="F22" s="21">
        <f>IF(OR($A22="",$B22="",$C22=""),"",B22*'MPTO_working_3-way'!$I21)</f>
        <v>3.8607879503175404</v>
      </c>
      <c r="G22" s="22">
        <f>IF(OR($A22="",$B22="",$C22=""),"",C22*'MPTO_working_3-way'!$I21)</f>
        <v>6.8394066109119862</v>
      </c>
      <c r="H22" s="17">
        <f>IF(OR($A22="",$B22="",$C22=""),"",'MPTO_working_3-way'!E21)</f>
        <v>1.6537986170613954</v>
      </c>
      <c r="I22" s="21">
        <f>IF(OR($A22="",$B22="",$C22=""),"",'MPTO_working_3-way'!F21)</f>
        <v>3.9031732540576747</v>
      </c>
      <c r="J22" s="22">
        <f>IF(OR($A22="",$B22="",$C22=""),"",'MPTO_working_3-way'!G21)</f>
        <v>7.1875399971621894</v>
      </c>
      <c r="K22" s="17">
        <f>IF(OR($A22="",$B22="",$C22=""),"",'OddsRatio_working_3-way'!H21)</f>
        <v>1.6635757399626163</v>
      </c>
      <c r="L22" s="21">
        <f>IF(OR($A22="",$B22="",$C22=""),"",'OddsRatio_working_3-way'!I21)</f>
        <v>3.9111709882230894</v>
      </c>
      <c r="M22" s="22">
        <f>IF(OR($A22="",$B22="",$C22=""),"",'OddsRatio_working_3-way'!J21)</f>
        <v>6.9828844941790695</v>
      </c>
      <c r="N22" s="23">
        <f t="shared" si="16"/>
        <v>59.477400101899704</v>
      </c>
      <c r="O22" s="24">
        <f t="shared" si="17"/>
        <v>25.901448431472453</v>
      </c>
      <c r="P22" s="24">
        <f t="shared" si="18"/>
        <v>14.621151466627849</v>
      </c>
      <c r="Q22" t="s">
        <v>116</v>
      </c>
      <c r="R22" t="s">
        <v>124</v>
      </c>
      <c r="S22" t="s">
        <v>196</v>
      </c>
      <c r="T22" s="35">
        <v>100</v>
      </c>
      <c r="U22" s="35">
        <f t="shared" si="19"/>
        <v>48.453608247422686</v>
      </c>
      <c r="V22" s="35">
        <f t="shared" si="20"/>
        <v>69.969969969969966</v>
      </c>
      <c r="W22" s="35">
        <f t="shared" si="21"/>
        <v>78.070175438596479</v>
      </c>
      <c r="X22" s="35">
        <f t="shared" si="22"/>
        <v>51.95985459143354</v>
      </c>
      <c r="Y22" s="35">
        <f t="shared" si="23"/>
        <v>73.476216313980842</v>
      </c>
      <c r="Z22" s="35">
        <f t="shared" si="24"/>
        <v>81.576421782607355</v>
      </c>
      <c r="AA22" s="35">
        <f t="shared" si="25"/>
        <v>-3.5062463440108544</v>
      </c>
      <c r="AB22" s="35">
        <f t="shared" si="26"/>
        <v>-3.5062463440108758</v>
      </c>
      <c r="AC22" s="35">
        <f t="shared" si="27"/>
        <v>-3.5062463440108758</v>
      </c>
      <c r="AF22">
        <v>2.21</v>
      </c>
      <c r="AG22">
        <v>1.7</v>
      </c>
      <c r="AJ22" t="s">
        <v>178</v>
      </c>
    </row>
    <row r="23" spans="1:36" ht="15" x14ac:dyDescent="0.25">
      <c r="A23">
        <v>1.94</v>
      </c>
      <c r="B23">
        <v>3.33</v>
      </c>
      <c r="C23">
        <v>4.5599999999999996</v>
      </c>
      <c r="D23" s="20">
        <f t="shared" si="3"/>
        <v>3.506246344010866E-2</v>
      </c>
      <c r="E23" s="17">
        <f>IF(OR($A23="",$B23="",$C23=""),"",A23*'MPTO_working_3-way'!$I22)</f>
        <v>2.0080211790738107</v>
      </c>
      <c r="F23" s="21">
        <f>IF(OR($A23="",$B23="",$C23=""),"",B23*'MPTO_working_3-way'!$I22)</f>
        <v>3.446758003255562</v>
      </c>
      <c r="G23" s="22">
        <f>IF(OR($A23="",$B23="",$C23=""),"",C23*'MPTO_working_3-way'!$I22)</f>
        <v>4.719884833286895</v>
      </c>
      <c r="H23" s="17">
        <f>IF(OR($A23="",$B23="",$C23=""),"",'MPTO_working_3-way'!E22)</f>
        <v>1.9850075172649124</v>
      </c>
      <c r="I23" s="21">
        <f>IF(OR($A23="",$B23="",$C23=""),"",'MPTO_working_3-way'!F22)</f>
        <v>3.4648496419239292</v>
      </c>
      <c r="J23" s="22">
        <f>IF(OR($A23="",$B23="",$C23=""),"",'MPTO_working_3-way'!G22)</f>
        <v>4.816706083025502</v>
      </c>
      <c r="K23" s="17">
        <f>IF(OR($A23="",$B23="",$C23=""),"",'OddsRatio_working_3-way'!H22)</f>
        <v>1.994137103494138</v>
      </c>
      <c r="L23" s="21">
        <f>IF(OR($A23="",$B23="",$C23=""),"",'OddsRatio_working_3-way'!I22)</f>
        <v>3.4641909054695121</v>
      </c>
      <c r="M23" s="22">
        <f>IF(OR($A23="",$B23="",$C23=""),"",'OddsRatio_working_3-way'!J22)</f>
        <v>4.7650298813182248</v>
      </c>
      <c r="N23" s="23">
        <f t="shared" si="16"/>
        <v>49.800271551978589</v>
      </c>
      <c r="O23" s="24">
        <f t="shared" si="17"/>
        <v>29.012770814065604</v>
      </c>
      <c r="P23" s="24">
        <f t="shared" si="18"/>
        <v>21.186957633955807</v>
      </c>
      <c r="Q23" t="s">
        <v>118</v>
      </c>
      <c r="R23" t="s">
        <v>127</v>
      </c>
      <c r="S23" t="s">
        <v>196</v>
      </c>
      <c r="T23" s="35">
        <v>100</v>
      </c>
      <c r="U23" s="35">
        <f t="shared" si="19"/>
        <v>57.983193277310924</v>
      </c>
      <c r="V23" s="35">
        <f t="shared" si="20"/>
        <v>67.21311475409837</v>
      </c>
      <c r="W23" s="35">
        <f t="shared" si="21"/>
        <v>71.509971509971507</v>
      </c>
      <c r="X23" s="35">
        <f t="shared" si="22"/>
        <v>61.276913735930137</v>
      </c>
      <c r="Y23" s="35">
        <f t="shared" si="23"/>
        <v>70.506835212717561</v>
      </c>
      <c r="Z23" s="35">
        <f t="shared" si="24"/>
        <v>74.803691968590712</v>
      </c>
      <c r="AA23" s="35">
        <f t="shared" si="25"/>
        <v>-3.2937204586192124</v>
      </c>
      <c r="AB23" s="35">
        <f t="shared" si="26"/>
        <v>-3.293720458619191</v>
      </c>
      <c r="AC23" s="35">
        <f t="shared" si="27"/>
        <v>-3.2937204586192053</v>
      </c>
      <c r="AF23">
        <v>2.34</v>
      </c>
      <c r="AG23">
        <v>1.64</v>
      </c>
      <c r="AJ23" t="s">
        <v>178</v>
      </c>
    </row>
    <row r="24" spans="1:36" ht="15" x14ac:dyDescent="0.25">
      <c r="A24">
        <v>2.38</v>
      </c>
      <c r="B24">
        <v>3.05</v>
      </c>
      <c r="C24">
        <v>3.51</v>
      </c>
      <c r="D24" s="20">
        <f t="shared" si="3"/>
        <v>3.2937204586191982E-2</v>
      </c>
      <c r="E24" s="17">
        <f>IF(OR($A24="",$B24="",$C24=""),"",A24*'MPTO_working_3-way'!$I23)</f>
        <v>2.4583905469151368</v>
      </c>
      <c r="F24" s="21">
        <f>IF(OR($A24="",$B24="",$C24=""),"",B24*'MPTO_working_3-way'!$I23)</f>
        <v>3.1504584739878854</v>
      </c>
      <c r="G24" s="22">
        <f>IF(OR($A24="",$B24="",$C24=""),"",C24*'MPTO_working_3-way'!$I23)</f>
        <v>3.6256095880975336</v>
      </c>
      <c r="H24" s="17">
        <f>IF(OR($A24="",$B24="",$C24=""),"",'MPTO_working_3-way'!E23)</f>
        <v>2.4438584672776953</v>
      </c>
      <c r="I24" s="21">
        <f>IF(OR($A24="",$B24="",$C24=""),"",'MPTO_working_3-way'!F23)</f>
        <v>3.1556713080031153</v>
      </c>
      <c r="J24" s="22">
        <f>IF(OR($A24="",$B24="",$C24=""),"",'MPTO_working_3-way'!G23)</f>
        <v>3.650684718874341</v>
      </c>
      <c r="K24" s="17">
        <f>IF(OR($A24="",$B24="",$C24=""),"",'OddsRatio_working_3-way'!H23)</f>
        <v>2.4503313377583567</v>
      </c>
      <c r="L24" s="21">
        <f>IF(OR($A24="",$B24="",$C24=""),"",'OddsRatio_working_3-way'!I23)</f>
        <v>3.1544777118874143</v>
      </c>
      <c r="M24" s="22">
        <f>IF(OR($A24="",$B24="",$C24=""),"",'OddsRatio_working_3-way'!J23)</f>
        <v>3.6379214911401991</v>
      </c>
      <c r="N24" s="23">
        <f t="shared" si="16"/>
        <v>40.677019412348066</v>
      </c>
      <c r="O24" s="24">
        <f t="shared" si="17"/>
        <v>31.741411869307672</v>
      </c>
      <c r="P24" s="24">
        <f t="shared" si="18"/>
        <v>27.581568718344272</v>
      </c>
      <c r="Q24" t="s">
        <v>168</v>
      </c>
      <c r="R24" t="s">
        <v>119</v>
      </c>
      <c r="S24" t="s">
        <v>196</v>
      </c>
      <c r="T24" s="35">
        <v>100</v>
      </c>
      <c r="U24" s="35">
        <f t="shared" si="19"/>
        <v>62.825278810408925</v>
      </c>
      <c r="V24" s="35">
        <f t="shared" si="20"/>
        <v>66.329966329966325</v>
      </c>
      <c r="W24" s="35">
        <f t="shared" si="21"/>
        <v>67.637540453074436</v>
      </c>
      <c r="X24" s="35">
        <f t="shared" si="22"/>
        <v>66.032493216959239</v>
      </c>
      <c r="Y24" s="35">
        <f t="shared" si="23"/>
        <v>69.537180736516646</v>
      </c>
      <c r="Z24" s="35">
        <f t="shared" si="24"/>
        <v>70.844754859624743</v>
      </c>
      <c r="AA24" s="35">
        <f t="shared" si="25"/>
        <v>-3.2072144065503139</v>
      </c>
      <c r="AB24" s="35">
        <f t="shared" si="26"/>
        <v>-3.207214406550321</v>
      </c>
      <c r="AC24" s="35">
        <f t="shared" si="27"/>
        <v>-3.2072144065503068</v>
      </c>
      <c r="AF24">
        <v>2.44</v>
      </c>
      <c r="AG24">
        <v>1.59</v>
      </c>
      <c r="AJ24" t="s">
        <v>178</v>
      </c>
    </row>
    <row r="25" spans="1:36" ht="15" x14ac:dyDescent="0.25">
      <c r="A25">
        <v>2.69</v>
      </c>
      <c r="B25">
        <v>2.97</v>
      </c>
      <c r="C25">
        <v>3.09</v>
      </c>
      <c r="D25" s="20">
        <f t="shared" si="3"/>
        <v>3.2072144065503183E-2</v>
      </c>
      <c r="E25" s="17">
        <f>IF(OR($A25="",$B25="",$C25=""),"",A25*'MPTO_working_3-way'!$I24)</f>
        <v>2.7762740675362036</v>
      </c>
      <c r="F25" s="21">
        <f>IF(OR($A25="",$B25="",$C25=""),"",B25*'MPTO_working_3-way'!$I24)</f>
        <v>3.0652542678745447</v>
      </c>
      <c r="G25" s="22">
        <f>IF(OR($A25="",$B25="",$C25=""),"",C25*'MPTO_working_3-way'!$I24)</f>
        <v>3.1891029251624046</v>
      </c>
      <c r="H25" s="17">
        <f>IF(OR($A25="",$B25="",$C25=""),"",'MPTO_working_3-way'!E24)</f>
        <v>2.7696496468959753</v>
      </c>
      <c r="I25" s="21">
        <f>IF(OR($A25="",$B25="",$C25=""),"",'MPTO_working_3-way'!F24)</f>
        <v>3.0673941272926464</v>
      </c>
      <c r="J25" s="22">
        <f>IF(OR($A25="",$B25="",$C25=""),"",'MPTO_working_3-way'!G24)</f>
        <v>3.1955632209112328</v>
      </c>
      <c r="K25" s="17">
        <f>IF(OR($A25="",$B25="",$C25=""),"",'OddsRatio_working_3-way'!H24)</f>
        <v>2.7727818680165601</v>
      </c>
      <c r="L25" s="21">
        <f>IF(OR($A25="",$B25="",$C25=""),"",'OddsRatio_working_3-way'!I24)</f>
        <v>3.0664972070962273</v>
      </c>
      <c r="M25" s="22">
        <f>IF(OR($A25="",$B25="",$C25=""),"",'OddsRatio_working_3-way'!J24)</f>
        <v>3.1923752095589411</v>
      </c>
      <c r="N25" s="23">
        <f t="shared" si="16"/>
        <v>36.019498640040503</v>
      </c>
      <c r="O25" s="24">
        <f t="shared" si="17"/>
        <v>32.623720990474389</v>
      </c>
      <c r="P25" s="24">
        <f t="shared" si="18"/>
        <v>31.356780369485097</v>
      </c>
      <c r="Q25" t="s">
        <v>117</v>
      </c>
      <c r="R25" t="s">
        <v>125</v>
      </c>
      <c r="S25" t="s">
        <v>196</v>
      </c>
      <c r="T25" s="35">
        <v>100</v>
      </c>
      <c r="U25" s="35">
        <f t="shared" si="19"/>
        <v>62.825278810408925</v>
      </c>
      <c r="V25" s="35">
        <f t="shared" si="20"/>
        <v>68.454258675078862</v>
      </c>
      <c r="W25" s="35">
        <f t="shared" si="21"/>
        <v>65.397923875432525</v>
      </c>
      <c r="X25" s="35">
        <f t="shared" si="22"/>
        <v>66.147817449488613</v>
      </c>
      <c r="Y25" s="35">
        <f t="shared" si="23"/>
        <v>71.776797314158557</v>
      </c>
      <c r="Z25" s="35">
        <f t="shared" si="24"/>
        <v>68.720462514512221</v>
      </c>
      <c r="AA25" s="35">
        <f t="shared" si="25"/>
        <v>-3.3225386390796885</v>
      </c>
      <c r="AB25" s="35">
        <f t="shared" si="26"/>
        <v>-3.3225386390796956</v>
      </c>
      <c r="AC25" s="35">
        <f t="shared" si="27"/>
        <v>-3.3225386390796956</v>
      </c>
      <c r="AF25">
        <v>2.39</v>
      </c>
      <c r="AG25">
        <v>1.61</v>
      </c>
      <c r="AJ25" t="s">
        <v>178</v>
      </c>
    </row>
    <row r="26" spans="1:36" ht="15" x14ac:dyDescent="0.25">
      <c r="A26">
        <v>2.69</v>
      </c>
      <c r="B26">
        <v>3.17</v>
      </c>
      <c r="C26">
        <v>2.89</v>
      </c>
      <c r="D26" s="20">
        <f t="shared" si="3"/>
        <v>3.3225386390796974E-2</v>
      </c>
      <c r="E26" s="17">
        <f>IF(OR($A26="",$B26="",$C26=""),"",A26*'MPTO_working_3-way'!$I25)</f>
        <v>2.7793762893912439</v>
      </c>
      <c r="F26" s="21">
        <f>IF(OR($A26="",$B26="",$C26=""),"",B26*'MPTO_working_3-way'!$I25)</f>
        <v>3.2753244748588264</v>
      </c>
      <c r="G26" s="22">
        <f>IF(OR($A26="",$B26="",$C26=""),"",C26*'MPTO_working_3-way'!$I25)</f>
        <v>2.9860213666694033</v>
      </c>
      <c r="H26" s="17">
        <f>IF(OR($A26="",$B26="",$C26=""),"",'MPTO_working_3-way'!E25)</f>
        <v>2.7726016147625496</v>
      </c>
      <c r="I26" s="21">
        <f>IF(OR($A26="",$B26="",$C26=""),"",'MPTO_working_3-way'!F25)</f>
        <v>3.2853423181294894</v>
      </c>
      <c r="J26" s="22">
        <f>IF(OR($A26="",$B26="",$C26=""),"",'MPTO_working_3-way'!G25)</f>
        <v>2.9855591568372892</v>
      </c>
      <c r="K26" s="17">
        <f>IF(OR($A26="",$B26="",$C26=""),"",'OddsRatio_working_3-way'!H25)</f>
        <v>2.7758538803952293</v>
      </c>
      <c r="L26" s="21">
        <f>IF(OR($A26="",$B26="",$C26=""),"",'OddsRatio_working_3-way'!I25)</f>
        <v>3.2802384144719805</v>
      </c>
      <c r="M26" s="22">
        <f>IF(OR($A26="",$B26="",$C26=""),"",'OddsRatio_working_3-way'!J25)</f>
        <v>2.9860141029272089</v>
      </c>
      <c r="N26" s="23">
        <f t="shared" si="16"/>
        <v>35.97929520435774</v>
      </c>
      <c r="O26" s="24">
        <f t="shared" si="17"/>
        <v>30.531326214423448</v>
      </c>
      <c r="P26" s="24">
        <f t="shared" si="18"/>
        <v>33.489378581218801</v>
      </c>
      <c r="Q26" t="s">
        <v>120</v>
      </c>
      <c r="R26" t="s">
        <v>113</v>
      </c>
      <c r="S26" t="s">
        <v>196</v>
      </c>
      <c r="T26" s="35">
        <v>100</v>
      </c>
      <c r="U26" s="35">
        <f t="shared" si="19"/>
        <v>62.121212121212118</v>
      </c>
      <c r="V26" s="35">
        <f t="shared" si="20"/>
        <v>67.10526315789474</v>
      </c>
      <c r="W26" s="35">
        <f t="shared" si="21"/>
        <v>67.426710097719877</v>
      </c>
      <c r="X26" s="35">
        <f t="shared" si="22"/>
        <v>65.468026744385398</v>
      </c>
      <c r="Y26" s="35">
        <f t="shared" si="23"/>
        <v>70.452077781068013</v>
      </c>
      <c r="Z26" s="35">
        <f t="shared" si="24"/>
        <v>70.77352472089315</v>
      </c>
      <c r="AA26" s="35">
        <f t="shared" si="25"/>
        <v>-3.3468146231732803</v>
      </c>
      <c r="AB26" s="35">
        <f t="shared" si="26"/>
        <v>-3.3468146231732732</v>
      </c>
      <c r="AC26" s="35">
        <f t="shared" si="27"/>
        <v>-3.3468146231732732</v>
      </c>
      <c r="AF26">
        <v>2.34</v>
      </c>
      <c r="AG26">
        <v>1.64</v>
      </c>
      <c r="AJ26" t="s">
        <v>178</v>
      </c>
    </row>
    <row r="27" spans="1:36" ht="15" x14ac:dyDescent="0.25">
      <c r="A27">
        <v>2.64</v>
      </c>
      <c r="B27">
        <v>3.04</v>
      </c>
      <c r="C27">
        <v>3.07</v>
      </c>
      <c r="D27" s="20">
        <f t="shared" si="3"/>
        <v>3.3468146231732776E-2</v>
      </c>
      <c r="E27" s="17">
        <f>IF(OR($A27="",$B27="",$C27=""),"",A27*'MPTO_working_3-way'!$I26)</f>
        <v>2.7283559060517746</v>
      </c>
      <c r="F27" s="21">
        <f>IF(OR($A27="",$B27="",$C27=""),"",B27*'MPTO_working_3-way'!$I26)</f>
        <v>3.1417431645444678</v>
      </c>
      <c r="G27" s="22">
        <f>IF(OR($A27="",$B27="",$C27=""),"",C27*'MPTO_working_3-way'!$I26)</f>
        <v>3.1727472089314195</v>
      </c>
      <c r="H27" s="17">
        <f>IF(OR($A27="",$B27="",$C27=""),"",'MPTO_working_3-way'!E26)</f>
        <v>2.7201126732698917</v>
      </c>
      <c r="I27" s="21">
        <f>IF(OR($A27="",$B27="",$C27=""),"",'MPTO_working_3-way'!F26)</f>
        <v>3.1467190514075227</v>
      </c>
      <c r="J27" s="22">
        <f>IF(OR($A27="",$B27="",$C27=""),"",'MPTO_working_3-way'!G26)</f>
        <v>3.1788734584679155</v>
      </c>
      <c r="K27" s="17">
        <f>IF(OR($A27="",$B27="",$C27=""),"",'OddsRatio_working_3-way'!H26)</f>
        <v>2.723956065904793</v>
      </c>
      <c r="L27" s="21">
        <f>IF(OR($A27="",$B27="",$C27=""),"",'OddsRatio_working_3-way'!I26)</f>
        <v>3.1444331551498643</v>
      </c>
      <c r="M27" s="22">
        <f>IF(OR($A27="",$B27="",$C27=""),"",'OddsRatio_working_3-way'!J26)</f>
        <v>3.175968936843244</v>
      </c>
      <c r="N27" s="23">
        <f t="shared" si="16"/>
        <v>36.652109711269595</v>
      </c>
      <c r="O27" s="24">
        <f t="shared" si="17"/>
        <v>31.829463696628856</v>
      </c>
      <c r="P27" s="24">
        <f t="shared" si="18"/>
        <v>31.518426592101545</v>
      </c>
      <c r="Q27" t="s">
        <v>122</v>
      </c>
      <c r="R27" t="s">
        <v>128</v>
      </c>
      <c r="S27" t="s">
        <v>196</v>
      </c>
      <c r="T27" s="35">
        <v>100</v>
      </c>
      <c r="U27" s="35">
        <f t="shared" si="19"/>
        <v>73.544973544973558</v>
      </c>
      <c r="V27" s="35">
        <f t="shared" si="20"/>
        <v>67.532467532467535</v>
      </c>
      <c r="W27" s="35">
        <f t="shared" si="21"/>
        <v>55.55555555555555</v>
      </c>
      <c r="X27" s="35">
        <f t="shared" si="22"/>
        <v>76.911976911976907</v>
      </c>
      <c r="Y27" s="35">
        <f t="shared" si="23"/>
        <v>70.899470899470913</v>
      </c>
      <c r="Z27" s="35">
        <f t="shared" si="24"/>
        <v>58.922558922558935</v>
      </c>
      <c r="AA27" s="35">
        <f t="shared" si="25"/>
        <v>-3.367003367003349</v>
      </c>
      <c r="AB27" s="35">
        <f t="shared" si="26"/>
        <v>-3.3670033670033774</v>
      </c>
      <c r="AC27" s="35">
        <f t="shared" si="27"/>
        <v>-3.3670033670033845</v>
      </c>
      <c r="AF27">
        <v>2.4300000000000002</v>
      </c>
      <c r="AG27">
        <v>1.6</v>
      </c>
      <c r="AJ27" t="s">
        <v>178</v>
      </c>
    </row>
    <row r="28" spans="1:36" ht="15" x14ac:dyDescent="0.25">
      <c r="A28">
        <v>3.78</v>
      </c>
      <c r="B28">
        <v>3.08</v>
      </c>
      <c r="C28">
        <v>2.25</v>
      </c>
      <c r="D28" s="20">
        <f t="shared" si="3"/>
        <v>3.3670033670033739E-2</v>
      </c>
      <c r="E28" s="17">
        <f>IF(OR($A28="",$B28="",$C28=""),"",A28*'MPTO_working_3-way'!$I27)</f>
        <v>3.9072727272727272</v>
      </c>
      <c r="F28" s="21">
        <f>IF(OR($A28="",$B28="",$C28=""),"",B28*'MPTO_working_3-way'!$I27)</f>
        <v>3.1837037037037041</v>
      </c>
      <c r="G28" s="22">
        <f>IF(OR($A28="",$B28="",$C28=""),"",C28*'MPTO_working_3-way'!$I27)</f>
        <v>2.3257575757575761</v>
      </c>
      <c r="H28" s="17">
        <f>IF(OR($A28="",$B28="",$C28=""),"",'MPTO_working_3-way'!E27)</f>
        <v>3.9474683544303799</v>
      </c>
      <c r="I28" s="21">
        <f>IF(OR($A28="",$B28="",$C28=""),"",'MPTO_working_3-way'!F27)</f>
        <v>3.1902813299232742</v>
      </c>
      <c r="J28" s="22">
        <f>IF(OR($A28="",$B28="",$C28=""),"",'MPTO_working_3-way'!G27)</f>
        <v>2.3082901554404147</v>
      </c>
      <c r="K28" s="17">
        <f>IF(OR($A28="",$B28="",$C28=""),"",'OddsRatio_working_3-way'!H27)</f>
        <v>3.9265012730699707</v>
      </c>
      <c r="L28" s="21">
        <f>IF(OR($A28="",$B28="",$C28=""),"",'OddsRatio_working_3-way'!I27)</f>
        <v>3.1896124633041518</v>
      </c>
      <c r="M28" s="22">
        <f>IF(OR($A28="",$B28="",$C28=""),"",'OddsRatio_working_3-way'!J27)</f>
        <v>2.3158728745818218</v>
      </c>
      <c r="N28" s="23">
        <f t="shared" si="16"/>
        <v>25.59329920893439</v>
      </c>
      <c r="O28" s="24">
        <f t="shared" si="17"/>
        <v>31.409958120055837</v>
      </c>
      <c r="P28" s="24">
        <f t="shared" si="18"/>
        <v>42.996742671009763</v>
      </c>
      <c r="Q28" t="s">
        <v>126</v>
      </c>
      <c r="R28" t="s">
        <v>121</v>
      </c>
      <c r="S28" t="s">
        <v>196</v>
      </c>
      <c r="T28" s="35">
        <v>100</v>
      </c>
      <c r="U28" s="35">
        <f t="shared" si="19"/>
        <v>57.983193277310924</v>
      </c>
      <c r="V28" s="35">
        <f t="shared" si="20"/>
        <v>68.35443037974683</v>
      </c>
      <c r="W28" s="35">
        <f t="shared" si="21"/>
        <v>70.414201183431956</v>
      </c>
      <c r="X28" s="35">
        <f t="shared" si="22"/>
        <v>61.231368436821207</v>
      </c>
      <c r="Y28" s="35">
        <f t="shared" si="23"/>
        <v>71.602605539257127</v>
      </c>
      <c r="Z28" s="35">
        <f t="shared" si="24"/>
        <v>73.662376342942238</v>
      </c>
      <c r="AA28" s="35">
        <f t="shared" si="25"/>
        <v>-3.2481751595102821</v>
      </c>
      <c r="AB28" s="35">
        <f t="shared" si="26"/>
        <v>-3.2481751595102963</v>
      </c>
      <c r="AC28" s="35">
        <f t="shared" si="27"/>
        <v>-3.2481751595102821</v>
      </c>
      <c r="AF28">
        <v>2.4900000000000002</v>
      </c>
      <c r="AG28">
        <v>1.57</v>
      </c>
      <c r="AJ28" t="s">
        <v>178</v>
      </c>
    </row>
    <row r="29" spans="1:36" ht="15" x14ac:dyDescent="0.25">
      <c r="A29">
        <v>2.38</v>
      </c>
      <c r="B29">
        <v>3.16</v>
      </c>
      <c r="C29">
        <v>3.38</v>
      </c>
      <c r="D29" s="20">
        <f t="shared" si="3"/>
        <v>3.2481751595102804E-2</v>
      </c>
      <c r="E29" s="17">
        <f>IF(OR($A29="",$B29="",$C29=""),"",A29*'MPTO_working_3-way'!$I28)</f>
        <v>2.4573065687963447</v>
      </c>
      <c r="F29" s="21">
        <f>IF(OR($A29="",$B29="",$C29=""),"",B29*'MPTO_working_3-way'!$I28)</f>
        <v>3.2626423350405251</v>
      </c>
      <c r="G29" s="22">
        <f>IF(OR($A29="",$B29="",$C29=""),"",C29*'MPTO_working_3-way'!$I28)</f>
        <v>3.4897883203914475</v>
      </c>
      <c r="H29" s="17">
        <f>IF(OR($A29="",$B29="",$C29=""),"",'MPTO_working_3-way'!E28)</f>
        <v>2.4429520810396892</v>
      </c>
      <c r="I29" s="21">
        <f>IF(OR($A29="",$B29="",$C29=""),"",'MPTO_working_3-way'!F28)</f>
        <v>3.2719467515697951</v>
      </c>
      <c r="J29" s="22">
        <f>IF(OR($A29="",$B29="",$C29=""),"",'MPTO_working_3-way'!G28)</f>
        <v>3.5083935448539023</v>
      </c>
      <c r="K29" s="17">
        <f>IF(OR($A29="",$B29="",$C29=""),"",'OddsRatio_working_3-way'!H28)</f>
        <v>2.4492717983488244</v>
      </c>
      <c r="L29" s="21">
        <f>IF(OR($A29="",$B29="",$C29=""),"",'OddsRatio_working_3-way'!I28)</f>
        <v>3.2684254235025079</v>
      </c>
      <c r="M29" s="22">
        <f>IF(OR($A29="",$B29="",$C29=""),"",'OddsRatio_working_3-way'!J28)</f>
        <v>3.4994687536740594</v>
      </c>
      <c r="N29" s="23">
        <f t="shared" si="16"/>
        <v>40.69496304198735</v>
      </c>
      <c r="O29" s="24">
        <f t="shared" si="17"/>
        <v>30.650003810104398</v>
      </c>
      <c r="P29" s="24">
        <f t="shared" si="18"/>
        <v>28.655033147908256</v>
      </c>
      <c r="Q29" t="s">
        <v>112</v>
      </c>
      <c r="R29" t="s">
        <v>115</v>
      </c>
      <c r="S29" t="s">
        <v>196</v>
      </c>
      <c r="T29" s="35">
        <v>100</v>
      </c>
      <c r="U29" s="35">
        <f t="shared" si="19"/>
        <v>81.71846435100548</v>
      </c>
      <c r="V29" s="35">
        <f t="shared" si="20"/>
        <v>76.689976689976689</v>
      </c>
      <c r="W29" s="35">
        <f t="shared" si="21"/>
        <v>39.024390243902438</v>
      </c>
      <c r="X29" s="35">
        <f t="shared" si="22"/>
        <v>84.285633066120866</v>
      </c>
      <c r="Y29" s="35">
        <f t="shared" si="23"/>
        <v>79.257145405092075</v>
      </c>
      <c r="Z29" s="35">
        <f t="shared" si="24"/>
        <v>41.591558959017824</v>
      </c>
      <c r="AA29" s="35">
        <f t="shared" si="25"/>
        <v>-2.5671687151153861</v>
      </c>
      <c r="AB29" s="35">
        <f t="shared" si="26"/>
        <v>-2.5671687151153861</v>
      </c>
      <c r="AC29" s="35">
        <f t="shared" si="27"/>
        <v>-2.5671687151153861</v>
      </c>
      <c r="AF29">
        <v>2.31</v>
      </c>
      <c r="AG29">
        <v>1.65</v>
      </c>
      <c r="AJ29" t="s">
        <v>178</v>
      </c>
    </row>
    <row r="30" spans="1:36" s="35" customFormat="1" ht="15" x14ac:dyDescent="0.25">
      <c r="A30">
        <v>5.47</v>
      </c>
      <c r="B30">
        <v>4.29</v>
      </c>
      <c r="C30">
        <v>1.64</v>
      </c>
      <c r="D30" s="20">
        <f t="shared" si="3"/>
        <v>2.5671687151153755E-2</v>
      </c>
      <c r="E30" s="17">
        <f>IF(OR($A30="",$B30="",$C30=""),"",A30*'MPTO_working_3-way'!$I29)</f>
        <v>5.6104241287168106</v>
      </c>
      <c r="F30" s="21">
        <f>IF(OR($A30="",$B30="",$C30=""),"",B30*'MPTO_working_3-way'!$I29)</f>
        <v>4.4001315378784494</v>
      </c>
      <c r="G30" s="22">
        <f>IF(OR($A30="",$B30="",$C30=""),"",C30*'MPTO_working_3-way'!$I29)</f>
        <v>1.682101566927892</v>
      </c>
      <c r="H30" s="17">
        <f>IF(OR($A30="",$B30="",$C30=""),"",'MPTO_working_3-way'!E29)</f>
        <v>5.7386132554812308</v>
      </c>
      <c r="I30" s="21">
        <f>IF(OR($A30="",$B30="",$C30=""),"",'MPTO_working_3-way'!F29)</f>
        <v>4.4534898970978416</v>
      </c>
      <c r="J30" s="22">
        <f>IF(OR($A30="",$B30="",$C30=""),"",'MPTO_working_3-way'!G29)</f>
        <v>1.6633431171908195</v>
      </c>
      <c r="K30" s="17">
        <f>IF(OR($A30="",$B30="",$C30=""),"",'OddsRatio_working_3-way'!H29)</f>
        <v>5.6785672748259346</v>
      </c>
      <c r="L30" s="21">
        <f>IF(OR($A30="",$B30="",$C30=""),"",'OddsRatio_working_3-way'!I29)</f>
        <v>4.4435092470195361</v>
      </c>
      <c r="M30" s="22">
        <f>IF(OR($A30="",$B30="",$C30=""),"",'OddsRatio_working_3-way'!J29)</f>
        <v>1.6698619811831319</v>
      </c>
      <c r="N30" s="23">
        <f t="shared" si="16"/>
        <v>17.823964410845981</v>
      </c>
      <c r="O30" s="24">
        <f t="shared" si="17"/>
        <v>22.726593316393359</v>
      </c>
      <c r="P30" s="24">
        <f t="shared" si="18"/>
        <v>59.449442272760677</v>
      </c>
      <c r="Q30" t="s">
        <v>136</v>
      </c>
      <c r="R30" t="s">
        <v>163</v>
      </c>
      <c r="S30" t="s">
        <v>196</v>
      </c>
      <c r="T30" s="35">
        <v>100</v>
      </c>
      <c r="U30" s="35">
        <f t="shared" si="19"/>
        <v>13.793103448275851</v>
      </c>
      <c r="V30" s="35">
        <f t="shared" si="20"/>
        <v>89.495798319327733</v>
      </c>
      <c r="W30" s="35">
        <f t="shared" si="21"/>
        <v>94.065281899109792</v>
      </c>
      <c r="X30" s="35">
        <f t="shared" si="22"/>
        <v>16.438919781562479</v>
      </c>
      <c r="Y30" s="35">
        <f t="shared" si="23"/>
        <v>92.141614652614351</v>
      </c>
      <c r="Z30" s="35">
        <f t="shared" si="24"/>
        <v>96.711098232396409</v>
      </c>
      <c r="AA30" s="35">
        <f t="shared" si="25"/>
        <v>-2.6458163332866285</v>
      </c>
      <c r="AB30" s="35">
        <f t="shared" si="26"/>
        <v>-2.6458163332866178</v>
      </c>
      <c r="AC30" s="35">
        <f t="shared" si="27"/>
        <v>-2.6458163332866178</v>
      </c>
      <c r="AD30" s="36"/>
      <c r="AE30" s="36"/>
      <c r="AF30">
        <v>1.57</v>
      </c>
      <c r="AG30">
        <v>2.54</v>
      </c>
      <c r="AH30" s="36"/>
      <c r="AI30" s="36"/>
      <c r="AJ30" t="s">
        <v>179</v>
      </c>
    </row>
    <row r="31" spans="1:36" ht="15" x14ac:dyDescent="0.25">
      <c r="A31">
        <v>1.1599999999999999</v>
      </c>
      <c r="B31">
        <v>9.52</v>
      </c>
      <c r="C31">
        <v>16.850000000000001</v>
      </c>
      <c r="D31" s="20">
        <f t="shared" si="3"/>
        <v>2.6458163332866214E-2</v>
      </c>
      <c r="E31" s="17">
        <f>IF(OR($A31="",$B31="",$C31=""),"",A31*'MPTO_working_3-way'!$I30)</f>
        <v>1.1906914694661248</v>
      </c>
      <c r="F31" s="21">
        <f>IF(OR($A31="",$B31="",$C31=""),"",B31*'MPTO_working_3-way'!$I30)</f>
        <v>9.7718817149288864</v>
      </c>
      <c r="G31" s="22">
        <f>IF(OR($A31="",$B31="",$C31=""),"",C31*'MPTO_working_3-way'!$I30)</f>
        <v>17.295820052158795</v>
      </c>
      <c r="H31" s="17">
        <f>IF(OR($A31="",$B31="",$C31=""),"",'MPTO_working_3-way'!E30)</f>
        <v>1.1719900320948806</v>
      </c>
      <c r="I31" s="21">
        <f>IF(OR($A31="",$B31="",$C31=""),"",'MPTO_working_3-way'!F30)</f>
        <v>10.392565762234264</v>
      </c>
      <c r="J31" s="22">
        <f>IF(OR($A31="",$B31="",$C31=""),"",'MPTO_working_3-way'!G30)</f>
        <v>19.79108795475625</v>
      </c>
      <c r="K31" s="17">
        <f>IF(OR($A31="",$B31="",$C31=""),"",'OddsRatio_working_3-way'!H30)</f>
        <v>1.1766626235741784</v>
      </c>
      <c r="L31" s="21">
        <f>IF(OR($A31="",$B31="",$C31=""),"",'OddsRatio_working_3-way'!I30)</f>
        <v>10.407284705325004</v>
      </c>
      <c r="M31" s="22">
        <f>IF(OR($A31="",$B31="",$C31=""),"",'OddsRatio_working_3-way'!J30)</f>
        <v>18.500641147817063</v>
      </c>
      <c r="N31" s="23">
        <f t="shared" si="16"/>
        <v>83.984812660862858</v>
      </c>
      <c r="O31" s="24">
        <f t="shared" si="17"/>
        <v>10.233443559516903</v>
      </c>
      <c r="P31" s="24">
        <f t="shared" si="18"/>
        <v>5.7817437796202329</v>
      </c>
      <c r="Q31" t="s">
        <v>134</v>
      </c>
      <c r="R31" t="s">
        <v>171</v>
      </c>
      <c r="S31" t="s">
        <v>196</v>
      </c>
      <c r="T31" s="35">
        <v>100</v>
      </c>
      <c r="U31" s="35">
        <f t="shared" si="19"/>
        <v>23.664122137404579</v>
      </c>
      <c r="V31" s="35">
        <f t="shared" si="20"/>
        <v>83.713355048859938</v>
      </c>
      <c r="W31" s="35">
        <f t="shared" si="21"/>
        <v>89.837398373983731</v>
      </c>
      <c r="X31" s="35">
        <f t="shared" si="22"/>
        <v>26.449246577156327</v>
      </c>
      <c r="Y31" s="35">
        <f t="shared" si="23"/>
        <v>86.498479488611665</v>
      </c>
      <c r="Z31" s="35">
        <f t="shared" si="24"/>
        <v>92.622522813735486</v>
      </c>
      <c r="AA31" s="35">
        <f t="shared" si="25"/>
        <v>-2.7851244397517476</v>
      </c>
      <c r="AB31" s="35">
        <f t="shared" si="26"/>
        <v>-2.7851244397517263</v>
      </c>
      <c r="AC31" s="35">
        <f t="shared" si="27"/>
        <v>-2.7851244397517547</v>
      </c>
      <c r="AF31">
        <v>1.33</v>
      </c>
      <c r="AG31">
        <v>3.46</v>
      </c>
      <c r="AJ31" t="s">
        <v>179</v>
      </c>
    </row>
    <row r="32" spans="1:36" ht="15" x14ac:dyDescent="0.25">
      <c r="A32">
        <v>1.31</v>
      </c>
      <c r="B32">
        <v>6.14</v>
      </c>
      <c r="C32">
        <v>9.84</v>
      </c>
      <c r="D32" s="20">
        <f t="shared" si="3"/>
        <v>2.7851244397517405E-2</v>
      </c>
      <c r="E32" s="17">
        <f>IF(OR($A32="",$B32="",$C32=""),"",A32*'MPTO_working_3-way'!$I31)</f>
        <v>1.3464851301607479</v>
      </c>
      <c r="F32" s="21">
        <f>IF(OR($A32="",$B32="",$C32=""),"",B32*'MPTO_working_3-way'!$I31)</f>
        <v>6.3110066406007563</v>
      </c>
      <c r="G32" s="22">
        <f>IF(OR($A32="",$B32="",$C32=""),"",C32*'MPTO_working_3-way'!$I31)</f>
        <v>10.114056244871572</v>
      </c>
      <c r="H32" s="17">
        <f>IF(OR($A32="",$B32="",$C32=""),"",'MPTO_working_3-way'!E31)</f>
        <v>1.3261279840357854</v>
      </c>
      <c r="I32" s="21">
        <f>IF(OR($A32="",$B32="",$C32=""),"",'MPTO_working_3-way'!F31)</f>
        <v>6.5111499603914291</v>
      </c>
      <c r="J32" s="22">
        <f>IF(OR($A32="",$B32="",$C32=""),"",'MPTO_working_3-way'!G31)</f>
        <v>10.829276996072581</v>
      </c>
      <c r="K32" s="17">
        <f>IF(OR($A32="",$B32="",$C32=""),"",'OddsRatio_working_3-way'!H31)</f>
        <v>1.3320157180482335</v>
      </c>
      <c r="L32" s="21">
        <f>IF(OR($A32="",$B32="",$C32=""),"",'OddsRatio_working_3-way'!I31)</f>
        <v>6.5050348089287722</v>
      </c>
      <c r="M32" s="22">
        <f>IF(OR($A32="",$B32="",$C32=""),"",'OddsRatio_working_3-way'!J31)</f>
        <v>10.467803056601234</v>
      </c>
      <c r="N32" s="23">
        <f t="shared" si="16"/>
        <v>74.267437315153757</v>
      </c>
      <c r="O32" s="24">
        <f t="shared" si="17"/>
        <v>15.845332717076783</v>
      </c>
      <c r="P32" s="24">
        <f t="shared" si="18"/>
        <v>9.8872299677694553</v>
      </c>
      <c r="Q32" t="s">
        <v>170</v>
      </c>
      <c r="R32" t="s">
        <v>161</v>
      </c>
      <c r="S32" t="s">
        <v>196</v>
      </c>
      <c r="T32" s="35">
        <v>100</v>
      </c>
      <c r="U32" s="35">
        <f t="shared" si="19"/>
        <v>8.2568807339449659</v>
      </c>
      <c r="V32" s="35">
        <f t="shared" si="20"/>
        <v>91.220368744512726</v>
      </c>
      <c r="W32" s="35">
        <f t="shared" si="21"/>
        <v>97.516145057128668</v>
      </c>
      <c r="X32" s="35">
        <f t="shared" si="22"/>
        <v>11.263486198358605</v>
      </c>
      <c r="Y32" s="35">
        <f t="shared" si="23"/>
        <v>94.226974208926379</v>
      </c>
      <c r="Z32" s="35">
        <f t="shared" si="24"/>
        <v>100.52275052154232</v>
      </c>
      <c r="AA32" s="35">
        <f t="shared" si="25"/>
        <v>-3.0066054644136386</v>
      </c>
      <c r="AB32" s="35">
        <f t="shared" si="26"/>
        <v>-3.0066054644136528</v>
      </c>
      <c r="AC32" s="35">
        <f t="shared" si="27"/>
        <v>-3.0066054644136528</v>
      </c>
      <c r="AF32">
        <v>1.53</v>
      </c>
      <c r="AG32">
        <v>2.65</v>
      </c>
      <c r="AJ32" t="s">
        <v>179</v>
      </c>
    </row>
    <row r="33" spans="1:36" ht="15" x14ac:dyDescent="0.25">
      <c r="A33">
        <v>1.0900000000000001</v>
      </c>
      <c r="B33">
        <v>11.39</v>
      </c>
      <c r="C33">
        <v>40.26</v>
      </c>
      <c r="D33" s="20">
        <f t="shared" si="3"/>
        <v>3.0066054644136475E-2</v>
      </c>
      <c r="E33" s="17">
        <f>IF(OR($A33="",$B33="",$C33=""),"",A33*'MPTO_working_3-way'!$I32)</f>
        <v>1.1227719995621088</v>
      </c>
      <c r="F33" s="21">
        <f>IF(OR($A33="",$B33="",$C33=""),"",B33*'MPTO_working_3-way'!$I32)</f>
        <v>11.732452362396716</v>
      </c>
      <c r="G33" s="22">
        <f>IF(OR($A33="",$B33="",$C33=""),"",C33*'MPTO_working_3-way'!$I32)</f>
        <v>41.470459359972935</v>
      </c>
      <c r="H33" s="17">
        <f>IF(OR($A33="",$B33="",$C33=""),"",'MPTO_working_3-way'!E32)</f>
        <v>1.102038670273207</v>
      </c>
      <c r="I33" s="21">
        <f>IF(OR($A33="",$B33="",$C33=""),"",'MPTO_working_3-way'!F32)</f>
        <v>12.857718716499202</v>
      </c>
      <c r="J33" s="22">
        <f>IF(OR($A33="",$B33="",$C33=""),"",'MPTO_working_3-way'!G32)</f>
        <v>67.49218056214319</v>
      </c>
      <c r="K33" s="17">
        <f>IF(OR($A33="",$B33="",$C33=""),"",'OddsRatio_working_3-way'!H32)</f>
        <v>1.1065235454677969</v>
      </c>
      <c r="L33" s="21">
        <f>IF(OR($A33="",$B33="",$C33=""),"",'OddsRatio_working_3-way'!I32)</f>
        <v>13.29755152678233</v>
      </c>
      <c r="M33" s="22">
        <f>IF(OR($A33="",$B33="",$C33=""),"",'OddsRatio_working_3-way'!J32)</f>
        <v>47.467937722952293</v>
      </c>
      <c r="N33" s="23">
        <f t="shared" si="16"/>
        <v>89.065277758085259</v>
      </c>
      <c r="O33" s="24">
        <f t="shared" si="17"/>
        <v>8.5233672305805896</v>
      </c>
      <c r="P33" s="24">
        <f t="shared" si="18"/>
        <v>2.4113550113341513</v>
      </c>
      <c r="Q33" t="s">
        <v>185</v>
      </c>
      <c r="R33" t="s">
        <v>182</v>
      </c>
      <c r="S33" t="s">
        <v>196</v>
      </c>
      <c r="T33" s="35">
        <v>100</v>
      </c>
      <c r="U33" s="35">
        <f t="shared" si="19"/>
        <v>64.539007092198588</v>
      </c>
      <c r="V33" s="35">
        <f t="shared" si="20"/>
        <v>71.014492753623188</v>
      </c>
      <c r="W33" s="35">
        <f t="shared" si="21"/>
        <v>61.240310077519375</v>
      </c>
      <c r="X33" s="35">
        <f t="shared" si="22"/>
        <v>67.74519716885743</v>
      </c>
      <c r="Y33" s="35">
        <f t="shared" si="23"/>
        <v>74.22068283028203</v>
      </c>
      <c r="Z33" s="35">
        <f t="shared" si="24"/>
        <v>64.446500154178239</v>
      </c>
      <c r="AA33" s="35">
        <f t="shared" si="25"/>
        <v>-3.2061900766588423</v>
      </c>
      <c r="AB33" s="35">
        <f t="shared" si="26"/>
        <v>-3.2061900766588423</v>
      </c>
      <c r="AC33" s="35">
        <f t="shared" si="27"/>
        <v>-3.2061900766588636</v>
      </c>
      <c r="AF33">
        <v>1.36</v>
      </c>
      <c r="AG33">
        <v>3.18</v>
      </c>
      <c r="AJ33" t="s">
        <v>176</v>
      </c>
    </row>
    <row r="34" spans="1:36" ht="15" x14ac:dyDescent="0.25">
      <c r="A34">
        <v>2.82</v>
      </c>
      <c r="B34">
        <v>3.45</v>
      </c>
      <c r="C34">
        <v>2.58</v>
      </c>
      <c r="D34" s="20">
        <f t="shared" si="3"/>
        <v>3.2061900766588547E-2</v>
      </c>
      <c r="E34" s="17">
        <f>IF(OR($A34="",$B34="",$C34=""),"",A34*'MPTO_working_3-way'!$I33)</f>
        <v>2.9104145601617795</v>
      </c>
      <c r="F34" s="21">
        <f>IF(OR($A34="",$B34="",$C34=""),"",B34*'MPTO_working_3-way'!$I33)</f>
        <v>3.5606135576447309</v>
      </c>
      <c r="G34" s="22">
        <f>IF(OR($A34="",$B34="",$C34=""),"",C34*'MPTO_working_3-way'!$I33)</f>
        <v>2.6627197039777983</v>
      </c>
      <c r="H34" s="17">
        <f>IF(OR($A34="",$B34="",$C34=""),"",'MPTO_working_3-way'!E33)</f>
        <v>2.9076307174778804</v>
      </c>
      <c r="I34" s="21">
        <f>IF(OR($A34="",$B34="",$C34=""),"",'MPTO_working_3-way'!F33)</f>
        <v>3.582075366686932</v>
      </c>
      <c r="J34" s="22">
        <f>IF(OR($A34="",$B34="",$C34=""),"",'MPTO_working_3-way'!G33)</f>
        <v>2.6531560956119713</v>
      </c>
      <c r="K34" s="17">
        <f>IF(OR($A34="",$B34="",$C34=""),"",'OddsRatio_working_3-way'!H33)</f>
        <v>2.9096197206037915</v>
      </c>
      <c r="L34" s="21">
        <f>IF(OR($A34="",$B34="",$C34=""),"",'OddsRatio_working_3-way'!I33)</f>
        <v>3.5706419315820259</v>
      </c>
      <c r="M34" s="22">
        <f>IF(OR($A34="",$B34="",$C34=""),"",'OddsRatio_working_3-way'!J33)</f>
        <v>2.6578017354692256</v>
      </c>
      <c r="N34" s="23">
        <f t="shared" si="16"/>
        <v>34.35936631461923</v>
      </c>
      <c r="O34" s="24">
        <f t="shared" si="17"/>
        <v>28.085047248471369</v>
      </c>
      <c r="P34" s="24">
        <f t="shared" si="18"/>
        <v>37.555586436909394</v>
      </c>
      <c r="Q34" t="s">
        <v>187</v>
      </c>
      <c r="R34" t="s">
        <v>188</v>
      </c>
      <c r="S34" t="s">
        <v>197</v>
      </c>
      <c r="T34" s="35">
        <v>100</v>
      </c>
      <c r="U34" s="35">
        <f t="shared" si="19"/>
        <v>33.333333333333329</v>
      </c>
      <c r="V34" s="35">
        <f t="shared" si="20"/>
        <v>78.586723768736618</v>
      </c>
      <c r="W34" s="35">
        <f t="shared" si="21"/>
        <v>85.652797704447622</v>
      </c>
      <c r="X34" s="35">
        <f t="shared" si="22"/>
        <v>35.760478526815753</v>
      </c>
      <c r="Y34" s="35">
        <f t="shared" si="23"/>
        <v>81.013868962219021</v>
      </c>
      <c r="Z34" s="35">
        <f t="shared" si="24"/>
        <v>88.079942897930039</v>
      </c>
      <c r="AA34" s="35">
        <f t="shared" si="25"/>
        <v>-2.4271451934824242</v>
      </c>
      <c r="AB34" s="35">
        <f t="shared" si="26"/>
        <v>-2.4271451934824029</v>
      </c>
      <c r="AC34" s="35">
        <f t="shared" si="27"/>
        <v>-2.4271451934824171</v>
      </c>
      <c r="AF34">
        <v>1.94</v>
      </c>
      <c r="AG34">
        <v>1.93</v>
      </c>
      <c r="AJ34" t="s">
        <v>174</v>
      </c>
    </row>
    <row r="35" spans="1:36" s="35" customFormat="1" ht="15" x14ac:dyDescent="0.25">
      <c r="A35">
        <v>1.5</v>
      </c>
      <c r="B35">
        <v>4.67</v>
      </c>
      <c r="C35">
        <v>6.97</v>
      </c>
      <c r="D35" s="20">
        <f t="shared" si="3"/>
        <v>2.4271451934824162E-2</v>
      </c>
      <c r="E35" s="17">
        <f>IF(OR($A35="",$B35="",$C35=""),"",A35*'MPTO_working_3-way'!$I34)</f>
        <v>1.5364071779022361</v>
      </c>
      <c r="F35" s="21">
        <f>IF(OR($A35="",$B35="",$C35=""),"",B35*'MPTO_working_3-way'!$I34)</f>
        <v>4.7833476805356288</v>
      </c>
      <c r="G35" s="22">
        <f>IF(OR($A35="",$B35="",$C35=""),"",C35*'MPTO_working_3-way'!$I34)</f>
        <v>7.1391720199857245</v>
      </c>
      <c r="H35" s="17">
        <f>IF(OR($A35="",$B35="",$C35=""),"",'MPTO_working_3-way'!E34)</f>
        <v>1.5184272166021437</v>
      </c>
      <c r="I35" s="21">
        <f>IF(OR($A35="",$B35="",$C35=""),"",'MPTO_working_3-way'!F34)</f>
        <v>4.8533728518436909</v>
      </c>
      <c r="J35" s="22">
        <f>IF(OR($A35="",$B35="",$C35=""),"",'MPTO_working_3-way'!G34)</f>
        <v>7.3865314839422185</v>
      </c>
      <c r="K35" s="17">
        <f>IF(OR($A35="",$B35="",$C35=""),"",'OddsRatio_working_3-way'!H34)</f>
        <v>1.5243334489802687</v>
      </c>
      <c r="L35" s="21">
        <f>IF(OR($A35="",$B35="",$C35=""),"",'OddsRatio_working_3-way'!I34)</f>
        <v>4.8486075155151722</v>
      </c>
      <c r="M35" s="22">
        <f>IF(OR($A35="",$B35="",$C35=""),"",'OddsRatio_working_3-way'!J34)</f>
        <v>7.2605413808244093</v>
      </c>
      <c r="N35" s="23">
        <f t="shared" si="16"/>
        <v>65.086912791267338</v>
      </c>
      <c r="O35" s="24">
        <f t="shared" si="17"/>
        <v>20.90586063959336</v>
      </c>
      <c r="P35" s="24">
        <f t="shared" si="18"/>
        <v>14.007226569139311</v>
      </c>
      <c r="Q35" t="s">
        <v>106</v>
      </c>
      <c r="R35" t="s">
        <v>98</v>
      </c>
      <c r="S35" t="s">
        <v>197</v>
      </c>
      <c r="T35" s="35">
        <v>100</v>
      </c>
      <c r="U35" s="35">
        <f t="shared" si="19"/>
        <v>71.590909090909093</v>
      </c>
      <c r="V35" s="35">
        <f t="shared" si="20"/>
        <v>70.845481049562679</v>
      </c>
      <c r="W35" s="35">
        <f t="shared" si="21"/>
        <v>55.357142857142868</v>
      </c>
      <c r="X35" s="35">
        <f t="shared" si="22"/>
        <v>73.79737609329446</v>
      </c>
      <c r="Y35" s="35">
        <f t="shared" si="23"/>
        <v>73.05194805194806</v>
      </c>
      <c r="Z35" s="35">
        <f t="shared" si="24"/>
        <v>57.563609859528221</v>
      </c>
      <c r="AA35" s="35">
        <f t="shared" si="25"/>
        <v>-2.2064670023853665</v>
      </c>
      <c r="AB35" s="35">
        <f t="shared" si="26"/>
        <v>-2.2064670023853807</v>
      </c>
      <c r="AC35" s="35">
        <f t="shared" si="27"/>
        <v>-2.2064670023853523</v>
      </c>
      <c r="AD35" s="36"/>
      <c r="AE35" s="36"/>
      <c r="AF35">
        <v>1.78</v>
      </c>
      <c r="AG35">
        <v>2.15</v>
      </c>
      <c r="AH35" s="36"/>
      <c r="AI35" s="36"/>
      <c r="AJ35" t="s">
        <v>177</v>
      </c>
    </row>
    <row r="36" spans="1:36" ht="15" x14ac:dyDescent="0.25">
      <c r="A36">
        <v>3.52</v>
      </c>
      <c r="B36">
        <v>3.43</v>
      </c>
      <c r="C36">
        <v>2.2400000000000002</v>
      </c>
      <c r="D36" s="20">
        <f t="shared" si="3"/>
        <v>2.2064670023853594E-2</v>
      </c>
      <c r="E36" s="17">
        <f>IF(OR($A36="",$B36="",$C36=""),"",A36*'MPTO_working_3-way'!$I35)</f>
        <v>3.5976676384839648</v>
      </c>
      <c r="F36" s="21">
        <f>IF(OR($A36="",$B36="",$C36=""),"",B36*'MPTO_working_3-way'!$I35)</f>
        <v>3.5056818181818179</v>
      </c>
      <c r="G36" s="22">
        <f>IF(OR($A36="",$B36="",$C36=""),"",C36*'MPTO_working_3-way'!$I35)</f>
        <v>2.2894248608534324</v>
      </c>
      <c r="H36" s="17">
        <f>IF(OR($A36="",$B36="",$C36=""),"",'MPTO_working_3-way'!E35)</f>
        <v>3.6135520172393152</v>
      </c>
      <c r="I36" s="21">
        <f>IF(OR($A36="",$B36="",$C36=""),"",'MPTO_working_3-way'!F35)</f>
        <v>3.5187689438097456</v>
      </c>
      <c r="J36" s="22">
        <f>IF(OR($A36="",$B36="",$C36=""),"",'MPTO_working_3-way'!G35)</f>
        <v>2.2775220704746095</v>
      </c>
      <c r="K36" s="17">
        <f>IF(OR($A36="",$B36="",$C36=""),"",'OddsRatio_working_3-way'!H35)</f>
        <v>3.6065191016773954</v>
      </c>
      <c r="L36" s="21">
        <f>IF(OR($A36="",$B36="",$C36=""),"",'OddsRatio_working_3-way'!I35)</f>
        <v>3.5134291337603463</v>
      </c>
      <c r="M36" s="22">
        <f>IF(OR($A36="",$B36="",$C36=""),"",'OddsRatio_working_3-way'!J35)</f>
        <v>2.2825728913015757</v>
      </c>
      <c r="N36" s="23">
        <f t="shared" si="16"/>
        <v>27.795786061588334</v>
      </c>
      <c r="O36" s="24">
        <f t="shared" si="17"/>
        <v>28.525121555915721</v>
      </c>
      <c r="P36" s="24">
        <f t="shared" si="18"/>
        <v>43.679092382495945</v>
      </c>
      <c r="Q36" t="s">
        <v>105</v>
      </c>
      <c r="R36" t="s">
        <v>96</v>
      </c>
      <c r="S36" t="s">
        <v>197</v>
      </c>
      <c r="T36" s="35">
        <v>100</v>
      </c>
      <c r="U36" s="35">
        <f t="shared" si="19"/>
        <v>7.4074074074074066</v>
      </c>
      <c r="V36" s="35">
        <f t="shared" si="20"/>
        <v>92.553983618763951</v>
      </c>
      <c r="W36" s="35">
        <f t="shared" si="21"/>
        <v>96.780424983902137</v>
      </c>
      <c r="X36" s="35">
        <f t="shared" si="22"/>
        <v>10.665591397333914</v>
      </c>
      <c r="Y36" s="35">
        <f t="shared" si="23"/>
        <v>95.812167608690459</v>
      </c>
      <c r="Z36" s="35">
        <f t="shared" si="24"/>
        <v>100.03860897382862</v>
      </c>
      <c r="AA36" s="35">
        <f t="shared" si="25"/>
        <v>-3.2581839899265077</v>
      </c>
      <c r="AB36" s="35">
        <f t="shared" si="26"/>
        <v>-3.2581839899265077</v>
      </c>
      <c r="AC36" s="35">
        <f t="shared" si="27"/>
        <v>-3.2581839899264793</v>
      </c>
      <c r="AF36">
        <v>2.15</v>
      </c>
      <c r="AG36">
        <v>1.78</v>
      </c>
      <c r="AJ36" t="s">
        <v>177</v>
      </c>
    </row>
    <row r="37" spans="1:36" ht="15" x14ac:dyDescent="0.25">
      <c r="A37">
        <v>1.08</v>
      </c>
      <c r="B37">
        <v>13.43</v>
      </c>
      <c r="C37">
        <v>31.06</v>
      </c>
      <c r="D37" s="20">
        <f t="shared" si="3"/>
        <v>3.2581839899264775E-2</v>
      </c>
      <c r="E37" s="17">
        <f>IF(OR($A37="",$B37="",$C37=""),"",A37*'MPTO_working_3-way'!$I36)</f>
        <v>1.115188387091206</v>
      </c>
      <c r="F37" s="21">
        <f>IF(OR($A37="",$B37="",$C37=""),"",B37*'MPTO_working_3-way'!$I36)</f>
        <v>13.867574109847126</v>
      </c>
      <c r="G37" s="22">
        <f>IF(OR($A37="",$B37="",$C37=""),"",C37*'MPTO_working_3-way'!$I36)</f>
        <v>32.071991947271165</v>
      </c>
      <c r="H37" s="17">
        <f>IF(OR($A37="",$B37="",$C37=""),"",'MPTO_working_3-way'!E36)</f>
        <v>1.0928181695906194</v>
      </c>
      <c r="I37" s="21">
        <f>IF(OR($A37="",$B37="",$C37=""),"",'MPTO_working_3-way'!F36)</f>
        <v>15.723381563864974</v>
      </c>
      <c r="J37" s="22">
        <f>IF(OR($A37="",$B37="",$C37=""),"",'MPTO_working_3-way'!G36)</f>
        <v>46.871037505153268</v>
      </c>
      <c r="K37" s="17">
        <f>IF(OR($A37="",$B37="",$C37=""),"",'OddsRatio_working_3-way'!H36)</f>
        <v>1.0972964726344963</v>
      </c>
      <c r="L37" s="21">
        <f>IF(OR($A37="",$B37="",$C37=""),"",'OddsRatio_working_3-way'!I36)</f>
        <v>16.117439435584835</v>
      </c>
      <c r="M37" s="22">
        <f>IF(OR($A37="",$B37="",$C37=""),"",'OddsRatio_working_3-way'!J36)</f>
        <v>37.559149592411913</v>
      </c>
      <c r="N37" s="23">
        <f t="shared" si="16"/>
        <v>89.670948117415676</v>
      </c>
      <c r="O37" s="24">
        <f t="shared" si="17"/>
        <v>7.2110665649150363</v>
      </c>
      <c r="P37" s="24">
        <f t="shared" si="18"/>
        <v>3.1179853176693149</v>
      </c>
      <c r="Q37" t="s">
        <v>143</v>
      </c>
      <c r="R37" t="s">
        <v>100</v>
      </c>
      <c r="S37" t="s">
        <v>197</v>
      </c>
      <c r="T37" s="35">
        <v>100</v>
      </c>
      <c r="U37" s="35">
        <f t="shared" si="19"/>
        <v>72.752043596730246</v>
      </c>
      <c r="V37" s="35">
        <f t="shared" si="20"/>
        <v>73.958333333333343</v>
      </c>
      <c r="W37" s="35">
        <f t="shared" si="21"/>
        <v>50.980392156862742</v>
      </c>
      <c r="X37" s="35">
        <f t="shared" si="22"/>
        <v>75.061274509803923</v>
      </c>
      <c r="Y37" s="35">
        <f t="shared" si="23"/>
        <v>76.267564246407019</v>
      </c>
      <c r="Z37" s="35">
        <f t="shared" si="24"/>
        <v>53.289623069936432</v>
      </c>
      <c r="AA37" s="35">
        <f t="shared" si="25"/>
        <v>-2.3092309130736766</v>
      </c>
      <c r="AB37" s="35">
        <f t="shared" si="26"/>
        <v>-2.3092309130736766</v>
      </c>
      <c r="AC37" s="35">
        <f t="shared" si="27"/>
        <v>-2.3092309130736908</v>
      </c>
      <c r="AF37">
        <v>1.33</v>
      </c>
      <c r="AG37">
        <v>3.16</v>
      </c>
      <c r="AJ37" t="s">
        <v>177</v>
      </c>
    </row>
    <row r="38" spans="1:36" ht="15" x14ac:dyDescent="0.25">
      <c r="A38">
        <v>3.67</v>
      </c>
      <c r="B38">
        <v>3.84</v>
      </c>
      <c r="C38">
        <v>2.04</v>
      </c>
      <c r="D38" s="20">
        <f t="shared" si="3"/>
        <v>2.3092309130736899E-2</v>
      </c>
      <c r="E38" s="17">
        <f>IF(OR($A38="",$B38="",$C38=""),"",A38*'MPTO_working_3-way'!$I37)</f>
        <v>3.7547487745098045</v>
      </c>
      <c r="F38" s="21">
        <f>IF(OR($A38="",$B38="",$C38=""),"",B38*'MPTO_working_3-way'!$I37)</f>
        <v>3.9286744670620295</v>
      </c>
      <c r="G38" s="22">
        <f>IF(OR($A38="",$B38="",$C38=""),"",C38*'MPTO_working_3-way'!$I37)</f>
        <v>2.0871083106267032</v>
      </c>
      <c r="H38" s="17">
        <f>IF(OR($A38="",$B38="",$C38=""),"",'MPTO_working_3-way'!E37)</f>
        <v>3.7766899482732175</v>
      </c>
      <c r="I38" s="21">
        <f>IF(OR($A38="",$B38="",$C38=""),"",'MPTO_working_3-way'!F37)</f>
        <v>3.9569604531220413</v>
      </c>
      <c r="J38" s="22">
        <f>IF(OR($A38="",$B38="",$C38=""),"",'MPTO_working_3-way'!G37)</f>
        <v>2.0725446930628433</v>
      </c>
      <c r="K38" s="17">
        <f>IF(OR($A38="",$B38="",$C38=""),"",'OddsRatio_working_3-way'!H37)</f>
        <v>3.7685202785520771</v>
      </c>
      <c r="L38" s="21">
        <f>IF(OR($A38="",$B38="",$C38=""),"",'OddsRatio_working_3-way'!I37)</f>
        <v>3.9447931052763678</v>
      </c>
      <c r="M38" s="22">
        <f>IF(OR($A38="",$B38="",$C38=""),"",'OddsRatio_working_3-way'!J37)</f>
        <v>2.0783749399603604</v>
      </c>
      <c r="N38" s="23">
        <f t="shared" si="16"/>
        <v>26.632940312512744</v>
      </c>
      <c r="O38" s="24">
        <f t="shared" si="17"/>
        <v>25.453877850760882</v>
      </c>
      <c r="P38" s="24">
        <f t="shared" si="18"/>
        <v>47.913181836726366</v>
      </c>
      <c r="Q38" t="s">
        <v>140</v>
      </c>
      <c r="R38" t="s">
        <v>95</v>
      </c>
      <c r="S38" t="s">
        <v>197</v>
      </c>
      <c r="T38" s="35">
        <v>100</v>
      </c>
      <c r="U38" s="35">
        <f t="shared" si="19"/>
        <v>24.81203007518797</v>
      </c>
      <c r="V38" s="35">
        <f t="shared" si="20"/>
        <v>83.022071307300521</v>
      </c>
      <c r="W38" s="35">
        <f t="shared" si="21"/>
        <v>89.743589743589737</v>
      </c>
      <c r="X38" s="35">
        <f t="shared" si="22"/>
        <v>27.234338949109748</v>
      </c>
      <c r="Y38" s="35">
        <f t="shared" si="23"/>
        <v>85.444380181222286</v>
      </c>
      <c r="Z38" s="35">
        <f t="shared" si="24"/>
        <v>92.165898617511516</v>
      </c>
      <c r="AA38" s="35">
        <f t="shared" si="25"/>
        <v>-2.4223088739217786</v>
      </c>
      <c r="AB38" s="35">
        <f t="shared" si="26"/>
        <v>-2.4223088739217644</v>
      </c>
      <c r="AC38" s="35">
        <f t="shared" si="27"/>
        <v>-2.4223088739217786</v>
      </c>
      <c r="AF38">
        <v>1.77</v>
      </c>
      <c r="AG38">
        <v>2.15</v>
      </c>
      <c r="AJ38" t="s">
        <v>177</v>
      </c>
    </row>
    <row r="39" spans="1:36" ht="15" x14ac:dyDescent="0.25">
      <c r="A39">
        <v>1.33</v>
      </c>
      <c r="B39">
        <v>5.89</v>
      </c>
      <c r="C39">
        <v>9.75</v>
      </c>
      <c r="D39" s="20">
        <f t="shared" si="3"/>
        <v>2.4223088739217857E-2</v>
      </c>
      <c r="E39" s="17">
        <f>IF(OR($A39="",$B39="",$C39=""),"",A39*'MPTO_working_3-way'!$I38)</f>
        <v>1.3622167080231598</v>
      </c>
      <c r="F39" s="21">
        <f>IF(OR($A39="",$B39="",$C39=""),"",B39*'MPTO_working_3-way'!$I38)</f>
        <v>6.0326739926739927</v>
      </c>
      <c r="G39" s="22">
        <f>IF(OR($A39="",$B39="",$C39=""),"",C39*'MPTO_working_3-way'!$I38)</f>
        <v>9.9861751152073737</v>
      </c>
      <c r="H39" s="17">
        <f>IF(OR($A39="",$B39="",$C39=""),"",'MPTO_working_3-way'!E38)</f>
        <v>1.3444377865414363</v>
      </c>
      <c r="I39" s="21">
        <f>IF(OR($A39="",$B39="",$C39=""),"",'MPTO_working_3-way'!F38)</f>
        <v>6.1841035831036475</v>
      </c>
      <c r="J39" s="22">
        <f>IF(OR($A39="",$B39="",$C39=""),"",'MPTO_working_3-way'!G38)</f>
        <v>10.583159649854109</v>
      </c>
      <c r="K39" s="17">
        <f>IF(OR($A39="",$B39="",$C39=""),"",'OddsRatio_working_3-way'!H38)</f>
        <v>1.3497136352335368</v>
      </c>
      <c r="L39" s="21">
        <f>IF(OR($A39="",$B39="",$C39=""),"",'OddsRatio_working_3-way'!I38)</f>
        <v>6.1821202311878576</v>
      </c>
      <c r="M39" s="22">
        <f>IF(OR($A39="",$B39="",$C39=""),"",'OddsRatio_working_3-way'!J38)</f>
        <v>10.272710025131651</v>
      </c>
      <c r="N39" s="23">
        <f t="shared" si="16"/>
        <v>73.409758822529326</v>
      </c>
      <c r="O39" s="24">
        <f t="shared" si="17"/>
        <v>16.576397153474364</v>
      </c>
      <c r="P39" s="24">
        <f t="shared" si="18"/>
        <v>10.013844023996308</v>
      </c>
      <c r="Q39" t="s">
        <v>167</v>
      </c>
      <c r="R39" t="s">
        <v>142</v>
      </c>
      <c r="S39" t="s">
        <v>197</v>
      </c>
      <c r="T39" s="35">
        <v>100</v>
      </c>
      <c r="U39" s="35">
        <f t="shared" si="19"/>
        <v>46.808510638297875</v>
      </c>
      <c r="V39" s="35">
        <f t="shared" si="20"/>
        <v>73.118279569892465</v>
      </c>
      <c r="W39" s="35">
        <f t="shared" si="21"/>
        <v>76.905311778290994</v>
      </c>
      <c r="X39" s="35">
        <f t="shared" si="22"/>
        <v>49.976408651816527</v>
      </c>
      <c r="Y39" s="35">
        <f t="shared" si="23"/>
        <v>76.286177583411131</v>
      </c>
      <c r="Z39" s="35">
        <f t="shared" si="24"/>
        <v>80.073209791809646</v>
      </c>
      <c r="AA39" s="35">
        <f t="shared" si="25"/>
        <v>-3.1678980135186521</v>
      </c>
      <c r="AB39" s="35">
        <f t="shared" si="26"/>
        <v>-3.1678980135186663</v>
      </c>
      <c r="AC39" s="35">
        <f t="shared" si="27"/>
        <v>-3.1678980135186521</v>
      </c>
      <c r="AF39">
        <v>1.51</v>
      </c>
      <c r="AG39">
        <v>2.69</v>
      </c>
      <c r="AJ39" t="s">
        <v>177</v>
      </c>
    </row>
    <row r="40" spans="1:36" ht="15" x14ac:dyDescent="0.25">
      <c r="A40">
        <v>1.88</v>
      </c>
      <c r="B40">
        <v>3.72</v>
      </c>
      <c r="C40">
        <v>4.33</v>
      </c>
      <c r="D40" s="20">
        <f t="shared" si="3"/>
        <v>3.1678980135186663E-2</v>
      </c>
      <c r="E40" s="17">
        <f>IF(OR($A40="",$B40="",$C40=""),"",A40*'MPTO_working_3-way'!$I39)</f>
        <v>1.9395564826541509</v>
      </c>
      <c r="F40" s="21">
        <f>IF(OR($A40="",$B40="",$C40=""),"",B40*'MPTO_working_3-way'!$I39)</f>
        <v>3.8378458061028944</v>
      </c>
      <c r="G40" s="22">
        <f>IF(OR($A40="",$B40="",$C40=""),"",C40*'MPTO_working_3-way'!$I39)</f>
        <v>4.4671699839853583</v>
      </c>
      <c r="H40" s="17">
        <f>IF(OR($A40="",$B40="",$C40=""),"",'MPTO_working_3-way'!E39)</f>
        <v>1.9180779929045766</v>
      </c>
      <c r="I40" s="21">
        <f>IF(OR($A40="",$B40="",$C40=""),"",'MPTO_working_3-way'!F39)</f>
        <v>3.8721037283956008</v>
      </c>
      <c r="J40" s="22">
        <f>IF(OR($A40="",$B40="",$C40=""),"",'MPTO_working_3-way'!G39)</f>
        <v>4.5374681442258442</v>
      </c>
      <c r="K40" s="17">
        <f>IF(OR($A40="",$B40="",$C40=""),"",'OddsRatio_working_3-way'!H39)</f>
        <v>1.926231161864256</v>
      </c>
      <c r="L40" s="21">
        <f>IF(OR($A40="",$B40="",$C40=""),"",'OddsRatio_working_3-way'!I39)</f>
        <v>3.8628963184895189</v>
      </c>
      <c r="M40" s="22">
        <f>IF(OR($A40="",$B40="",$C40=""),"",'OddsRatio_working_3-way'!J39)</f>
        <v>4.5049429193272434</v>
      </c>
      <c r="N40" s="23">
        <f t="shared" si="16"/>
        <v>51.558178838471783</v>
      </c>
      <c r="O40" s="24">
        <f t="shared" si="17"/>
        <v>26.056283929120145</v>
      </c>
      <c r="P40" s="24">
        <f t="shared" si="18"/>
        <v>22.385537232408069</v>
      </c>
      <c r="Q40" t="s">
        <v>78</v>
      </c>
      <c r="R40" t="s">
        <v>183</v>
      </c>
      <c r="S40" t="s">
        <v>197</v>
      </c>
      <c r="T40" s="35">
        <v>100</v>
      </c>
      <c r="U40" s="35">
        <f t="shared" si="19"/>
        <v>55.55555555555555</v>
      </c>
      <c r="V40" s="35">
        <f t="shared" si="20"/>
        <v>70.326409495548958</v>
      </c>
      <c r="W40" s="35">
        <f t="shared" si="21"/>
        <v>71.428571428571431</v>
      </c>
      <c r="X40" s="35">
        <f t="shared" si="22"/>
        <v>58.245019075879597</v>
      </c>
      <c r="Y40" s="35">
        <f t="shared" si="23"/>
        <v>73.015873015873012</v>
      </c>
      <c r="Z40" s="35">
        <f t="shared" si="24"/>
        <v>74.118034948895485</v>
      </c>
      <c r="AA40" s="35">
        <f t="shared" si="25"/>
        <v>-2.6894635203240469</v>
      </c>
      <c r="AB40" s="35">
        <f t="shared" si="26"/>
        <v>-2.689463520324054</v>
      </c>
      <c r="AC40" s="35">
        <f t="shared" si="27"/>
        <v>-2.689463520324054</v>
      </c>
      <c r="AF40">
        <v>1.96</v>
      </c>
      <c r="AG40">
        <v>1.93</v>
      </c>
      <c r="AJ40" t="s">
        <v>89</v>
      </c>
    </row>
    <row r="41" spans="1:36" s="35" customFormat="1" ht="15" x14ac:dyDescent="0.25">
      <c r="A41">
        <v>2.25</v>
      </c>
      <c r="B41">
        <v>3.37</v>
      </c>
      <c r="C41">
        <v>3.5</v>
      </c>
      <c r="D41" s="20">
        <f t="shared" si="3"/>
        <v>2.6894635203240647E-2</v>
      </c>
      <c r="E41" s="17">
        <f>IF(OR($A41="",$B41="",$C41=""),"",A41*'MPTO_working_3-way'!$I40)</f>
        <v>2.3105129292072917</v>
      </c>
      <c r="F41" s="21">
        <f>IF(OR($A41="",$B41="",$C41=""),"",B41*'MPTO_working_3-way'!$I40)</f>
        <v>3.460634920634921</v>
      </c>
      <c r="G41" s="22">
        <f>IF(OR($A41="",$B41="",$C41=""),"",C41*'MPTO_working_3-way'!$I40)</f>
        <v>3.5941312232113423</v>
      </c>
      <c r="H41" s="17">
        <f>IF(OR($A41="",$B41="",$C41=""),"",'MPTO_working_3-way'!E40)</f>
        <v>2.2963189962865491</v>
      </c>
      <c r="I41" s="21">
        <f>IF(OR($A41="",$B41="",$C41=""),"",'MPTO_working_3-way'!F40)</f>
        <v>3.4749849964537072</v>
      </c>
      <c r="J41" s="22">
        <f>IF(OR($A41="",$B41="",$C41=""),"",'MPTO_working_3-way'!G40)</f>
        <v>3.6133772054234985</v>
      </c>
      <c r="K41" s="17">
        <f>IF(OR($A41="",$B41="",$C41=""),"",'OddsRatio_working_3-way'!H40)</f>
        <v>2.3023513956244757</v>
      </c>
      <c r="L41" s="21">
        <f>IF(OR($A41="",$B41="",$C41=""),"",'OddsRatio_working_3-way'!I40)</f>
        <v>3.4692582461040065</v>
      </c>
      <c r="M41" s="22">
        <f>IF(OR($A41="",$B41="",$C41=""),"",'OddsRatio_working_3-way'!J40)</f>
        <v>3.6047027912489518</v>
      </c>
      <c r="N41" s="23">
        <f t="shared" si="16"/>
        <v>43.28043298779928</v>
      </c>
      <c r="O41" s="24">
        <f t="shared" si="17"/>
        <v>28.896431520044029</v>
      </c>
      <c r="P41" s="24">
        <f t="shared" si="18"/>
        <v>27.82313549215668</v>
      </c>
      <c r="Q41" t="s">
        <v>184</v>
      </c>
      <c r="R41" t="s">
        <v>87</v>
      </c>
      <c r="S41" t="s">
        <v>197</v>
      </c>
      <c r="T41" s="35">
        <v>100</v>
      </c>
      <c r="U41" s="35">
        <f t="shared" si="19"/>
        <v>51.92307692307692</v>
      </c>
      <c r="V41" s="35">
        <f t="shared" si="20"/>
        <v>71.590909090909093</v>
      </c>
      <c r="W41" s="35">
        <f t="shared" si="21"/>
        <v>73.544973544973558</v>
      </c>
      <c r="X41" s="35">
        <f t="shared" si="22"/>
        <v>54.864117364117369</v>
      </c>
      <c r="Y41" s="35">
        <f t="shared" si="23"/>
        <v>74.531949531949522</v>
      </c>
      <c r="Z41" s="35">
        <f t="shared" si="24"/>
        <v>76.486013986013972</v>
      </c>
      <c r="AA41" s="35">
        <f t="shared" si="25"/>
        <v>-2.9410404410404496</v>
      </c>
      <c r="AB41" s="35">
        <f t="shared" si="26"/>
        <v>-2.9410404410404283</v>
      </c>
      <c r="AC41" s="35">
        <f t="shared" si="27"/>
        <v>-2.9410404410404141</v>
      </c>
      <c r="AD41" s="36"/>
      <c r="AE41" s="36"/>
      <c r="AF41">
        <v>2.21</v>
      </c>
      <c r="AG41">
        <v>1.72</v>
      </c>
      <c r="AH41" s="36"/>
      <c r="AI41" s="36"/>
      <c r="AJ41" t="s">
        <v>89</v>
      </c>
    </row>
    <row r="42" spans="1:36" ht="15" x14ac:dyDescent="0.25">
      <c r="A42">
        <v>2.08</v>
      </c>
      <c r="B42">
        <v>3.52</v>
      </c>
      <c r="C42">
        <v>3.78</v>
      </c>
      <c r="D42" s="20">
        <f t="shared" si="3"/>
        <v>2.9410404410404434E-2</v>
      </c>
      <c r="E42" s="17">
        <f>IF(OR($A42="",$B42="",$C42=""),"",A42*'MPTO_working_3-way'!$I41)</f>
        <v>2.1411736411736415</v>
      </c>
      <c r="F42" s="21">
        <f>IF(OR($A42="",$B42="",$C42=""),"",B42*'MPTO_working_3-way'!$I41)</f>
        <v>3.6235246235246237</v>
      </c>
      <c r="G42" s="22">
        <f>IF(OR($A42="",$B42="",$C42=""),"",C42*'MPTO_working_3-way'!$I41)</f>
        <v>3.8911713286713288</v>
      </c>
      <c r="H42" s="17">
        <f>IF(OR($A42="",$B42="",$C42=""),"",'MPTO_working_3-way'!E41)</f>
        <v>2.1232965946623636</v>
      </c>
      <c r="I42" s="21">
        <f>IF(OR($A42="",$B42="",$C42=""),"",'MPTO_working_3-way'!F41)</f>
        <v>3.6458103824276629</v>
      </c>
      <c r="J42" s="22">
        <f>IF(OR($A42="",$B42="",$C42=""),"",'MPTO_working_3-way'!G41)</f>
        <v>3.9254664399271371</v>
      </c>
      <c r="K42" s="17">
        <f>IF(OR($A42="",$B42="",$C42=""),"",'OddsRatio_working_3-way'!H41)</f>
        <v>2.130530738572908</v>
      </c>
      <c r="L42" s="21">
        <f>IF(OR($A42="",$B42="",$C42=""),"",'OddsRatio_working_3-way'!I41)</f>
        <v>3.6379050566701192</v>
      </c>
      <c r="M42" s="22">
        <f>IF(OR($A42="",$B42="",$C42=""),"",'OddsRatio_working_3-way'!J41)</f>
        <v>3.9100698641043379</v>
      </c>
      <c r="N42" s="23">
        <f t="shared" si="16"/>
        <v>46.703358418510611</v>
      </c>
      <c r="O42" s="24">
        <f t="shared" si="17"/>
        <v>27.597439065483542</v>
      </c>
      <c r="P42" s="24">
        <f t="shared" si="18"/>
        <v>25.699202516005844</v>
      </c>
      <c r="Q42" t="s">
        <v>84</v>
      </c>
      <c r="R42" t="s">
        <v>86</v>
      </c>
      <c r="S42" t="s">
        <v>197</v>
      </c>
      <c r="T42" s="35">
        <v>100</v>
      </c>
      <c r="U42" s="35">
        <f t="shared" si="19"/>
        <v>53.488372093023258</v>
      </c>
      <c r="V42" s="35">
        <f t="shared" si="20"/>
        <v>71.014492753623188</v>
      </c>
      <c r="W42" s="35">
        <f t="shared" si="21"/>
        <v>72.752043596730246</v>
      </c>
      <c r="X42" s="35">
        <f t="shared" si="22"/>
        <v>56.233463649646566</v>
      </c>
      <c r="Y42" s="35">
        <f t="shared" si="23"/>
        <v>73.759584310246495</v>
      </c>
      <c r="Z42" s="35">
        <f t="shared" si="24"/>
        <v>75.497135153353554</v>
      </c>
      <c r="AA42" s="35">
        <f t="shared" si="25"/>
        <v>-2.7450915566233078</v>
      </c>
      <c r="AB42" s="35">
        <f t="shared" si="26"/>
        <v>-2.7450915566233078</v>
      </c>
      <c r="AC42" s="35">
        <f t="shared" si="27"/>
        <v>-2.7450915566233078</v>
      </c>
      <c r="AF42">
        <v>2</v>
      </c>
      <c r="AG42">
        <v>1.88</v>
      </c>
      <c r="AJ42" t="s">
        <v>89</v>
      </c>
    </row>
    <row r="43" spans="1:36" ht="15" x14ac:dyDescent="0.25">
      <c r="A43">
        <v>2.15</v>
      </c>
      <c r="B43">
        <v>3.45</v>
      </c>
      <c r="C43">
        <v>3.67</v>
      </c>
      <c r="D43" s="20">
        <f t="shared" si="3"/>
        <v>2.7450915566233025E-2</v>
      </c>
      <c r="E43" s="17">
        <f>IF(OR($A43="",$B43="",$C43=""),"",A43*'MPTO_working_3-way'!$I42)</f>
        <v>2.2090194684674009</v>
      </c>
      <c r="F43" s="21">
        <f>IF(OR($A43="",$B43="",$C43=""),"",B43*'MPTO_working_3-way'!$I42)</f>
        <v>3.5447056587035042</v>
      </c>
      <c r="G43" s="22">
        <f>IF(OR($A43="",$B43="",$C43=""),"",C43*'MPTO_working_3-way'!$I42)</f>
        <v>3.7707448601280751</v>
      </c>
      <c r="H43" s="17">
        <f>IF(OR($A43="",$B43="",$C43=""),"",'MPTO_working_3-way'!E42)</f>
        <v>2.1931461058121271</v>
      </c>
      <c r="I43" s="21">
        <f>IF(OR($A43="",$B43="",$C43=""),"",'MPTO_working_3-way'!F42)</f>
        <v>3.5624617626113864</v>
      </c>
      <c r="J43" s="22">
        <f>IF(OR($A43="",$B43="",$C43=""),"",'MPTO_working_3-way'!G42)</f>
        <v>3.7975271125970544</v>
      </c>
      <c r="K43" s="17">
        <f>IF(OR($A43="",$B43="",$C43=""),"",'OddsRatio_working_3-way'!H42)</f>
        <v>2.199709532489059</v>
      </c>
      <c r="L43" s="21">
        <f>IF(OR($A43="",$B43="",$C43=""),"",'OddsRatio_working_3-way'!I42)</f>
        <v>3.5559029170419074</v>
      </c>
      <c r="M43" s="22">
        <f>IF(OR($A43="",$B43="",$C43=""),"",'OddsRatio_working_3-way'!J42)</f>
        <v>3.7854125667354666</v>
      </c>
      <c r="N43" s="23">
        <f t="shared" si="16"/>
        <v>45.268953681688991</v>
      </c>
      <c r="O43" s="24">
        <f t="shared" si="17"/>
        <v>28.211087076994584</v>
      </c>
      <c r="P43" s="24">
        <f t="shared" si="18"/>
        <v>26.519959241316439</v>
      </c>
      <c r="Q43" t="s">
        <v>88</v>
      </c>
      <c r="R43" t="s">
        <v>85</v>
      </c>
      <c r="S43" t="s">
        <v>197</v>
      </c>
      <c r="T43" s="35">
        <v>100</v>
      </c>
      <c r="U43" s="35">
        <f t="shared" si="19"/>
        <v>60.474308300395251</v>
      </c>
      <c r="V43" s="35">
        <f t="shared" si="20"/>
        <v>69.418960244648318</v>
      </c>
      <c r="W43" s="35">
        <f t="shared" si="21"/>
        <v>67.320261437908499</v>
      </c>
      <c r="X43" s="35">
        <f t="shared" si="22"/>
        <v>63.26077831744319</v>
      </c>
      <c r="Y43" s="35">
        <f t="shared" si="23"/>
        <v>72.20543026169625</v>
      </c>
      <c r="Z43" s="35">
        <f t="shared" si="24"/>
        <v>70.106731454956432</v>
      </c>
      <c r="AA43" s="35">
        <f t="shared" si="25"/>
        <v>-2.7864700170479395</v>
      </c>
      <c r="AB43" s="35">
        <f t="shared" si="26"/>
        <v>-2.7864700170479324</v>
      </c>
      <c r="AC43" s="35">
        <f t="shared" si="27"/>
        <v>-2.7864700170479324</v>
      </c>
      <c r="AF43">
        <v>2.11</v>
      </c>
      <c r="AG43">
        <v>1.79</v>
      </c>
      <c r="AJ43" t="s">
        <v>89</v>
      </c>
    </row>
    <row r="44" spans="1:36" ht="15" x14ac:dyDescent="0.25">
      <c r="A44">
        <v>2.5299999999999998</v>
      </c>
      <c r="B44">
        <v>3.27</v>
      </c>
      <c r="C44">
        <v>3.06</v>
      </c>
      <c r="D44" s="20">
        <f t="shared" si="3"/>
        <v>2.7864700170479262E-2</v>
      </c>
      <c r="E44" s="17">
        <f>IF(OR($A44="",$B44="",$C44=""),"",A44*'MPTO_working_3-way'!$I43)</f>
        <v>2.6004976914313125</v>
      </c>
      <c r="F44" s="21">
        <f>IF(OR($A44="",$B44="",$C44=""),"",B44*'MPTO_working_3-way'!$I43)</f>
        <v>3.3611175695574671</v>
      </c>
      <c r="G44" s="22">
        <f>IF(OR($A44="",$B44="",$C44=""),"",C44*'MPTO_working_3-way'!$I43)</f>
        <v>3.1452659825216664</v>
      </c>
      <c r="H44" s="17">
        <f>IF(OR($A44="",$B44="",$C44=""),"",'MPTO_working_3-way'!E43)</f>
        <v>2.5908837749673475</v>
      </c>
      <c r="I44" s="21">
        <f>IF(OR($A44="",$B44="",$C44=""),"",'MPTO_working_3-way'!F43)</f>
        <v>3.3724291835705404</v>
      </c>
      <c r="J44" s="22">
        <f>IF(OR($A44="",$B44="",$C44=""),"",'MPTO_working_3-way'!G43)</f>
        <v>3.1495155115189641</v>
      </c>
      <c r="K44" s="17">
        <f>IF(OR($A44="",$B44="",$C44=""),"",'OddsRatio_working_3-way'!H43)</f>
        <v>2.5952821334477885</v>
      </c>
      <c r="L44" s="21">
        <f>IF(OR($A44="",$B44="",$C44=""),"",'OddsRatio_working_3-way'!I43)</f>
        <v>3.3668564986447573</v>
      </c>
      <c r="M44" s="22">
        <f>IF(OR($A44="",$B44="",$C44=""),"",'OddsRatio_working_3-way'!J43)</f>
        <v>3.1478962058185909</v>
      </c>
      <c r="N44" s="23">
        <f t="shared" si="16"/>
        <v>38.454177571278699</v>
      </c>
      <c r="O44" s="24">
        <f t="shared" si="17"/>
        <v>29.752008946585658</v>
      </c>
      <c r="P44" s="24">
        <f t="shared" si="18"/>
        <v>31.793813482135651</v>
      </c>
      <c r="Q44" t="s">
        <v>73</v>
      </c>
      <c r="R44" t="s">
        <v>71</v>
      </c>
      <c r="S44" t="s">
        <v>197</v>
      </c>
      <c r="T44" s="35">
        <v>100</v>
      </c>
      <c r="U44" s="35">
        <f t="shared" si="19"/>
        <v>62.406015037593981</v>
      </c>
      <c r="V44" s="35">
        <f t="shared" si="20"/>
        <v>69.696969696969703</v>
      </c>
      <c r="W44" s="35">
        <f t="shared" si="21"/>
        <v>65.753424657534239</v>
      </c>
      <c r="X44" s="35">
        <f t="shared" si="22"/>
        <v>64.549605645496058</v>
      </c>
      <c r="Y44" s="35">
        <f t="shared" si="23"/>
        <v>71.840560304871758</v>
      </c>
      <c r="Z44" s="35">
        <f t="shared" si="24"/>
        <v>67.897015265436323</v>
      </c>
      <c r="AA44" s="35">
        <f t="shared" si="25"/>
        <v>-2.1435906079020768</v>
      </c>
      <c r="AB44" s="35">
        <f t="shared" si="26"/>
        <v>-2.1435906079020555</v>
      </c>
      <c r="AC44" s="35">
        <f t="shared" si="27"/>
        <v>-2.1435906079020839</v>
      </c>
      <c r="AF44">
        <v>2.1</v>
      </c>
      <c r="AG44">
        <v>1.79</v>
      </c>
      <c r="AJ44" t="s">
        <v>89</v>
      </c>
    </row>
    <row r="45" spans="1:36" ht="15" x14ac:dyDescent="0.25">
      <c r="A45">
        <v>2.66</v>
      </c>
      <c r="B45">
        <v>3.3</v>
      </c>
      <c r="C45">
        <v>2.92</v>
      </c>
      <c r="D45" s="20">
        <f t="shared" si="3"/>
        <v>2.1435906079020794E-2</v>
      </c>
      <c r="E45" s="17">
        <f>IF(OR($A45="",$B45="",$C45=""),"",A45*'MPTO_working_3-way'!$I44)</f>
        <v>2.7170195101701955</v>
      </c>
      <c r="F45" s="21">
        <f>IF(OR($A45="",$B45="",$C45=""),"",B45*'MPTO_working_3-way'!$I44)</f>
        <v>3.3707384900607686</v>
      </c>
      <c r="G45" s="22">
        <f>IF(OR($A45="",$B45="",$C45=""),"",C45*'MPTO_working_3-way'!$I44)</f>
        <v>2.9825928457507405</v>
      </c>
      <c r="H45" s="17">
        <f>IF(OR($A45="",$B45="",$C45=""),"",'MPTO_working_3-way'!E44)</f>
        <v>2.7115368340282444</v>
      </c>
      <c r="I45" s="21">
        <f>IF(OR($A45="",$B45="",$C45=""),"",'MPTO_working_3-way'!F44)</f>
        <v>3.3796914227044819</v>
      </c>
      <c r="J45" s="22">
        <f>IF(OR($A45="",$B45="",$C45=""),"",'MPTO_working_3-way'!G44)</f>
        <v>2.9822219188537638</v>
      </c>
      <c r="K45" s="17">
        <f>IF(OR($A45="",$B45="",$C45=""),"",'OddsRatio_working_3-way'!H44)</f>
        <v>2.7141701735532373</v>
      </c>
      <c r="L45" s="21">
        <f>IF(OR($A45="",$B45="",$C45=""),"",'OddsRatio_working_3-way'!I44)</f>
        <v>3.375055059742436</v>
      </c>
      <c r="M45" s="22">
        <f>IF(OR($A45="",$B45="",$C45=""),"",'OddsRatio_working_3-way'!J44)</f>
        <v>2.9826546585675997</v>
      </c>
      <c r="N45" s="23">
        <f t="shared" si="16"/>
        <v>36.805035674453421</v>
      </c>
      <c r="O45" s="24">
        <f t="shared" si="17"/>
        <v>29.667089361832151</v>
      </c>
      <c r="P45" s="24">
        <f t="shared" si="18"/>
        <v>33.527874963714424</v>
      </c>
      <c r="Q45" t="s">
        <v>146</v>
      </c>
      <c r="R45" t="s">
        <v>145</v>
      </c>
      <c r="S45" t="s">
        <v>197</v>
      </c>
      <c r="T45" s="35">
        <v>100</v>
      </c>
      <c r="U45" s="35">
        <f t="shared" si="19"/>
        <v>23.076923076923073</v>
      </c>
      <c r="V45" s="35">
        <f t="shared" si="20"/>
        <v>84.375</v>
      </c>
      <c r="W45" s="35">
        <f t="shared" si="21"/>
        <v>89.27038626609442</v>
      </c>
      <c r="X45" s="35">
        <f t="shared" si="22"/>
        <v>26.35461373390558</v>
      </c>
      <c r="Y45" s="35">
        <f t="shared" si="23"/>
        <v>87.652690656982486</v>
      </c>
      <c r="Z45" s="35">
        <f t="shared" si="24"/>
        <v>92.54807692307692</v>
      </c>
      <c r="AA45" s="35">
        <f t="shared" si="25"/>
        <v>-3.2776906569825073</v>
      </c>
      <c r="AB45" s="35">
        <f t="shared" si="26"/>
        <v>-3.277690656982486</v>
      </c>
      <c r="AC45" s="35">
        <f t="shared" si="27"/>
        <v>-3.2776906569825002</v>
      </c>
      <c r="AF45">
        <v>2.1800000000000002</v>
      </c>
      <c r="AG45">
        <v>1.76</v>
      </c>
      <c r="AJ45" t="s">
        <v>175</v>
      </c>
    </row>
    <row r="46" spans="1:36" s="35" customFormat="1" ht="15" x14ac:dyDescent="0.25">
      <c r="A46">
        <v>1.3</v>
      </c>
      <c r="B46">
        <v>6.4</v>
      </c>
      <c r="C46">
        <v>9.32</v>
      </c>
      <c r="D46" s="20">
        <f t="shared" si="3"/>
        <v>3.2776906569824904E-2</v>
      </c>
      <c r="E46" s="17">
        <f>IF(OR($A46="",$B46="",$C46=""),"",A46*'MPTO_working_3-way'!$I45)</f>
        <v>1.3426099785407724</v>
      </c>
      <c r="F46" s="21">
        <f>IF(OR($A46="",$B46="",$C46=""),"",B46*'MPTO_working_3-way'!$I45)</f>
        <v>6.6097722020468801</v>
      </c>
      <c r="G46" s="22">
        <f>IF(OR($A46="",$B46="",$C46=""),"",C46*'MPTO_working_3-way'!$I45)</f>
        <v>9.6254807692307676</v>
      </c>
      <c r="H46" s="17">
        <f>IF(OR($A46="",$B46="",$C46=""),"",'MPTO_working_3-way'!E45)</f>
        <v>1.3187303574101035</v>
      </c>
      <c r="I46" s="21">
        <f>IF(OR($A46="",$B46="",$C46=""),"",'MPTO_working_3-way'!F45)</f>
        <v>6.8811585971886968</v>
      </c>
      <c r="J46" s="22">
        <f>IF(OR($A46="",$B46="",$C46=""),"",'MPTO_working_3-way'!G45)</f>
        <v>10.376619205652496</v>
      </c>
      <c r="K46" s="17">
        <f>IF(OR($A46="",$B46="",$C46=""),"",'OddsRatio_working_3-way'!H45)</f>
        <v>1.3254632438516423</v>
      </c>
      <c r="L46" s="21">
        <f>IF(OR($A46="",$B46="",$C46=""),"",'OddsRatio_working_3-way'!I45)</f>
        <v>6.8583383893295577</v>
      </c>
      <c r="M46" s="22">
        <f>IF(OR($A46="",$B46="",$C46=""),"",'OddsRatio_working_3-way'!J45)</f>
        <v>10.026180629485539</v>
      </c>
      <c r="N46" s="23">
        <f t="shared" si="16"/>
        <v>74.481794116178023</v>
      </c>
      <c r="O46" s="24">
        <f t="shared" si="17"/>
        <v>15.129114429848659</v>
      </c>
      <c r="P46" s="24">
        <f t="shared" si="18"/>
        <v>10.389091453973331</v>
      </c>
      <c r="Q46" t="s">
        <v>93</v>
      </c>
      <c r="R46" t="s">
        <v>151</v>
      </c>
      <c r="S46" t="s">
        <v>197</v>
      </c>
      <c r="T46" s="35">
        <v>100</v>
      </c>
      <c r="U46" s="35">
        <f t="shared" si="19"/>
        <v>27.007299270072991</v>
      </c>
      <c r="V46" s="35">
        <f t="shared" si="20"/>
        <v>82.014388489208642</v>
      </c>
      <c r="W46" s="35">
        <f t="shared" si="21"/>
        <v>88.276670574443145</v>
      </c>
      <c r="X46" s="35">
        <f t="shared" si="22"/>
        <v>29.708940936348228</v>
      </c>
      <c r="Y46" s="35">
        <f t="shared" si="23"/>
        <v>84.716030155483864</v>
      </c>
      <c r="Z46" s="35">
        <f t="shared" si="24"/>
        <v>90.978312240718367</v>
      </c>
      <c r="AA46" s="35">
        <f t="shared" si="25"/>
        <v>-2.7016416662752363</v>
      </c>
      <c r="AB46" s="35">
        <f t="shared" si="26"/>
        <v>-2.7016416662752221</v>
      </c>
      <c r="AC46" s="35">
        <f t="shared" si="27"/>
        <v>-2.7016416662752221</v>
      </c>
      <c r="AD46" s="36"/>
      <c r="AE46" s="36"/>
      <c r="AF46">
        <v>1.39</v>
      </c>
      <c r="AG46">
        <v>3.11</v>
      </c>
      <c r="AH46" s="36"/>
      <c r="AI46" s="36"/>
      <c r="AJ46" t="s">
        <v>175</v>
      </c>
    </row>
    <row r="47" spans="1:36" ht="15" x14ac:dyDescent="0.25">
      <c r="A47">
        <v>1.37</v>
      </c>
      <c r="B47">
        <v>5.56</v>
      </c>
      <c r="C47">
        <v>8.5299999999999994</v>
      </c>
      <c r="D47" s="20">
        <f t="shared" si="3"/>
        <v>2.701641666275223E-2</v>
      </c>
      <c r="E47" s="17">
        <f>IF(OR($A47="",$B47="",$C47=""),"",A47*'MPTO_working_3-way'!$I46)</f>
        <v>1.4070124908279706</v>
      </c>
      <c r="F47" s="21">
        <f>IF(OR($A47="",$B47="",$C47=""),"",B47*'MPTO_working_3-way'!$I46)</f>
        <v>5.7102112766449018</v>
      </c>
      <c r="G47" s="22">
        <f>IF(OR($A47="",$B47="",$C47=""),"",C47*'MPTO_working_3-way'!$I46)</f>
        <v>8.7604500341332763</v>
      </c>
      <c r="H47" s="17">
        <f>IF(OR($A47="",$B47="",$C47=""),"",'MPTO_working_3-way'!E46)</f>
        <v>1.3871135086723634</v>
      </c>
      <c r="I47" s="21">
        <f>IF(OR($A47="",$B47="",$C47=""),"",'MPTO_working_3-way'!F46)</f>
        <v>5.8530654793111792</v>
      </c>
      <c r="J47" s="22">
        <f>IF(OR($A47="",$B47="",$C47=""),"",'MPTO_working_3-way'!G46)</f>
        <v>9.2397683072641996</v>
      </c>
      <c r="K47" s="17">
        <f>IF(OR($A47="",$B47="",$C47=""),"",'OddsRatio_working_3-way'!H46)</f>
        <v>1.3931254184345869</v>
      </c>
      <c r="L47" s="21">
        <f>IF(OR($A47="",$B47="",$C47=""),"",'OddsRatio_working_3-way'!I46)</f>
        <v>5.8450051569235617</v>
      </c>
      <c r="M47" s="22">
        <f>IF(OR($A47="",$B47="",$C47=""),"",'OddsRatio_working_3-way'!J46)</f>
        <v>9.0006335157093016</v>
      </c>
      <c r="N47" s="23">
        <f t="shared" si="16"/>
        <v>71.072574445415199</v>
      </c>
      <c r="O47" s="24">
        <f t="shared" si="17"/>
        <v>17.512486868744393</v>
      </c>
      <c r="P47" s="24">
        <f t="shared" si="18"/>
        <v>11.414938685840424</v>
      </c>
      <c r="Q47" t="s">
        <v>108</v>
      </c>
      <c r="R47" t="s">
        <v>94</v>
      </c>
      <c r="S47" t="s">
        <v>197</v>
      </c>
      <c r="T47" s="35">
        <v>100</v>
      </c>
      <c r="U47" s="35">
        <f t="shared" si="19"/>
        <v>53.488372093023258</v>
      </c>
      <c r="V47" s="35">
        <f t="shared" si="20"/>
        <v>70.674486803519059</v>
      </c>
      <c r="W47" s="35">
        <f t="shared" si="21"/>
        <v>73.614775725593674</v>
      </c>
      <c r="X47" s="35">
        <f t="shared" si="22"/>
        <v>55.71073747088726</v>
      </c>
      <c r="Y47" s="35">
        <f t="shared" si="23"/>
        <v>72.896852181383082</v>
      </c>
      <c r="Z47" s="35">
        <f t="shared" si="24"/>
        <v>75.837141103457668</v>
      </c>
      <c r="AA47" s="35">
        <f t="shared" si="25"/>
        <v>-2.2223653778640013</v>
      </c>
      <c r="AB47" s="35">
        <f t="shared" si="26"/>
        <v>-2.2223653778640227</v>
      </c>
      <c r="AC47" s="35">
        <f t="shared" si="27"/>
        <v>-2.2223653778639942</v>
      </c>
      <c r="AF47">
        <v>1.57</v>
      </c>
      <c r="AG47">
        <v>2.54</v>
      </c>
      <c r="AJ47" t="s">
        <v>175</v>
      </c>
    </row>
    <row r="48" spans="1:36" ht="15" x14ac:dyDescent="0.25">
      <c r="A48">
        <v>2.15</v>
      </c>
      <c r="B48">
        <v>3.41</v>
      </c>
      <c r="C48">
        <v>3.79</v>
      </c>
      <c r="D48" s="20">
        <f t="shared" si="3"/>
        <v>2.2223653778639996E-2</v>
      </c>
      <c r="E48" s="17">
        <f>IF(OR($A48="",$B48="",$C48=""),"",A48*'MPTO_working_3-way'!$I47)</f>
        <v>2.1977808556240759</v>
      </c>
      <c r="F48" s="21">
        <f>IF(OR($A48="",$B48="",$C48=""),"",B48*'MPTO_working_3-way'!$I47)</f>
        <v>3.4857826593851624</v>
      </c>
      <c r="G48" s="22">
        <f>IF(OR($A48="",$B48="",$C48=""),"",C48*'MPTO_working_3-way'!$I47)</f>
        <v>3.8742276478210456</v>
      </c>
      <c r="H48" s="17">
        <f>IF(OR($A48="",$B48="",$C48=""),"",'MPTO_working_3-way'!E47)</f>
        <v>2.1847971592107127</v>
      </c>
      <c r="I48" s="21">
        <f>IF(OR($A48="",$B48="",$C48=""),"",'MPTO_working_3-way'!F47)</f>
        <v>3.4983719773199446</v>
      </c>
      <c r="J48" s="22">
        <f>IF(OR($A48="",$B48="",$C48=""),"",'MPTO_working_3-way'!G47)</f>
        <v>3.8994813814950979</v>
      </c>
      <c r="K48" s="17">
        <f>IF(OR($A48="",$B48="",$C48=""),"",'OddsRatio_working_3-way'!H47)</f>
        <v>2.1901944016279189</v>
      </c>
      <c r="L48" s="21">
        <f>IF(OR($A48="",$B48="",$C48=""),"",'OddsRatio_working_3-way'!I47)</f>
        <v>3.4942334851506818</v>
      </c>
      <c r="M48" s="22">
        <f>IF(OR($A48="",$B48="",$C48=""),"",'OddsRatio_working_3-way'!J47)</f>
        <v>3.8875151135146888</v>
      </c>
      <c r="N48" s="23">
        <f t="shared" si="16"/>
        <v>45.500441840733146</v>
      </c>
      <c r="O48" s="24">
        <f t="shared" si="17"/>
        <v>28.687961864391866</v>
      </c>
      <c r="P48" s="24">
        <f t="shared" si="18"/>
        <v>25.811596294875006</v>
      </c>
      <c r="Q48" t="s">
        <v>150</v>
      </c>
      <c r="R48" t="s">
        <v>155</v>
      </c>
      <c r="S48" t="s">
        <v>197</v>
      </c>
      <c r="T48" s="35">
        <v>100</v>
      </c>
      <c r="U48" s="35">
        <f t="shared" si="19"/>
        <v>48.186528497409334</v>
      </c>
      <c r="V48" s="35">
        <f t="shared" si="20"/>
        <v>73.40425531914893</v>
      </c>
      <c r="W48" s="35">
        <f t="shared" si="21"/>
        <v>75.903614457831324</v>
      </c>
      <c r="X48" s="35">
        <f t="shared" si="22"/>
        <v>50.692130223019738</v>
      </c>
      <c r="Y48" s="35">
        <f t="shared" si="23"/>
        <v>75.909857044759349</v>
      </c>
      <c r="Z48" s="35">
        <f t="shared" si="24"/>
        <v>78.409216183441742</v>
      </c>
      <c r="AA48" s="35">
        <f t="shared" si="25"/>
        <v>-2.5056017256104042</v>
      </c>
      <c r="AB48" s="35">
        <f t="shared" si="26"/>
        <v>-2.5056017256104184</v>
      </c>
      <c r="AC48" s="35">
        <f t="shared" si="27"/>
        <v>-2.5056017256104184</v>
      </c>
      <c r="AF48">
        <v>2.2000000000000002</v>
      </c>
      <c r="AG48">
        <v>1.74</v>
      </c>
      <c r="AJ48" t="s">
        <v>175</v>
      </c>
    </row>
    <row r="49" spans="1:36" ht="15" x14ac:dyDescent="0.25">
      <c r="A49">
        <v>1.93</v>
      </c>
      <c r="B49">
        <v>3.76</v>
      </c>
      <c r="C49">
        <v>4.1500000000000004</v>
      </c>
      <c r="D49" s="20">
        <f t="shared" si="3"/>
        <v>2.5056017256104068E-2</v>
      </c>
      <c r="E49" s="17">
        <f>IF(OR($A49="",$B49="",$C49=""),"",A49*'MPTO_working_3-way'!$I48)</f>
        <v>1.9783581133042807</v>
      </c>
      <c r="F49" s="21">
        <f>IF(OR($A49="",$B49="",$C49=""),"",B49*'MPTO_working_3-way'!$I48)</f>
        <v>3.8542106248829513</v>
      </c>
      <c r="G49" s="22">
        <f>IF(OR($A49="",$B49="",$C49=""),"",C49*'MPTO_working_3-way'!$I48)</f>
        <v>4.2539824716128321</v>
      </c>
      <c r="H49" s="17">
        <f>IF(OR($A49="",$B49="",$C49=""),"",'MPTO_working_3-way'!E48)</f>
        <v>1.9616200820627816</v>
      </c>
      <c r="I49" s="21">
        <f>IF(OR($A49="",$B49="",$C49=""),"",'MPTO_working_3-way'!F48)</f>
        <v>3.8819055835888401</v>
      </c>
      <c r="J49" s="22">
        <f>IF(OR($A49="",$B49="",$C49=""),"",'MPTO_working_3-way'!G48)</f>
        <v>4.2990071289152647</v>
      </c>
      <c r="K49" s="17">
        <f>IF(OR($A49="",$B49="",$C49=""),"",'OddsRatio_working_3-way'!H48)</f>
        <v>1.9680908443970404</v>
      </c>
      <c r="L49" s="21">
        <f>IF(OR($A49="",$B49="",$C49=""),"",'OddsRatio_working_3-way'!I48)</f>
        <v>3.8730437962750894</v>
      </c>
      <c r="M49" s="22">
        <f>IF(OR($A49="",$B49="",$C49=""),"",'OddsRatio_working_3-way'!J48)</f>
        <v>4.2790173761835257</v>
      </c>
      <c r="N49" s="23">
        <f t="shared" si="16"/>
        <v>50.546965853911374</v>
      </c>
      <c r="O49" s="24">
        <f t="shared" si="17"/>
        <v>25.945650026076844</v>
      </c>
      <c r="P49" s="24">
        <f t="shared" si="18"/>
        <v>23.507384120011793</v>
      </c>
      <c r="Q49" t="s">
        <v>144</v>
      </c>
      <c r="R49" t="s">
        <v>111</v>
      </c>
      <c r="S49" t="s">
        <v>197</v>
      </c>
      <c r="T49" s="35">
        <v>100</v>
      </c>
      <c r="U49" s="35">
        <f t="shared" si="19"/>
        <v>35.897435897435898</v>
      </c>
      <c r="V49" s="35">
        <f t="shared" si="20"/>
        <v>77.628635346756155</v>
      </c>
      <c r="W49" s="35">
        <f t="shared" si="21"/>
        <v>83.870967741935488</v>
      </c>
      <c r="X49" s="35">
        <f t="shared" si="22"/>
        <v>38.500396911308364</v>
      </c>
      <c r="Y49" s="35">
        <f t="shared" si="23"/>
        <v>80.231596360628615</v>
      </c>
      <c r="Z49" s="35">
        <f t="shared" si="24"/>
        <v>86.473928755807947</v>
      </c>
      <c r="AA49" s="35">
        <f t="shared" si="25"/>
        <v>-2.6029610138724664</v>
      </c>
      <c r="AB49" s="35">
        <f t="shared" si="26"/>
        <v>-2.6029610138724593</v>
      </c>
      <c r="AC49" s="35">
        <f t="shared" si="27"/>
        <v>-2.6029610138724593</v>
      </c>
      <c r="AF49">
        <v>1.93</v>
      </c>
      <c r="AG49">
        <v>1.98</v>
      </c>
      <c r="AJ49" t="s">
        <v>175</v>
      </c>
    </row>
    <row r="50" spans="1:36" ht="15" x14ac:dyDescent="0.25">
      <c r="A50">
        <v>1.56</v>
      </c>
      <c r="B50">
        <v>4.47</v>
      </c>
      <c r="C50">
        <v>6.2</v>
      </c>
      <c r="D50" s="20">
        <f t="shared" si="3"/>
        <v>2.6029610138724735E-2</v>
      </c>
      <c r="E50" s="17">
        <f>IF(OR($A50="",$B50="",$C50=""),"",A50*'MPTO_working_3-way'!$I49)</f>
        <v>1.6006061918164107</v>
      </c>
      <c r="F50" s="21">
        <f>IF(OR($A50="",$B50="",$C50=""),"",B50*'MPTO_working_3-way'!$I49)</f>
        <v>4.5863523573200995</v>
      </c>
      <c r="G50" s="22">
        <f>IF(OR($A50="",$B50="",$C50=""),"",C50*'MPTO_working_3-way'!$I49)</f>
        <v>6.3613835828600935</v>
      </c>
      <c r="H50" s="17">
        <f>IF(OR($A50="",$B50="",$C50=""),"",'MPTO_working_3-way'!E49)</f>
        <v>1.5814049441674276</v>
      </c>
      <c r="I50" s="21">
        <f>IF(OR($A50="",$B50="",$C50=""),"",'MPTO_working_3-way'!F49)</f>
        <v>4.6503601208147254</v>
      </c>
      <c r="J50" s="22">
        <f>IF(OR($A50="",$B50="",$C50=""),"",'MPTO_working_3-way'!G49)</f>
        <v>6.5524879965080762</v>
      </c>
      <c r="K50" s="17">
        <f>IF(OR($A50="",$B50="",$C50=""),"",'OddsRatio_working_3-way'!H49)</f>
        <v>1.587863750374972</v>
      </c>
      <c r="L50" s="21">
        <f>IF(OR($A50="",$B50="",$C50=""),"",'OddsRatio_working_3-way'!I49)</f>
        <v>4.64265573893063</v>
      </c>
      <c r="M50" s="22">
        <f>IF(OR($A50="",$B50="",$C50=""),"",'OddsRatio_working_3-way'!J49)</f>
        <v>6.4587348249104561</v>
      </c>
      <c r="N50" s="23">
        <f t="shared" si="16"/>
        <v>62.476329600173116</v>
      </c>
      <c r="O50" s="24">
        <f t="shared" si="17"/>
        <v>21.80381972623492</v>
      </c>
      <c r="P50" s="24">
        <f t="shared" si="18"/>
        <v>15.719850673591948</v>
      </c>
      <c r="Q50" t="s">
        <v>109</v>
      </c>
      <c r="R50" t="s">
        <v>153</v>
      </c>
      <c r="S50" t="s">
        <v>197</v>
      </c>
      <c r="T50" s="35">
        <v>100</v>
      </c>
      <c r="U50" s="35">
        <f t="shared" si="19"/>
        <v>52.153110047846894</v>
      </c>
      <c r="V50" s="35">
        <f t="shared" si="20"/>
        <v>72.222222222222229</v>
      </c>
      <c r="W50" s="35">
        <f t="shared" si="21"/>
        <v>73.262032085561486</v>
      </c>
      <c r="X50" s="35">
        <f t="shared" si="22"/>
        <v>54.515745692216278</v>
      </c>
      <c r="Y50" s="35">
        <f t="shared" si="23"/>
        <v>74.584857866591619</v>
      </c>
      <c r="Z50" s="35">
        <f t="shared" si="24"/>
        <v>75.624667729930891</v>
      </c>
      <c r="AA50" s="35">
        <f t="shared" si="25"/>
        <v>-2.3626356443693837</v>
      </c>
      <c r="AB50" s="35">
        <f t="shared" si="26"/>
        <v>-2.3626356443693908</v>
      </c>
      <c r="AC50" s="35">
        <f t="shared" si="27"/>
        <v>-2.362635644369405</v>
      </c>
      <c r="AF50">
        <v>1.76</v>
      </c>
      <c r="AG50">
        <v>2.17</v>
      </c>
      <c r="AJ50" t="s">
        <v>175</v>
      </c>
    </row>
    <row r="51" spans="1:36" ht="15" x14ac:dyDescent="0.25">
      <c r="A51">
        <v>2.09</v>
      </c>
      <c r="B51">
        <v>3.6</v>
      </c>
      <c r="C51">
        <v>3.74</v>
      </c>
      <c r="D51" s="20">
        <f t="shared" si="3"/>
        <v>2.3626356443693819E-2</v>
      </c>
      <c r="E51" s="17">
        <f>IF(OR($A51="",$B51="",$C51=""),"",A51*'MPTO_working_3-way'!$I50)</f>
        <v>2.1393790849673198</v>
      </c>
      <c r="F51" s="21">
        <f>IF(OR($A51="",$B51="",$C51=""),"",B51*'MPTO_working_3-way'!$I50)</f>
        <v>3.685054883197298</v>
      </c>
      <c r="G51" s="22">
        <f>IF(OR($A51="",$B51="",$C51=""),"",C51*'MPTO_working_3-way'!$I50)</f>
        <v>3.8283625730994153</v>
      </c>
      <c r="H51" s="17">
        <f>IF(OR($A51="",$B51="",$C51=""),"",'MPTO_working_3-way'!E50)</f>
        <v>2.1249764644641091</v>
      </c>
      <c r="I51" s="21">
        <f>IF(OR($A51="",$B51="",$C51=""),"",'MPTO_working_3-way'!F50)</f>
        <v>3.7050440290437203</v>
      </c>
      <c r="J51" s="22">
        <f>IF(OR($A51="",$B51="",$C51=""),"",'MPTO_working_3-way'!G50)</f>
        <v>3.8535017775010547</v>
      </c>
      <c r="K51" s="17">
        <f>IF(OR($A51="",$B51="",$C51=""),"",'OddsRatio_working_3-way'!H50)</f>
        <v>2.1308291501080925</v>
      </c>
      <c r="L51" s="21">
        <f>IF(OR($A51="",$B51="",$C51=""),"",'OddsRatio_working_3-way'!I50)</f>
        <v>3.6973906332853579</v>
      </c>
      <c r="M51" s="22">
        <f>IF(OR($A51="",$B51="",$C51=""),"",'OddsRatio_working_3-way'!J50)</f>
        <v>3.8426347443084166</v>
      </c>
      <c r="N51" s="23">
        <f t="shared" si="16"/>
        <v>46.742534178568711</v>
      </c>
      <c r="O51" s="24">
        <f t="shared" si="17"/>
        <v>27.136637898113499</v>
      </c>
      <c r="P51" s="24">
        <f t="shared" si="18"/>
        <v>26.120827923317801</v>
      </c>
      <c r="Q51" t="s">
        <v>156</v>
      </c>
      <c r="R51" t="s">
        <v>149</v>
      </c>
      <c r="S51" t="s">
        <v>197</v>
      </c>
      <c r="T51" s="35">
        <v>100</v>
      </c>
      <c r="U51" s="35">
        <f t="shared" si="19"/>
        <v>28.571428571428573</v>
      </c>
      <c r="V51" s="35">
        <f t="shared" si="20"/>
        <v>80.952380952380949</v>
      </c>
      <c r="W51" s="35">
        <f t="shared" si="21"/>
        <v>88.066825775656326</v>
      </c>
      <c r="X51" s="35">
        <f t="shared" si="22"/>
        <v>30.980793271962721</v>
      </c>
      <c r="Y51" s="35">
        <f t="shared" si="23"/>
        <v>83.361745652915104</v>
      </c>
      <c r="Z51" s="35">
        <f t="shared" si="24"/>
        <v>90.476190476190482</v>
      </c>
      <c r="AA51" s="35">
        <f t="shared" si="25"/>
        <v>-2.4093647005341481</v>
      </c>
      <c r="AB51" s="35">
        <f t="shared" si="26"/>
        <v>-2.4093647005341552</v>
      </c>
      <c r="AC51" s="35">
        <f t="shared" si="27"/>
        <v>-2.4093647005341552</v>
      </c>
      <c r="AF51">
        <v>2</v>
      </c>
      <c r="AG51">
        <v>1.9</v>
      </c>
      <c r="AJ51" t="s">
        <v>175</v>
      </c>
    </row>
    <row r="52" spans="1:36" ht="15" x14ac:dyDescent="0.25">
      <c r="A52">
        <v>1.4</v>
      </c>
      <c r="B52">
        <v>5.25</v>
      </c>
      <c r="C52">
        <v>8.3800000000000008</v>
      </c>
      <c r="D52" s="20">
        <f t="shared" si="3"/>
        <v>2.4093647005341445E-2</v>
      </c>
      <c r="E52" s="17">
        <f>IF(OR($A52="",$B52="",$C52=""),"",A52*'MPTO_working_3-way'!$I51)</f>
        <v>1.433731105807478</v>
      </c>
      <c r="F52" s="21">
        <f>IF(OR($A52="",$B52="",$C52=""),"",B52*'MPTO_working_3-way'!$I51)</f>
        <v>5.3764916467780424</v>
      </c>
      <c r="G52" s="22">
        <f>IF(OR($A52="",$B52="",$C52=""),"",C52*'MPTO_working_3-way'!$I51)</f>
        <v>8.5819047619047613</v>
      </c>
      <c r="H52" s="17">
        <f>IF(OR($A52="",$B52="",$C52=""),"",'MPTO_working_3-way'!E51)</f>
        <v>1.4159201845196585</v>
      </c>
      <c r="I52" s="21">
        <f>IF(OR($A52="",$B52="",$C52=""),"",'MPTO_working_3-way'!F51)</f>
        <v>5.4811046511627897</v>
      </c>
      <c r="J52" s="22">
        <f>IF(OR($A52="",$B52="",$C52=""),"",'MPTO_working_3-way'!G51)</f>
        <v>8.9846834581347839</v>
      </c>
      <c r="K52" s="17">
        <f>IF(OR($A52="",$B52="",$C52=""),"",'OddsRatio_working_3-way'!H51)</f>
        <v>1.4214581061052538</v>
      </c>
      <c r="L52" s="21">
        <f>IF(OR($A52="",$B52="",$C52=""),"",'OddsRatio_working_3-way'!I51)</f>
        <v>5.477992377368321</v>
      </c>
      <c r="M52" s="22">
        <f>IF(OR($A52="",$B52="",$C52=""),"",'OddsRatio_working_3-way'!J51)</f>
        <v>8.7759020576419307</v>
      </c>
      <c r="N52" s="23">
        <f t="shared" si="16"/>
        <v>69.748085673066257</v>
      </c>
      <c r="O52" s="24">
        <f t="shared" si="17"/>
        <v>18.599489512817669</v>
      </c>
      <c r="P52" s="24">
        <f t="shared" si="18"/>
        <v>11.652424814116081</v>
      </c>
      <c r="Q52" t="s">
        <v>110</v>
      </c>
      <c r="R52" t="s">
        <v>148</v>
      </c>
      <c r="S52" t="s">
        <v>197</v>
      </c>
      <c r="T52" s="35">
        <v>100</v>
      </c>
      <c r="U52" s="35">
        <f t="shared" si="19"/>
        <v>33.774834437086092</v>
      </c>
      <c r="V52" s="35">
        <f t="shared" si="20"/>
        <v>79.716024340770801</v>
      </c>
      <c r="W52" s="35">
        <f t="shared" si="21"/>
        <v>83.922829581993568</v>
      </c>
      <c r="X52" s="35">
        <f t="shared" si="22"/>
        <v>36.361146077235638</v>
      </c>
      <c r="Y52" s="35">
        <f t="shared" si="23"/>
        <v>82.302335980920333</v>
      </c>
      <c r="Z52" s="35">
        <f t="shared" si="24"/>
        <v>86.509141222143128</v>
      </c>
      <c r="AA52" s="35">
        <f t="shared" si="25"/>
        <v>-2.5863116401495461</v>
      </c>
      <c r="AB52" s="35">
        <f t="shared" si="26"/>
        <v>-2.5863116401495319</v>
      </c>
      <c r="AC52" s="35">
        <f t="shared" si="27"/>
        <v>-2.5863116401495603</v>
      </c>
      <c r="AF52">
        <v>1.66</v>
      </c>
      <c r="AG52">
        <v>2.35</v>
      </c>
      <c r="AJ52" t="s">
        <v>175</v>
      </c>
    </row>
    <row r="53" spans="1:36" s="35" customFormat="1" ht="15" x14ac:dyDescent="0.25">
      <c r="A53">
        <v>1.51</v>
      </c>
      <c r="B53">
        <v>4.93</v>
      </c>
      <c r="C53">
        <v>6.22</v>
      </c>
      <c r="D53" s="20">
        <f t="shared" si="3"/>
        <v>2.5863116401495523E-2</v>
      </c>
      <c r="E53" s="17">
        <f>IF(OR($A53="",$B53="",$C53=""),"",A53*'MPTO_working_3-way'!$I52)</f>
        <v>1.5490533057662583</v>
      </c>
      <c r="F53" s="21">
        <f>IF(OR($A53="",$B53="",$C53=""),"",B53*'MPTO_working_3-way'!$I52)</f>
        <v>5.0575051638593722</v>
      </c>
      <c r="G53" s="22">
        <f>IF(OR($A53="",$B53="",$C53=""),"",C53*'MPTO_working_3-way'!$I52)</f>
        <v>6.3808685840173016</v>
      </c>
      <c r="H53" s="17">
        <f>IF(OR($A53="",$B53="",$C53=""),"",'MPTO_working_3-way'!E52)</f>
        <v>1.5299160936675731</v>
      </c>
      <c r="I53" s="21">
        <f>IF(OR($A53="",$B53="",$C53=""),"",'MPTO_working_3-way'!F52)</f>
        <v>5.1488343212728873</v>
      </c>
      <c r="J53" s="22">
        <f>IF(OR($A53="",$B53="",$C53=""),"",'MPTO_working_3-way'!G52)</f>
        <v>6.5724326443484777</v>
      </c>
      <c r="K53" s="17">
        <f>IF(OR($A53="",$B53="",$C53=""),"",'OddsRatio_working_3-way'!H52)</f>
        <v>1.5361411427134757</v>
      </c>
      <c r="L53" s="21">
        <f>IF(OR($A53="",$B53="",$C53=""),"",'OddsRatio_working_3-way'!I52)</f>
        <v>5.1314405703214891</v>
      </c>
      <c r="M53" s="22">
        <f>IF(OR($A53="",$B53="",$C53=""),"",'OddsRatio_working_3-way'!J52)</f>
        <v>6.4875622842438112</v>
      </c>
      <c r="N53" s="23">
        <f t="shared" si="16"/>
        <v>64.555557660769963</v>
      </c>
      <c r="O53" s="24">
        <f t="shared" si="17"/>
        <v>19.772594739911288</v>
      </c>
      <c r="P53" s="24">
        <f t="shared" si="18"/>
        <v>15.671847599318752</v>
      </c>
      <c r="Q53" t="s">
        <v>154</v>
      </c>
      <c r="R53" t="s">
        <v>147</v>
      </c>
      <c r="S53" t="s">
        <v>197</v>
      </c>
      <c r="T53" s="35">
        <v>100</v>
      </c>
      <c r="U53" s="35">
        <f t="shared" si="19"/>
        <v>90.933816863100631</v>
      </c>
      <c r="V53" s="35">
        <f t="shared" si="20"/>
        <v>86.130374479889042</v>
      </c>
      <c r="W53" s="35">
        <f t="shared" si="21"/>
        <v>20</v>
      </c>
      <c r="X53" s="35">
        <f t="shared" si="22"/>
        <v>93.869625520110958</v>
      </c>
      <c r="Y53" s="35">
        <f t="shared" si="23"/>
        <v>89.066183136899369</v>
      </c>
      <c r="Z53" s="35">
        <f t="shared" si="24"/>
        <v>22.93580865701032</v>
      </c>
      <c r="AA53" s="35">
        <f t="shared" si="25"/>
        <v>-2.9358086570103268</v>
      </c>
      <c r="AB53" s="35">
        <f t="shared" si="26"/>
        <v>-2.9358086570103268</v>
      </c>
      <c r="AC53" s="35">
        <f t="shared" si="27"/>
        <v>-2.9358086570103197</v>
      </c>
      <c r="AD53" s="36"/>
      <c r="AE53" s="36"/>
      <c r="AF53">
        <v>1.67</v>
      </c>
      <c r="AG53">
        <v>2.3199999999999998</v>
      </c>
      <c r="AH53" s="36"/>
      <c r="AI53" s="36"/>
      <c r="AJ53" t="s">
        <v>175</v>
      </c>
    </row>
    <row r="54" spans="1:36" ht="15" x14ac:dyDescent="0.25">
      <c r="A54">
        <v>11.03</v>
      </c>
      <c r="B54">
        <v>7.21</v>
      </c>
      <c r="C54">
        <v>1.25</v>
      </c>
      <c r="D54" s="20">
        <f t="shared" si="3"/>
        <v>2.9358086570103303E-2</v>
      </c>
      <c r="E54" s="17">
        <f>IF(OR($A54="",$B54="",$C54=""),"",A54*'MPTO_working_3-way'!$I53)</f>
        <v>11.353819694868239</v>
      </c>
      <c r="F54" s="21">
        <f>IF(OR($A54="",$B54="",$C54=""),"",B54*'MPTO_working_3-way'!$I53)</f>
        <v>7.4216718041704448</v>
      </c>
      <c r="G54" s="22">
        <f>IF(OR($A54="",$B54="",$C54=""),"",C54*'MPTO_working_3-way'!$I53)</f>
        <v>1.2866976082126291</v>
      </c>
      <c r="H54" s="17">
        <f>IF(OR($A54="",$B54="",$C54=""),"",'MPTO_working_3-way'!E53)</f>
        <v>12.364637740046003</v>
      </c>
      <c r="I54" s="21">
        <f>IF(OR($A54="",$B54="",$C54=""),"",'MPTO_working_3-way'!F53)</f>
        <v>7.7573364686235795</v>
      </c>
      <c r="J54" s="22">
        <f>IF(OR($A54="",$B54="",$C54=""),"",'MPTO_working_3-way'!G53)</f>
        <v>1.2654800301153597</v>
      </c>
      <c r="K54" s="17">
        <f>IF(OR($A54="",$B54="",$C54=""),"",'OddsRatio_working_3-way'!H53)</f>
        <v>11.883135179513564</v>
      </c>
      <c r="L54" s="21">
        <f>IF(OR($A54="",$B54="",$C54=""),"",'OddsRatio_working_3-way'!I53)</f>
        <v>7.7382123095492741</v>
      </c>
      <c r="M54" s="22">
        <f>IF(OR($A54="",$B54="",$C54=""),"",'OddsRatio_working_3-way'!J53)</f>
        <v>1.2712645857306468</v>
      </c>
      <c r="N54" s="23">
        <f t="shared" si="16"/>
        <v>8.8076086011123245</v>
      </c>
      <c r="O54" s="24">
        <f t="shared" si="17"/>
        <v>13.474053102672528</v>
      </c>
      <c r="P54" s="24">
        <f t="shared" si="18"/>
        <v>77.718338296215137</v>
      </c>
      <c r="Q54" t="s">
        <v>152</v>
      </c>
      <c r="R54" t="s">
        <v>157</v>
      </c>
      <c r="S54" t="s">
        <v>197</v>
      </c>
      <c r="T54" s="35">
        <v>100</v>
      </c>
      <c r="U54" s="35">
        <f t="shared" si="19"/>
        <v>64.157706093189958</v>
      </c>
      <c r="V54" s="35">
        <f t="shared" si="20"/>
        <v>70.501474926253692</v>
      </c>
      <c r="W54" s="35">
        <f t="shared" si="21"/>
        <v>63.099630996309962</v>
      </c>
      <c r="X54" s="35">
        <f t="shared" si="22"/>
        <v>66.398894077436353</v>
      </c>
      <c r="Y54" s="35">
        <f t="shared" si="23"/>
        <v>72.742662910500073</v>
      </c>
      <c r="Z54" s="35">
        <f t="shared" si="24"/>
        <v>65.34081898055635</v>
      </c>
      <c r="AA54" s="35">
        <f t="shared" si="25"/>
        <v>-2.2411879842463946</v>
      </c>
      <c r="AB54" s="35">
        <f t="shared" si="26"/>
        <v>-2.2411879842463804</v>
      </c>
      <c r="AC54" s="35">
        <f t="shared" si="27"/>
        <v>-2.2411879842463875</v>
      </c>
      <c r="AF54">
        <v>1.37</v>
      </c>
      <c r="AG54">
        <v>3.26</v>
      </c>
      <c r="AJ54" t="s">
        <v>175</v>
      </c>
    </row>
    <row r="55" spans="1:36" ht="15" x14ac:dyDescent="0.25">
      <c r="A55">
        <v>2.79</v>
      </c>
      <c r="B55">
        <v>3.39</v>
      </c>
      <c r="C55">
        <v>2.71</v>
      </c>
      <c r="D55" s="20">
        <f t="shared" si="3"/>
        <v>2.2411879842463733E-2</v>
      </c>
      <c r="E55" s="17">
        <f>IF(OR($A55="",$B55="",$C55=""),"",A55*'MPTO_working_3-way'!$I54)</f>
        <v>2.8525291447604739</v>
      </c>
      <c r="F55" s="21">
        <f>IF(OR($A55="",$B55="",$C55=""),"",B55*'MPTO_working_3-way'!$I54)</f>
        <v>3.465976272665952</v>
      </c>
      <c r="G55" s="22">
        <f>IF(OR($A55="",$B55="",$C55=""),"",C55*'MPTO_working_3-way'!$I54)</f>
        <v>2.7707361943730766</v>
      </c>
      <c r="H55" s="17">
        <f>IF(OR($A55="",$B55="",$C55=""),"",'MPTO_working_3-way'!E54)</f>
        <v>2.849389972693873</v>
      </c>
      <c r="I55" s="21">
        <f>IF(OR($A55="",$B55="",$C55=""),"",'MPTO_working_3-way'!F54)</f>
        <v>3.4780839515527475</v>
      </c>
      <c r="J55" s="22">
        <f>IF(OR($A55="",$B55="",$C55=""),"",'MPTO_working_3-way'!G54)</f>
        <v>2.7659987458206152</v>
      </c>
      <c r="K55" s="17">
        <f>IF(OR($A55="",$B55="",$C55=""),"",'OddsRatio_working_3-way'!H54)</f>
        <v>2.8511517401954665</v>
      </c>
      <c r="L55" s="21">
        <f>IF(OR($A55="",$B55="",$C55=""),"",'OddsRatio_working_3-way'!I54)</f>
        <v>3.4716495302051196</v>
      </c>
      <c r="M55" s="22">
        <f>IF(OR($A55="",$B55="",$C55=""),"",'OddsRatio_working_3-way'!J54)</f>
        <v>2.7684187015275126</v>
      </c>
      <c r="N55" s="23">
        <f t="shared" si="16"/>
        <v>35.056609389488628</v>
      </c>
      <c r="O55" s="24">
        <f t="shared" si="17"/>
        <v>28.851899763030463</v>
      </c>
      <c r="P55" s="24">
        <f t="shared" si="18"/>
        <v>36.09149084748092</v>
      </c>
      <c r="Q55" t="s">
        <v>158</v>
      </c>
      <c r="R55" t="s">
        <v>165</v>
      </c>
      <c r="S55" t="s">
        <v>197</v>
      </c>
      <c r="T55" s="35">
        <v>100</v>
      </c>
      <c r="U55" s="35">
        <f t="shared" si="19"/>
        <v>76.470588235294116</v>
      </c>
      <c r="V55" s="35">
        <f t="shared" si="20"/>
        <v>73.544973544973558</v>
      </c>
      <c r="W55" s="35">
        <f t="shared" si="21"/>
        <v>47.643979057591622</v>
      </c>
      <c r="X55" s="35">
        <f t="shared" si="22"/>
        <v>78.811047397434834</v>
      </c>
      <c r="Y55" s="35">
        <f t="shared" si="23"/>
        <v>75.885432707114248</v>
      </c>
      <c r="Z55" s="35">
        <f t="shared" si="24"/>
        <v>49.98443821973234</v>
      </c>
      <c r="AA55" s="35">
        <f t="shared" si="25"/>
        <v>-2.3404591621407178</v>
      </c>
      <c r="AB55" s="35">
        <f t="shared" si="26"/>
        <v>-2.3404591621406894</v>
      </c>
      <c r="AC55" s="35">
        <f t="shared" si="27"/>
        <v>-2.3404591621407178</v>
      </c>
      <c r="AF55">
        <v>1.87</v>
      </c>
      <c r="AG55">
        <v>2.0499999999999998</v>
      </c>
      <c r="AJ55" t="s">
        <v>179</v>
      </c>
    </row>
    <row r="56" spans="1:36" ht="15" x14ac:dyDescent="0.25">
      <c r="A56">
        <v>4.25</v>
      </c>
      <c r="B56">
        <v>3.78</v>
      </c>
      <c r="C56">
        <v>1.91</v>
      </c>
      <c r="D56" s="20">
        <f t="shared" si="3"/>
        <v>2.3404591621407178E-2</v>
      </c>
      <c r="E56" s="17">
        <f>IF(OR($A56="",$B56="",$C56=""),"",A56*'MPTO_working_3-way'!$I55)</f>
        <v>4.3494695143909805</v>
      </c>
      <c r="F56" s="21">
        <f>IF(OR($A56="",$B56="",$C56=""),"",B56*'MPTO_working_3-way'!$I55)</f>
        <v>3.868469356328919</v>
      </c>
      <c r="G56" s="22">
        <f>IF(OR($A56="",$B56="",$C56=""),"",C56*'MPTO_working_3-way'!$I55)</f>
        <v>1.9547027699968875</v>
      </c>
      <c r="H56" s="17">
        <f>IF(OR($A56="",$B56="",$C56=""),"",'MPTO_working_3-way'!E55)</f>
        <v>4.3957476272906346</v>
      </c>
      <c r="I56" s="21">
        <f>IF(OR($A56="",$B56="",$C56=""),"",'MPTO_working_3-way'!F55)</f>
        <v>3.8948585427566234</v>
      </c>
      <c r="J56" s="22">
        <f>IF(OR($A56="",$B56="",$C56=""),"",'MPTO_working_3-way'!G55)</f>
        <v>1.9388912701664072</v>
      </c>
      <c r="K56" s="17">
        <f>IF(OR($A56="",$B56="",$C56=""),"",'OddsRatio_working_3-way'!H55)</f>
        <v>4.3749078809357895</v>
      </c>
      <c r="L56" s="21">
        <f>IF(OR($A56="",$B56="",$C56=""),"",'OddsRatio_working_3-way'!I55)</f>
        <v>3.8868442796927662</v>
      </c>
      <c r="M56" s="22">
        <f>IF(OR($A56="",$B56="",$C56=""),"",'OddsRatio_working_3-way'!J55)</f>
        <v>1.9449742066620208</v>
      </c>
      <c r="N56" s="23">
        <f t="shared" si="16"/>
        <v>22.9913095537588</v>
      </c>
      <c r="O56" s="24">
        <f t="shared" si="17"/>
        <v>25.850017355416643</v>
      </c>
      <c r="P56" s="24">
        <f t="shared" si="18"/>
        <v>51.158673090824557</v>
      </c>
      <c r="Q56" t="s">
        <v>172</v>
      </c>
      <c r="R56" t="s">
        <v>131</v>
      </c>
      <c r="S56" t="s">
        <v>197</v>
      </c>
      <c r="T56" s="35">
        <v>100</v>
      </c>
      <c r="U56" s="35">
        <f t="shared" si="19"/>
        <v>63.503649635036496</v>
      </c>
      <c r="V56" s="35">
        <f t="shared" si="20"/>
        <v>71.83098591549296</v>
      </c>
      <c r="W56" s="35">
        <f t="shared" si="21"/>
        <v>62.546816479400754</v>
      </c>
      <c r="X56" s="35">
        <f t="shared" si="22"/>
        <v>65.622197605106308</v>
      </c>
      <c r="Y56" s="35">
        <f t="shared" si="23"/>
        <v>73.949533885562758</v>
      </c>
      <c r="Z56" s="35">
        <f t="shared" si="24"/>
        <v>64.665364449470559</v>
      </c>
      <c r="AA56" s="35">
        <f t="shared" si="25"/>
        <v>-2.1185479700698124</v>
      </c>
      <c r="AB56" s="35">
        <f t="shared" si="26"/>
        <v>-2.1185479700697982</v>
      </c>
      <c r="AC56" s="35">
        <f t="shared" si="27"/>
        <v>-2.1185479700698053</v>
      </c>
      <c r="AF56">
        <v>1.91</v>
      </c>
      <c r="AG56">
        <v>2</v>
      </c>
      <c r="AJ56" t="s">
        <v>179</v>
      </c>
    </row>
    <row r="57" spans="1:36" ht="15" x14ac:dyDescent="0.25">
      <c r="A57">
        <v>2.74</v>
      </c>
      <c r="B57">
        <v>3.55</v>
      </c>
      <c r="C57">
        <v>2.67</v>
      </c>
      <c r="D57" s="20">
        <f t="shared" si="3"/>
        <v>2.1185479700698062E-2</v>
      </c>
      <c r="E57" s="17">
        <f>IF(OR($A57="",$B57="",$C57=""),"",A57*'MPTO_working_3-way'!$I56)</f>
        <v>2.798048214379913</v>
      </c>
      <c r="F57" s="21">
        <f>IF(OR($A57="",$B57="",$C57=""),"",B57*'MPTO_working_3-way'!$I56)</f>
        <v>3.625208452937478</v>
      </c>
      <c r="G57" s="22">
        <f>IF(OR($A57="",$B57="",$C57=""),"",C57*'MPTO_working_3-way'!$I56)</f>
        <v>2.7265652308008637</v>
      </c>
      <c r="H57" s="17">
        <f>IF(OR($A57="",$B57="",$C57=""),"",'MPTO_working_3-way'!E56)</f>
        <v>2.7940634650025165</v>
      </c>
      <c r="I57" s="21">
        <f>IF(OR($A57="",$B57="",$C57=""),"",'MPTO_working_3-way'!F56)</f>
        <v>3.6412851407124021</v>
      </c>
      <c r="J57" s="22">
        <f>IF(OR($A57="",$B57="",$C57=""),"",'MPTO_working_3-way'!G56)</f>
        <v>2.7213105191997848</v>
      </c>
      <c r="K57" s="17">
        <f>IF(OR($A57="",$B57="",$C57=""),"",'OddsRatio_working_3-way'!H56)</f>
        <v>2.7963264356878939</v>
      </c>
      <c r="L57" s="21">
        <f>IF(OR($A57="",$B57="",$C57=""),"",'OddsRatio_working_3-way'!I56)</f>
        <v>3.6325473626460507</v>
      </c>
      <c r="M57" s="22">
        <f>IF(OR($A57="",$B57="",$C57=""),"",'OddsRatio_working_3-way'!J56)</f>
        <v>2.7240604296544726</v>
      </c>
      <c r="N57" s="23">
        <f t="shared" si="16"/>
        <v>35.739198304758808</v>
      </c>
      <c r="O57" s="24">
        <f t="shared" si="17"/>
        <v>27.584620663391313</v>
      </c>
      <c r="P57" s="24">
        <f t="shared" si="18"/>
        <v>36.676181031849872</v>
      </c>
      <c r="Q57" t="s">
        <v>132</v>
      </c>
      <c r="R57" t="s">
        <v>159</v>
      </c>
      <c r="S57" t="s">
        <v>197</v>
      </c>
      <c r="T57" s="35">
        <v>100</v>
      </c>
      <c r="U57" s="35">
        <f t="shared" si="19"/>
        <v>22.480620155038757</v>
      </c>
      <c r="V57" s="35">
        <f t="shared" si="20"/>
        <v>83.079526226734345</v>
      </c>
      <c r="W57" s="35">
        <f t="shared" si="21"/>
        <v>91.095280498664295</v>
      </c>
      <c r="X57" s="35">
        <f t="shared" si="22"/>
        <v>25.825193274601361</v>
      </c>
      <c r="Y57" s="35">
        <f t="shared" si="23"/>
        <v>86.424099346296941</v>
      </c>
      <c r="Z57" s="35">
        <f t="shared" si="24"/>
        <v>94.439853618226891</v>
      </c>
      <c r="AA57" s="35">
        <f t="shared" si="25"/>
        <v>-3.3445731195626038</v>
      </c>
      <c r="AB57" s="35">
        <f t="shared" si="26"/>
        <v>-3.3445731195625967</v>
      </c>
      <c r="AC57" s="35">
        <f t="shared" si="27"/>
        <v>-3.3445731195625967</v>
      </c>
      <c r="AF57">
        <v>1.83</v>
      </c>
      <c r="AG57">
        <v>2.0699999999999998</v>
      </c>
      <c r="AJ57" t="s">
        <v>179</v>
      </c>
    </row>
    <row r="58" spans="1:36" ht="15" x14ac:dyDescent="0.25">
      <c r="A58">
        <v>1.29</v>
      </c>
      <c r="B58">
        <v>5.91</v>
      </c>
      <c r="C58">
        <v>11.23</v>
      </c>
      <c r="D58" s="20">
        <f t="shared" si="3"/>
        <v>3.3445731195625994E-2</v>
      </c>
      <c r="E58" s="17">
        <f>IF(OR($A58="",$B58="",$C58=""),"",A58*'MPTO_working_3-way'!$I57)</f>
        <v>1.3331449932423576</v>
      </c>
      <c r="F58" s="21">
        <f>IF(OR($A58="",$B58="",$C58=""),"",B58*'MPTO_working_3-way'!$I57)</f>
        <v>6.1076642713661498</v>
      </c>
      <c r="G58" s="22">
        <f>IF(OR($A58="",$B58="",$C58=""),"",C58*'MPTO_working_3-way'!$I57)</f>
        <v>11.605595561326881</v>
      </c>
      <c r="H58" s="17">
        <f>IF(OR($A58="",$B58="",$C58=""),"",'MPTO_working_3-way'!E57)</f>
        <v>1.3088230539392165</v>
      </c>
      <c r="I58" s="21">
        <f>IF(OR($A58="",$B58="",$C58=""),"",'MPTO_working_3-way'!F57)</f>
        <v>6.3268650571869358</v>
      </c>
      <c r="J58" s="22">
        <f>IF(OR($A58="",$B58="",$C58=""),"",'MPTO_working_3-way'!G57)</f>
        <v>12.837198224307766</v>
      </c>
      <c r="K58" s="17">
        <f>IF(OR($A58="",$B58="",$C58=""),"",'OddsRatio_working_3-way'!H57)</f>
        <v>1.3157391047876461</v>
      </c>
      <c r="L58" s="21">
        <f>IF(OR($A58="",$B58="",$C58=""),"",'OddsRatio_working_3-way'!I57)</f>
        <v>6.3457896707149661</v>
      </c>
      <c r="M58" s="22">
        <f>IF(OR($A58="",$B58="",$C58=""),"",'OddsRatio_working_3-way'!J57)</f>
        <v>12.13796911026764</v>
      </c>
      <c r="N58" s="23">
        <f t="shared" si="16"/>
        <v>75.010595626803379</v>
      </c>
      <c r="O58" s="24">
        <f t="shared" si="17"/>
        <v>16.372871126662666</v>
      </c>
      <c r="P58" s="24">
        <f t="shared" si="18"/>
        <v>8.6165332465339581</v>
      </c>
      <c r="Q58" t="s">
        <v>173</v>
      </c>
      <c r="R58" t="s">
        <v>135</v>
      </c>
      <c r="S58" t="s">
        <v>197</v>
      </c>
      <c r="T58" s="35">
        <v>100</v>
      </c>
      <c r="U58" s="35">
        <f t="shared" si="19"/>
        <v>21.259842519685037</v>
      </c>
      <c r="V58" s="35">
        <f t="shared" si="20"/>
        <v>84.567901234567898</v>
      </c>
      <c r="W58" s="35">
        <f t="shared" si="21"/>
        <v>91.289198606271768</v>
      </c>
      <c r="X58" s="35">
        <f t="shared" si="22"/>
        <v>24.14290015916032</v>
      </c>
      <c r="Y58" s="35">
        <f t="shared" si="23"/>
        <v>87.450958874043167</v>
      </c>
      <c r="Z58" s="35">
        <f t="shared" si="24"/>
        <v>94.17225624574705</v>
      </c>
      <c r="AA58" s="35">
        <f t="shared" si="25"/>
        <v>-2.8830576394752825</v>
      </c>
      <c r="AB58" s="35">
        <f t="shared" si="26"/>
        <v>-2.8830576394752683</v>
      </c>
      <c r="AC58" s="35">
        <f t="shared" si="27"/>
        <v>-2.8830576394752825</v>
      </c>
      <c r="AF58">
        <v>1.71</v>
      </c>
      <c r="AG58">
        <v>2.23</v>
      </c>
      <c r="AJ58" t="s">
        <v>179</v>
      </c>
    </row>
    <row r="59" spans="1:36" ht="15" x14ac:dyDescent="0.25">
      <c r="A59">
        <v>1.27</v>
      </c>
      <c r="B59">
        <v>6.48</v>
      </c>
      <c r="C59">
        <v>11.48</v>
      </c>
      <c r="D59" s="20">
        <f t="shared" si="3"/>
        <v>2.8830576394752727E-2</v>
      </c>
      <c r="E59" s="17">
        <f>IF(OR($A59="",$B59="",$C59=""),"",A59*'MPTO_working_3-way'!$I58)</f>
        <v>1.306614832021336</v>
      </c>
      <c r="F59" s="21">
        <f>IF(OR($A59="",$B59="",$C59=""),"",B59*'MPTO_working_3-way'!$I58)</f>
        <v>6.6668221350379984</v>
      </c>
      <c r="G59" s="22">
        <f>IF(OR($A59="",$B59="",$C59=""),"",C59*'MPTO_working_3-way'!$I58)</f>
        <v>11.810975017011762</v>
      </c>
      <c r="H59" s="17">
        <f>IF(OR($A59="",$B59="",$C59=""),"",'MPTO_working_3-way'!E58)</f>
        <v>1.2856917963852856</v>
      </c>
      <c r="I59" s="21">
        <f>IF(OR($A59="",$B59="",$C59=""),"",'MPTO_working_3-way'!F58)</f>
        <v>6.9103344804906524</v>
      </c>
      <c r="J59" s="22">
        <f>IF(OR($A59="",$B59="",$C59=""),"",'MPTO_working_3-way'!G58)</f>
        <v>12.903588471263014</v>
      </c>
      <c r="K59" s="17">
        <f>IF(OR($A59="",$B59="",$C59=""),"",'OddsRatio_working_3-way'!H58)</f>
        <v>1.2915648053335225</v>
      </c>
      <c r="L59" s="21">
        <f>IF(OR($A59="",$B59="",$C59=""),"",'OddsRatio_working_3-way'!I58)</f>
        <v>6.9176856786211252</v>
      </c>
      <c r="M59" s="22">
        <f>IF(OR($A59="",$B59="",$C59=""),"",'OddsRatio_working_3-way'!J58)</f>
        <v>12.317033925538208</v>
      </c>
      <c r="N59" s="23">
        <f t="shared" si="16"/>
        <v>76.533648286618472</v>
      </c>
      <c r="O59" s="24">
        <f t="shared" si="17"/>
        <v>14.99965020432183</v>
      </c>
      <c r="P59" s="24">
        <f t="shared" si="18"/>
        <v>8.4667015090597086</v>
      </c>
      <c r="Q59" t="s">
        <v>160</v>
      </c>
      <c r="R59" t="s">
        <v>137</v>
      </c>
      <c r="S59" t="s">
        <v>197</v>
      </c>
      <c r="T59" s="35">
        <v>100</v>
      </c>
      <c r="U59" s="35">
        <f t="shared" si="19"/>
        <v>9.0909090909091042</v>
      </c>
      <c r="V59" s="35">
        <f t="shared" si="20"/>
        <v>91.742361684558219</v>
      </c>
      <c r="W59" s="35">
        <f t="shared" si="21"/>
        <v>95.322731524789532</v>
      </c>
      <c r="X59" s="35">
        <f t="shared" si="22"/>
        <v>12.934906790652262</v>
      </c>
      <c r="Y59" s="35">
        <f t="shared" si="23"/>
        <v>95.586359384301375</v>
      </c>
      <c r="Z59" s="35">
        <f t="shared" si="24"/>
        <v>99.166729224532688</v>
      </c>
      <c r="AA59" s="35">
        <f t="shared" si="25"/>
        <v>-3.8439976997431575</v>
      </c>
      <c r="AB59" s="35">
        <f t="shared" si="26"/>
        <v>-3.8439976997431557</v>
      </c>
      <c r="AC59" s="35">
        <f t="shared" si="27"/>
        <v>-3.8439976997431557</v>
      </c>
      <c r="AF59">
        <v>1.47</v>
      </c>
      <c r="AG59">
        <v>2.78</v>
      </c>
      <c r="AJ59" t="s">
        <v>179</v>
      </c>
    </row>
    <row r="60" spans="1:36" s="35" customFormat="1" ht="15" x14ac:dyDescent="0.25">
      <c r="A60">
        <v>1.1000000000000001</v>
      </c>
      <c r="B60">
        <v>12.11</v>
      </c>
      <c r="C60">
        <v>21.38</v>
      </c>
      <c r="D60" s="20">
        <f t="shared" si="3"/>
        <v>3.8439976997431735E-2</v>
      </c>
      <c r="E60" s="17">
        <f>IF(OR($A60="",$B60="",$C60=""),"",A60*'MPTO_working_3-way'!$I59)</f>
        <v>1.1422839746971749</v>
      </c>
      <c r="F60" s="21">
        <f>IF(OR($A60="",$B60="",$C60=""),"",B60*'MPTO_working_3-way'!$I59)</f>
        <v>12.575508121438897</v>
      </c>
      <c r="G60" s="22">
        <f>IF(OR($A60="",$B60="",$C60=""),"",C60*'MPTO_working_3-way'!$I59)</f>
        <v>22.201846708205089</v>
      </c>
      <c r="H60" s="17">
        <f>IF(OR($A60="",$B60="",$C60=""),"",'MPTO_working_3-way'!E59)</f>
        <v>1.1157257734579609</v>
      </c>
      <c r="I60" s="21">
        <f>IF(OR($A60="",$B60="",$C60=""),"",'MPTO_working_3-way'!F59)</f>
        <v>14.334234134782671</v>
      </c>
      <c r="J60" s="22">
        <f>IF(OR($A60="",$B60="",$C60=""),"",'MPTO_working_3-way'!G59)</f>
        <v>29.446963279221439</v>
      </c>
      <c r="K60" s="17">
        <f>IF(OR($A60="",$B60="",$C60=""),"",'OddsRatio_working_3-way'!H59)</f>
        <v>1.1211645626628073</v>
      </c>
      <c r="L60" s="21">
        <f>IF(OR($A60="",$B60="",$C60=""),"",'OddsRatio_working_3-way'!I59)</f>
        <v>14.461382911837875</v>
      </c>
      <c r="M60" s="22">
        <f>IF(OR($A60="",$B60="",$C60=""),"",'OddsRatio_working_3-way'!J59)</f>
        <v>25.693337870680097</v>
      </c>
      <c r="N60" s="23">
        <f t="shared" si="16"/>
        <v>87.543905206680762</v>
      </c>
      <c r="O60" s="24">
        <f t="shared" si="17"/>
        <v>7.9519649650989956</v>
      </c>
      <c r="P60" s="24">
        <f t="shared" si="18"/>
        <v>4.5041298282202451</v>
      </c>
      <c r="Q60" t="s">
        <v>191</v>
      </c>
      <c r="R60" t="s">
        <v>192</v>
      </c>
      <c r="S60" t="s">
        <v>197</v>
      </c>
      <c r="T60" s="35">
        <v>100</v>
      </c>
      <c r="U60" s="35">
        <f t="shared" si="19"/>
        <v>21.875</v>
      </c>
      <c r="V60" s="35">
        <f t="shared" si="20"/>
        <v>84.025559105431313</v>
      </c>
      <c r="W60" s="35">
        <f t="shared" si="21"/>
        <v>90.601503759398497</v>
      </c>
      <c r="X60" s="35">
        <f t="shared" si="22"/>
        <v>25.372937135170194</v>
      </c>
      <c r="Y60" s="35">
        <f t="shared" si="23"/>
        <v>87.523496240601503</v>
      </c>
      <c r="Z60" s="35">
        <f t="shared" si="24"/>
        <v>94.099440894568687</v>
      </c>
      <c r="AA60" s="35">
        <f t="shared" si="25"/>
        <v>-3.4979371351701936</v>
      </c>
      <c r="AB60" s="35">
        <f t="shared" si="26"/>
        <v>-3.49793713517019</v>
      </c>
      <c r="AC60" s="35">
        <f t="shared" si="27"/>
        <v>-3.49793713517019</v>
      </c>
      <c r="AD60" s="36"/>
      <c r="AE60" s="36"/>
      <c r="AF60">
        <v>1.19</v>
      </c>
      <c r="AG60">
        <v>4.8600000000000003</v>
      </c>
      <c r="AH60" s="36"/>
      <c r="AI60" s="36"/>
      <c r="AJ60" t="s">
        <v>180</v>
      </c>
    </row>
    <row r="61" spans="1:36" ht="15" x14ac:dyDescent="0.25">
      <c r="A61">
        <v>1.28</v>
      </c>
      <c r="B61">
        <v>6.26</v>
      </c>
      <c r="C61">
        <v>10.64</v>
      </c>
      <c r="D61" s="20">
        <f t="shared" si="3"/>
        <v>3.4979371351701927E-2</v>
      </c>
      <c r="E61" s="17">
        <f>IF(OR($A61="",$B61="",$C61=""),"",A61*'MPTO_working_3-way'!$I60)</f>
        <v>1.3247735953301785</v>
      </c>
      <c r="F61" s="21">
        <f>IF(OR($A61="",$B61="",$C61=""),"",B61*'MPTO_working_3-way'!$I60)</f>
        <v>6.4789708646616537</v>
      </c>
      <c r="G61" s="22">
        <f>IF(OR($A61="",$B61="",$C61=""),"",C61*'MPTO_working_3-way'!$I60)</f>
        <v>11.012180511182109</v>
      </c>
      <c r="H61" s="17">
        <f>IF(OR($A61="",$B61="",$C61=""),"",'MPTO_working_3-way'!E60)</f>
        <v>1.2993928295754489</v>
      </c>
      <c r="I61" s="21">
        <f>IF(OR($A61="",$B61="",$C61=""),"",'MPTO_working_3-way'!F60)</f>
        <v>6.7528958116129862</v>
      </c>
      <c r="J61" s="22">
        <f>IF(OR($A61="",$B61="",$C61=""),"",'MPTO_working_3-way'!G60)</f>
        <v>12.146953067297257</v>
      </c>
      <c r="K61" s="17">
        <f>IF(OR($A61="",$B61="",$C61=""),"",'OddsRatio_working_3-way'!H60)</f>
        <v>1.3064544757150247</v>
      </c>
      <c r="L61" s="21">
        <f>IF(OR($A61="",$B61="",$C61=""),"",'OddsRatio_working_3-way'!I60)</f>
        <v>6.7569662223608233</v>
      </c>
      <c r="M61" s="22">
        <f>IF(OR($A61="",$B61="",$C61=""),"",'OddsRatio_working_3-way'!J60)</f>
        <v>11.550789806760136</v>
      </c>
      <c r="N61" s="23">
        <f t="shared" si="16"/>
        <v>75.484596275544433</v>
      </c>
      <c r="O61" s="24">
        <f t="shared" si="17"/>
        <v>15.434550037172027</v>
      </c>
      <c r="P61" s="24">
        <f t="shared" si="18"/>
        <v>9.0808536872835415</v>
      </c>
      <c r="Q61" t="s">
        <v>193</v>
      </c>
      <c r="R61" t="s">
        <v>190</v>
      </c>
      <c r="S61" t="s">
        <v>197</v>
      </c>
      <c r="T61" s="35">
        <v>100</v>
      </c>
      <c r="U61" s="35" t="e">
        <f t="shared" si="19"/>
        <v>#DIV/0!</v>
      </c>
      <c r="V61" s="35" t="e">
        <f t="shared" si="20"/>
        <v>#DIV/0!</v>
      </c>
      <c r="W61" s="35" t="e">
        <f t="shared" si="21"/>
        <v>#DIV/0!</v>
      </c>
      <c r="X61" s="35" t="e">
        <f t="shared" si="22"/>
        <v>#DIV/0!</v>
      </c>
      <c r="Y61" s="35" t="e">
        <f t="shared" si="23"/>
        <v>#DIV/0!</v>
      </c>
      <c r="Z61" s="35" t="e">
        <f t="shared" si="24"/>
        <v>#DIV/0!</v>
      </c>
      <c r="AA61" s="35" t="e">
        <f t="shared" si="25"/>
        <v>#DIV/0!</v>
      </c>
      <c r="AB61" s="35" t="e">
        <f t="shared" si="26"/>
        <v>#DIV/0!</v>
      </c>
      <c r="AC61" s="35" t="e">
        <f t="shared" si="27"/>
        <v>#DIV/0!</v>
      </c>
      <c r="AF61">
        <v>1.38</v>
      </c>
      <c r="AG61">
        <v>3.11</v>
      </c>
      <c r="AJ61" t="s">
        <v>180</v>
      </c>
    </row>
    <row r="62" spans="1:36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F62"/>
      <c r="AG62"/>
      <c r="AJ62"/>
    </row>
    <row r="63" spans="1:36" s="35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/>
      <c r="AD63" s="36"/>
      <c r="AE63" s="36"/>
      <c r="AF63"/>
      <c r="AG63"/>
      <c r="AH63" s="36"/>
      <c r="AI63" s="36"/>
      <c r="AJ63"/>
    </row>
    <row r="64" spans="1:36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F64"/>
      <c r="AG64"/>
      <c r="AJ64"/>
    </row>
    <row r="65" spans="1:36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F65"/>
      <c r="AG65"/>
      <c r="AJ65"/>
    </row>
    <row r="66" spans="1:36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F66"/>
      <c r="AG66"/>
      <c r="AJ66"/>
    </row>
    <row r="67" spans="1:36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F67"/>
      <c r="AG67"/>
      <c r="AJ67"/>
    </row>
    <row r="68" spans="1:36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/>
      <c r="AG68"/>
      <c r="AJ68"/>
    </row>
    <row r="69" spans="1:36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/>
      <c r="AG69"/>
      <c r="AJ69"/>
    </row>
    <row r="70" spans="1:36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/>
      <c r="AG70"/>
      <c r="AJ70"/>
    </row>
    <row r="71" spans="1:36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/>
      <c r="AG71"/>
      <c r="AJ71"/>
    </row>
    <row r="72" spans="1:36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/>
      <c r="AG72"/>
      <c r="AJ72"/>
    </row>
    <row r="73" spans="1:36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/>
      <c r="AG73"/>
      <c r="AJ73"/>
    </row>
    <row r="74" spans="1:36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/>
      <c r="AG74"/>
      <c r="AJ74"/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s="35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6"/>
      <c r="AE113" s="36"/>
      <c r="AF113"/>
      <c r="AG113"/>
      <c r="AH113" s="36"/>
      <c r="AI113" s="36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s="35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6"/>
      <c r="AE131" s="36"/>
      <c r="AF131"/>
      <c r="AG131"/>
      <c r="AH131" s="36"/>
      <c r="AI131" s="36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6"/>
      <c r="AE178" s="36"/>
      <c r="AF178"/>
      <c r="AG178"/>
      <c r="AH178" s="36"/>
      <c r="AI178" s="36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6"/>
      <c r="AE194" s="36"/>
      <c r="AF194"/>
      <c r="AG194"/>
      <c r="AH194" s="41"/>
      <c r="AI194" s="36"/>
      <c r="AJ194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28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28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28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2022-08-30T12:55:51Z</dcterms:modified>
</cp:coreProperties>
</file>