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157AC3F2-BDA7-4FE0-BA36-C47F67EDD1B6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U5" i="2"/>
  <c r="V5" i="2"/>
  <c r="W5" i="2"/>
  <c r="X5" i="2"/>
  <c r="AA5" i="2" s="1"/>
  <c r="Y5" i="2"/>
  <c r="Z5" i="2"/>
  <c r="AC5" i="2" s="1"/>
  <c r="AB5" i="2"/>
  <c r="U6" i="2"/>
  <c r="V6" i="2"/>
  <c r="W6" i="2"/>
  <c r="X6" i="2"/>
  <c r="Y6" i="2"/>
  <c r="AB6" i="2" s="1"/>
  <c r="Z6" i="2"/>
  <c r="AA6" i="2"/>
  <c r="AC6" i="2"/>
  <c r="U7" i="2"/>
  <c r="V7" i="2"/>
  <c r="AB7" i="2" s="1"/>
  <c r="W7" i="2"/>
  <c r="X7" i="2"/>
  <c r="AA7" i="2" s="1"/>
  <c r="Y7" i="2"/>
  <c r="Z7" i="2"/>
  <c r="AC7" i="2" s="1"/>
  <c r="U8" i="2"/>
  <c r="V8" i="2"/>
  <c r="W8" i="2"/>
  <c r="AC8" i="2" s="1"/>
  <c r="X8" i="2"/>
  <c r="Y8" i="2"/>
  <c r="AB8" i="2" s="1"/>
  <c r="Z8" i="2"/>
  <c r="AA8" i="2"/>
  <c r="U9" i="2"/>
  <c r="V9" i="2"/>
  <c r="W9" i="2"/>
  <c r="X9" i="2"/>
  <c r="AA9" i="2" s="1"/>
  <c r="Y9" i="2"/>
  <c r="Z9" i="2"/>
  <c r="AC9" i="2" s="1"/>
  <c r="AB9" i="2"/>
  <c r="U10" i="2"/>
  <c r="V10" i="2"/>
  <c r="W10" i="2"/>
  <c r="X10" i="2"/>
  <c r="Y10" i="2"/>
  <c r="AB10" i="2" s="1"/>
  <c r="Z10" i="2"/>
  <c r="AA10" i="2"/>
  <c r="AC10" i="2"/>
  <c r="U11" i="2"/>
  <c r="V11" i="2"/>
  <c r="AB11" i="2" s="1"/>
  <c r="W11" i="2"/>
  <c r="X11" i="2"/>
  <c r="AA11" i="2" s="1"/>
  <c r="Y11" i="2"/>
  <c r="Z11" i="2"/>
  <c r="AC11" i="2" s="1"/>
  <c r="U12" i="2"/>
  <c r="V12" i="2"/>
  <c r="W12" i="2"/>
  <c r="AC12" i="2" s="1"/>
  <c r="X12" i="2"/>
  <c r="Y12" i="2"/>
  <c r="AB12" i="2" s="1"/>
  <c r="Z12" i="2"/>
  <c r="AA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X14" i="2"/>
  <c r="Y14" i="2"/>
  <c r="AB14" i="2" s="1"/>
  <c r="Z14" i="2"/>
  <c r="AA14" i="2"/>
  <c r="AC14" i="2"/>
  <c r="U15" i="2"/>
  <c r="V15" i="2"/>
  <c r="AB15" i="2" s="1"/>
  <c r="W15" i="2"/>
  <c r="X15" i="2"/>
  <c r="AA15" i="2" s="1"/>
  <c r="Y15" i="2"/>
  <c r="Z15" i="2"/>
  <c r="AC15" i="2" s="1"/>
  <c r="U16" i="2"/>
  <c r="V16" i="2"/>
  <c r="W16" i="2"/>
  <c r="AC16" i="2" s="1"/>
  <c r="X16" i="2"/>
  <c r="Y16" i="2"/>
  <c r="AB16" i="2" s="1"/>
  <c r="Z16" i="2"/>
  <c r="AA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X18" i="2"/>
  <c r="Y18" i="2"/>
  <c r="AB18" i="2" s="1"/>
  <c r="Z18" i="2"/>
  <c r="AA18" i="2"/>
  <c r="AC18" i="2"/>
  <c r="U19" i="2"/>
  <c r="V19" i="2"/>
  <c r="AB19" i="2" s="1"/>
  <c r="W19" i="2"/>
  <c r="X19" i="2"/>
  <c r="AA19" i="2" s="1"/>
  <c r="Y19" i="2"/>
  <c r="Z19" i="2"/>
  <c r="AC19" i="2" s="1"/>
  <c r="U20" i="2"/>
  <c r="V20" i="2"/>
  <c r="W20" i="2"/>
  <c r="AC20" i="2" s="1"/>
  <c r="X20" i="2"/>
  <c r="Y20" i="2"/>
  <c r="AB20" i="2" s="1"/>
  <c r="Z20" i="2"/>
  <c r="AA20" i="2"/>
  <c r="U21" i="2"/>
  <c r="V21" i="2"/>
  <c r="W21" i="2"/>
  <c r="X21" i="2"/>
  <c r="AA21" i="2" s="1"/>
  <c r="Y21" i="2"/>
  <c r="Z21" i="2"/>
  <c r="AC21" i="2" s="1"/>
  <c r="AB21" i="2"/>
  <c r="U22" i="2"/>
  <c r="V22" i="2"/>
  <c r="W22" i="2"/>
  <c r="X22" i="2"/>
  <c r="Y22" i="2"/>
  <c r="AB22" i="2" s="1"/>
  <c r="Z22" i="2"/>
  <c r="AA22" i="2"/>
  <c r="AC22" i="2"/>
  <c r="U23" i="2"/>
  <c r="V23" i="2"/>
  <c r="AB23" i="2" s="1"/>
  <c r="W23" i="2"/>
  <c r="X23" i="2"/>
  <c r="AA23" i="2" s="1"/>
  <c r="Y23" i="2"/>
  <c r="Z23" i="2"/>
  <c r="AC23" i="2" s="1"/>
  <c r="U24" i="2"/>
  <c r="V24" i="2"/>
  <c r="W24" i="2"/>
  <c r="AC24" i="2" s="1"/>
  <c r="X24" i="2"/>
  <c r="Y24" i="2"/>
  <c r="AB24" i="2" s="1"/>
  <c r="Z24" i="2"/>
  <c r="AA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X26" i="2"/>
  <c r="Y26" i="2"/>
  <c r="AB26" i="2" s="1"/>
  <c r="Z26" i="2"/>
  <c r="AA26" i="2"/>
  <c r="AC26" i="2"/>
  <c r="U27" i="2"/>
  <c r="V27" i="2"/>
  <c r="AB27" i="2" s="1"/>
  <c r="W27" i="2"/>
  <c r="X27" i="2"/>
  <c r="AA27" i="2" s="1"/>
  <c r="Y27" i="2"/>
  <c r="Z27" i="2"/>
  <c r="AC27" i="2" s="1"/>
  <c r="U28" i="2"/>
  <c r="V28" i="2"/>
  <c r="W28" i="2"/>
  <c r="AC28" i="2" s="1"/>
  <c r="X28" i="2"/>
  <c r="Y28" i="2"/>
  <c r="AB28" i="2" s="1"/>
  <c r="Z28" i="2"/>
  <c r="AA28" i="2"/>
  <c r="U29" i="2"/>
  <c r="V29" i="2"/>
  <c r="W29" i="2"/>
  <c r="X29" i="2"/>
  <c r="AA29" i="2" s="1"/>
  <c r="Y29" i="2"/>
  <c r="Z29" i="2"/>
  <c r="AC29" i="2" s="1"/>
  <c r="AB29" i="2"/>
  <c r="U30" i="2"/>
  <c r="V30" i="2"/>
  <c r="W30" i="2"/>
  <c r="X30" i="2"/>
  <c r="Y30" i="2"/>
  <c r="AB30" i="2" s="1"/>
  <c r="Z30" i="2"/>
  <c r="AA30" i="2"/>
  <c r="AC30" i="2"/>
  <c r="U31" i="2"/>
  <c r="V31" i="2"/>
  <c r="AB31" i="2" s="1"/>
  <c r="W31" i="2"/>
  <c r="X31" i="2"/>
  <c r="AA31" i="2" s="1"/>
  <c r="Y31" i="2"/>
  <c r="Z31" i="2"/>
  <c r="AC31" i="2" s="1"/>
  <c r="U32" i="2"/>
  <c r="V32" i="2"/>
  <c r="W32" i="2"/>
  <c r="AC32" i="2" s="1"/>
  <c r="X32" i="2"/>
  <c r="Y32" i="2"/>
  <c r="AB32" i="2" s="1"/>
  <c r="Z32" i="2"/>
  <c r="AA32" i="2"/>
  <c r="U33" i="2"/>
  <c r="V33" i="2"/>
  <c r="W33" i="2"/>
  <c r="X33" i="2"/>
  <c r="AA33" i="2" s="1"/>
  <c r="Y33" i="2"/>
  <c r="Z33" i="2"/>
  <c r="AC33" i="2" s="1"/>
  <c r="AB33" i="2"/>
  <c r="U34" i="2"/>
  <c r="V34" i="2"/>
  <c r="W34" i="2"/>
  <c r="X34" i="2"/>
  <c r="Y34" i="2"/>
  <c r="AB34" i="2" s="1"/>
  <c r="Z34" i="2"/>
  <c r="AA34" i="2"/>
  <c r="AC34" i="2"/>
  <c r="U35" i="2"/>
  <c r="V35" i="2"/>
  <c r="AB35" i="2" s="1"/>
  <c r="W35" i="2"/>
  <c r="X35" i="2"/>
  <c r="AA35" i="2" s="1"/>
  <c r="Y35" i="2"/>
  <c r="Z35" i="2"/>
  <c r="AC35" i="2" s="1"/>
  <c r="U36" i="2"/>
  <c r="V36" i="2"/>
  <c r="W36" i="2"/>
  <c r="AC36" i="2" s="1"/>
  <c r="X36" i="2"/>
  <c r="Y36" i="2"/>
  <c r="AB36" i="2" s="1"/>
  <c r="Z36" i="2"/>
  <c r="AA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X38" i="2"/>
  <c r="Y38" i="2"/>
  <c r="AB38" i="2" s="1"/>
  <c r="Z38" i="2"/>
  <c r="AA38" i="2"/>
  <c r="AC38" i="2"/>
  <c r="U39" i="2"/>
  <c r="V39" i="2"/>
  <c r="AB39" i="2" s="1"/>
  <c r="W39" i="2"/>
  <c r="X39" i="2"/>
  <c r="AA39" i="2" s="1"/>
  <c r="Y39" i="2"/>
  <c r="Z39" i="2"/>
  <c r="AC39" i="2" s="1"/>
  <c r="U40" i="2"/>
  <c r="V40" i="2"/>
  <c r="W40" i="2"/>
  <c r="AC40" i="2" s="1"/>
  <c r="X40" i="2"/>
  <c r="Y40" i="2"/>
  <c r="AB40" i="2" s="1"/>
  <c r="Z40" i="2"/>
  <c r="AA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X42" i="2"/>
  <c r="Y42" i="2"/>
  <c r="AB42" i="2" s="1"/>
  <c r="Z42" i="2"/>
  <c r="AA42" i="2"/>
  <c r="AC42" i="2"/>
  <c r="U43" i="2"/>
  <c r="V43" i="2"/>
  <c r="AB43" i="2" s="1"/>
  <c r="W43" i="2"/>
  <c r="X43" i="2"/>
  <c r="AA43" i="2" s="1"/>
  <c r="Y43" i="2"/>
  <c r="Z43" i="2"/>
  <c r="AC43" i="2" s="1"/>
  <c r="U44" i="2"/>
  <c r="V44" i="2"/>
  <c r="W44" i="2"/>
  <c r="AC44" i="2" s="1"/>
  <c r="X44" i="2"/>
  <c r="Y44" i="2"/>
  <c r="AB44" i="2" s="1"/>
  <c r="Z44" i="2"/>
  <c r="AA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X46" i="2"/>
  <c r="Y46" i="2"/>
  <c r="AB46" i="2" s="1"/>
  <c r="Z46" i="2"/>
  <c r="AA46" i="2"/>
  <c r="AC46" i="2"/>
  <c r="U47" i="2"/>
  <c r="V47" i="2"/>
  <c r="AB47" i="2" s="1"/>
  <c r="W47" i="2"/>
  <c r="X47" i="2"/>
  <c r="AA47" i="2" s="1"/>
  <c r="Y47" i="2"/>
  <c r="Z47" i="2"/>
  <c r="AC47" i="2" s="1"/>
  <c r="U48" i="2"/>
  <c r="V48" i="2"/>
  <c r="W48" i="2"/>
  <c r="AC48" i="2" s="1"/>
  <c r="X48" i="2"/>
  <c r="Y48" i="2"/>
  <c r="AB48" i="2" s="1"/>
  <c r="Z48" i="2"/>
  <c r="AA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X50" i="2"/>
  <c r="Y50" i="2"/>
  <c r="AB50" i="2" s="1"/>
  <c r="Z50" i="2"/>
  <c r="AA50" i="2"/>
  <c r="AC50" i="2"/>
  <c r="U51" i="2"/>
  <c r="V51" i="2"/>
  <c r="AB51" i="2" s="1"/>
  <c r="W51" i="2"/>
  <c r="X51" i="2"/>
  <c r="AA51" i="2" s="1"/>
  <c r="Y51" i="2"/>
  <c r="Z51" i="2"/>
  <c r="AC51" i="2" s="1"/>
  <c r="U52" i="2"/>
  <c r="V52" i="2"/>
  <c r="W52" i="2"/>
  <c r="AC52" i="2" s="1"/>
  <c r="X52" i="2"/>
  <c r="Y52" i="2"/>
  <c r="AB52" i="2" s="1"/>
  <c r="Z52" i="2"/>
  <c r="AA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X54" i="2"/>
  <c r="Y54" i="2"/>
  <c r="AB54" i="2" s="1"/>
  <c r="Z54" i="2"/>
  <c r="AA54" i="2"/>
  <c r="AC54" i="2"/>
  <c r="U55" i="2"/>
  <c r="V55" i="2"/>
  <c r="AB55" i="2" s="1"/>
  <c r="W55" i="2"/>
  <c r="X55" i="2"/>
  <c r="AA55" i="2" s="1"/>
  <c r="Y55" i="2"/>
  <c r="Z55" i="2"/>
  <c r="AC55" i="2" s="1"/>
  <c r="U56" i="2"/>
  <c r="V56" i="2"/>
  <c r="W56" i="2"/>
  <c r="AC56" i="2" s="1"/>
  <c r="X56" i="2"/>
  <c r="Y56" i="2"/>
  <c r="AB56" i="2" s="1"/>
  <c r="Z56" i="2"/>
  <c r="AA56" i="2"/>
  <c r="U57" i="2"/>
  <c r="V57" i="2"/>
  <c r="W57" i="2"/>
  <c r="X57" i="2"/>
  <c r="AA57" i="2" s="1"/>
  <c r="Y57" i="2"/>
  <c r="Z57" i="2"/>
  <c r="AC57" i="2" s="1"/>
  <c r="AB57" i="2"/>
  <c r="U58" i="2"/>
  <c r="V58" i="2"/>
  <c r="W58" i="2"/>
  <c r="X58" i="2"/>
  <c r="Y58" i="2"/>
  <c r="AB58" i="2" s="1"/>
  <c r="Z58" i="2"/>
  <c r="AA58" i="2"/>
  <c r="AC58" i="2"/>
  <c r="U59" i="2"/>
  <c r="V59" i="2"/>
  <c r="AB59" i="2" s="1"/>
  <c r="W59" i="2"/>
  <c r="X59" i="2"/>
  <c r="AA59" i="2" s="1"/>
  <c r="Y59" i="2"/>
  <c r="Z59" i="2"/>
  <c r="AC59" i="2" s="1"/>
  <c r="U60" i="2"/>
  <c r="V60" i="2"/>
  <c r="W60" i="2"/>
  <c r="AC60" i="2" s="1"/>
  <c r="X60" i="2"/>
  <c r="Y60" i="2"/>
  <c r="AB60" i="2" s="1"/>
  <c r="Z60" i="2"/>
  <c r="AA60" i="2"/>
  <c r="U61" i="2"/>
  <c r="V61" i="2"/>
  <c r="W61" i="2"/>
  <c r="X61" i="2"/>
  <c r="AA61" i="2" s="1"/>
  <c r="Y61" i="2"/>
  <c r="Z61" i="2"/>
  <c r="AB61" i="2"/>
  <c r="AC61" i="2"/>
  <c r="U62" i="2"/>
  <c r="V62" i="2"/>
  <c r="W62" i="2"/>
  <c r="X62" i="2"/>
  <c r="Y62" i="2"/>
  <c r="AB62" i="2" s="1"/>
  <c r="Z62" i="2"/>
  <c r="AA62" i="2"/>
  <c r="AC62" i="2"/>
  <c r="U63" i="2"/>
  <c r="V63" i="2"/>
  <c r="W63" i="2"/>
  <c r="X63" i="2"/>
  <c r="AA63" i="2" s="1"/>
  <c r="Y63" i="2"/>
  <c r="Z63" i="2"/>
  <c r="AC63" i="2" s="1"/>
  <c r="AB63" i="2"/>
  <c r="U64" i="2"/>
  <c r="V64" i="2"/>
  <c r="W64" i="2"/>
  <c r="X64" i="2"/>
  <c r="Y64" i="2"/>
  <c r="AB64" i="2" s="1"/>
  <c r="Z64" i="2"/>
  <c r="AA64" i="2"/>
  <c r="AC64" i="2"/>
  <c r="U65" i="2"/>
  <c r="V65" i="2"/>
  <c r="W65" i="2"/>
  <c r="X65" i="2"/>
  <c r="AA65" i="2" s="1"/>
  <c r="Y65" i="2"/>
  <c r="Z65" i="2"/>
  <c r="AC65" i="2" s="1"/>
  <c r="AB65" i="2"/>
  <c r="U66" i="2"/>
  <c r="V66" i="2"/>
  <c r="W66" i="2"/>
  <c r="X66" i="2"/>
  <c r="Y66" i="2"/>
  <c r="AB66" i="2" s="1"/>
  <c r="Z66" i="2"/>
  <c r="AA66" i="2"/>
  <c r="AC66" i="2"/>
  <c r="U67" i="2"/>
  <c r="V67" i="2"/>
  <c r="W67" i="2"/>
  <c r="X67" i="2"/>
  <c r="AA67" i="2" s="1"/>
  <c r="Y67" i="2"/>
  <c r="Z67" i="2"/>
  <c r="AC67" i="2" s="1"/>
  <c r="AB67" i="2"/>
  <c r="U68" i="2"/>
  <c r="V68" i="2"/>
  <c r="W68" i="2"/>
  <c r="X68" i="2"/>
  <c r="Y68" i="2"/>
  <c r="AB68" i="2" s="1"/>
  <c r="Z68" i="2"/>
  <c r="AA68" i="2"/>
  <c r="AC68" i="2"/>
  <c r="U69" i="2"/>
  <c r="V69" i="2"/>
  <c r="W69" i="2"/>
  <c r="X69" i="2"/>
  <c r="AA69" i="2" s="1"/>
  <c r="Y69" i="2"/>
  <c r="Z69" i="2"/>
  <c r="AC69" i="2" s="1"/>
  <c r="AB69" i="2"/>
  <c r="U70" i="2"/>
  <c r="V70" i="2"/>
  <c r="W70" i="2"/>
  <c r="X70" i="2"/>
  <c r="Y70" i="2"/>
  <c r="AB70" i="2" s="1"/>
  <c r="Z70" i="2"/>
  <c r="AA70" i="2"/>
  <c r="AC70" i="2"/>
  <c r="U71" i="2"/>
  <c r="V71" i="2"/>
  <c r="W71" i="2"/>
  <c r="X71" i="2"/>
  <c r="AA71" i="2" s="1"/>
  <c r="Y71" i="2"/>
  <c r="Z71" i="2"/>
  <c r="AC71" i="2" s="1"/>
  <c r="AB71" i="2"/>
  <c r="U72" i="2"/>
  <c r="V72" i="2"/>
  <c r="W72" i="2"/>
  <c r="X72" i="2"/>
  <c r="Y72" i="2"/>
  <c r="AB72" i="2" s="1"/>
  <c r="Z72" i="2"/>
  <c r="AA72" i="2"/>
  <c r="AC72" i="2"/>
  <c r="U73" i="2"/>
  <c r="V73" i="2"/>
  <c r="W73" i="2"/>
  <c r="X73" i="2"/>
  <c r="AA73" i="2" s="1"/>
  <c r="Y73" i="2"/>
  <c r="Z73" i="2"/>
  <c r="AC73" i="2" s="1"/>
  <c r="AB73" i="2"/>
  <c r="U74" i="2"/>
  <c r="V74" i="2"/>
  <c r="W74" i="2"/>
  <c r="X74" i="2"/>
  <c r="Y74" i="2"/>
  <c r="AB74" i="2" s="1"/>
  <c r="Z74" i="2"/>
  <c r="AA74" i="2"/>
  <c r="AC74" i="2"/>
  <c r="U75" i="2"/>
  <c r="V75" i="2"/>
  <c r="W75" i="2"/>
  <c r="X75" i="2"/>
  <c r="AA75" i="2" s="1"/>
  <c r="Y75" i="2"/>
  <c r="Z75" i="2"/>
  <c r="AC75" i="2" s="1"/>
  <c r="AB75" i="2"/>
  <c r="U76" i="2"/>
  <c r="V76" i="2"/>
  <c r="W76" i="2"/>
  <c r="X76" i="2"/>
  <c r="Y76" i="2"/>
  <c r="AB76" i="2" s="1"/>
  <c r="Z76" i="2"/>
  <c r="AA76" i="2"/>
  <c r="AC76" i="2"/>
  <c r="U77" i="2"/>
  <c r="V77" i="2"/>
  <c r="W77" i="2"/>
  <c r="X77" i="2"/>
  <c r="AA77" i="2" s="1"/>
  <c r="Y77" i="2"/>
  <c r="Z77" i="2"/>
  <c r="AC77" i="2" s="1"/>
  <c r="AB77" i="2"/>
  <c r="U78" i="2"/>
  <c r="V78" i="2"/>
  <c r="W78" i="2"/>
  <c r="X78" i="2"/>
  <c r="Y78" i="2"/>
  <c r="AB78" i="2" s="1"/>
  <c r="Z78" i="2"/>
  <c r="AA78" i="2"/>
  <c r="AC78" i="2"/>
  <c r="U79" i="2"/>
  <c r="V79" i="2"/>
  <c r="W79" i="2"/>
  <c r="X79" i="2"/>
  <c r="AA79" i="2" s="1"/>
  <c r="Y79" i="2"/>
  <c r="Z79" i="2"/>
  <c r="AC79" i="2" s="1"/>
  <c r="AB79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6" i="5" l="1"/>
  <c r="F63" i="5"/>
  <c r="S48" i="4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I170" i="4" l="1"/>
  <c r="AB66" i="4"/>
  <c r="AA66" i="4"/>
  <c r="AE66" i="4"/>
  <c r="AB20" i="4"/>
  <c r="AH20" i="4"/>
  <c r="AF66" i="4"/>
  <c r="AN128" i="4"/>
  <c r="AT128" i="4" s="1"/>
  <c r="AE120" i="4"/>
  <c r="AA91" i="4"/>
  <c r="AM91" i="4" s="1"/>
  <c r="AS91" i="4" s="1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L91" i="4" s="1"/>
  <c r="AR91" i="4" s="1"/>
  <c r="E91" i="4" s="1"/>
  <c r="I91" i="4" s="1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20" i="4" l="1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0" i="4" l="1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7" i="4" l="1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75" i="10"/>
  <c r="D180" i="10"/>
  <c r="D171" i="10"/>
  <c r="D170" i="10"/>
  <c r="D97" i="10"/>
  <c r="D126" i="10"/>
  <c r="D90" i="10"/>
  <c r="D166" i="10"/>
  <c r="D80" i="10"/>
  <c r="D158" i="10"/>
  <c r="D120" i="10"/>
  <c r="D150" i="10"/>
  <c r="D148" i="10"/>
  <c r="D98" i="10"/>
  <c r="D102" i="10"/>
  <c r="D143" i="10"/>
  <c r="D86" i="10"/>
  <c r="D163" i="10"/>
  <c r="D118" i="10"/>
  <c r="D125" i="10"/>
  <c r="D138" i="10"/>
  <c r="D135" i="10"/>
  <c r="D93" i="10"/>
  <c r="D139" i="10"/>
  <c r="D154" i="10"/>
  <c r="D101" i="10"/>
  <c r="D109" i="10"/>
  <c r="D110" i="10"/>
  <c r="D167" i="10"/>
  <c r="D178" i="10"/>
  <c r="D168" i="10"/>
  <c r="D169" i="10"/>
  <c r="D134" i="10"/>
  <c r="D151" i="10"/>
  <c r="D113" i="10"/>
  <c r="D128" i="10"/>
  <c r="D111" i="10"/>
  <c r="D79" i="10"/>
  <c r="D88" i="10"/>
  <c r="D87" i="10"/>
  <c r="D162" i="10"/>
  <c r="D147" i="10"/>
  <c r="D84" i="10"/>
  <c r="D145" i="10"/>
  <c r="D121" i="10"/>
  <c r="D159" i="10"/>
  <c r="D127" i="10"/>
  <c r="D160" i="10"/>
  <c r="D96" i="10"/>
  <c r="D83" i="10"/>
  <c r="D144" i="10"/>
  <c r="D174" i="10"/>
  <c r="D173" i="10"/>
  <c r="D172" i="10"/>
  <c r="D179" i="10"/>
  <c r="D152" i="10"/>
  <c r="D137" i="10"/>
  <c r="D117" i="10"/>
  <c r="D140" i="10"/>
  <c r="D146" i="10"/>
  <c r="D85" i="10"/>
  <c r="D136" i="10"/>
  <c r="D142" i="10"/>
  <c r="D89" i="10"/>
  <c r="D100" i="10"/>
  <c r="D112" i="10"/>
  <c r="D105" i="10"/>
  <c r="D106" i="10"/>
  <c r="D108" i="10"/>
  <c r="D81" i="10"/>
  <c r="D141" i="10"/>
  <c r="D94" i="10"/>
  <c r="D95" i="10"/>
  <c r="D164" i="10"/>
  <c r="D165" i="10"/>
  <c r="D130" i="10"/>
  <c r="D156" i="10"/>
  <c r="D149" i="10"/>
  <c r="D124" i="10"/>
  <c r="D176" i="10"/>
  <c r="D181" i="10"/>
  <c r="D177" i="10"/>
  <c r="D155" i="10"/>
  <c r="D114" i="10"/>
  <c r="D82" i="10"/>
  <c r="D119" i="10"/>
  <c r="D132" i="10"/>
  <c r="D91" i="10"/>
  <c r="D107" i="10"/>
  <c r="D153" i="10"/>
  <c r="D103" i="10"/>
  <c r="D92" i="10"/>
  <c r="D116" i="10"/>
  <c r="D129" i="10"/>
  <c r="D157" i="10"/>
  <c r="D115" i="10"/>
  <c r="D131" i="10"/>
  <c r="D133" i="10"/>
  <c r="D104" i="10"/>
  <c r="D99" i="10"/>
  <c r="D123" i="10"/>
  <c r="D122" i="10"/>
  <c r="D161" i="10"/>
  <c r="D77" i="10"/>
  <c r="D76" i="10"/>
  <c r="D74" i="10"/>
  <c r="D78" i="10"/>
  <c r="D67" i="10"/>
  <c r="D70" i="10"/>
  <c r="D75" i="10"/>
  <c r="D69" i="10"/>
  <c r="D72" i="10"/>
  <c r="D68" i="10"/>
  <c r="D73" i="10"/>
  <c r="D3" i="10"/>
  <c r="D71" i="10"/>
  <c r="D2" i="10"/>
  <c r="D3" i="3"/>
  <c r="D2" i="3"/>
  <c r="D42" i="10"/>
  <c r="D36" i="10"/>
  <c r="D45" i="10"/>
  <c r="D61" i="10"/>
  <c r="D28" i="10"/>
  <c r="D35" i="10"/>
  <c r="D57" i="10"/>
  <c r="D46" i="10"/>
  <c r="D33" i="10"/>
  <c r="D38" i="10"/>
  <c r="D44" i="10"/>
  <c r="D54" i="10"/>
  <c r="D49" i="10"/>
  <c r="D37" i="10"/>
  <c r="D30" i="10"/>
  <c r="D48" i="10"/>
  <c r="D56" i="10"/>
  <c r="D64" i="10"/>
  <c r="D60" i="10"/>
  <c r="D55" i="10"/>
  <c r="D4" i="10"/>
  <c r="D23" i="10"/>
  <c r="D19" i="10"/>
  <c r="D21" i="10"/>
  <c r="D12" i="10"/>
  <c r="D17" i="10"/>
  <c r="D7" i="10"/>
  <c r="D10" i="10"/>
  <c r="D18" i="10"/>
  <c r="D24" i="10"/>
  <c r="D6" i="10"/>
  <c r="D22" i="10"/>
  <c r="D50" i="10"/>
  <c r="D39" i="10"/>
  <c r="D43" i="10"/>
  <c r="D51" i="10"/>
  <c r="D27" i="10"/>
  <c r="D25" i="10"/>
  <c r="D34" i="10"/>
  <c r="D52" i="10"/>
  <c r="D65" i="10"/>
  <c r="D41" i="10"/>
  <c r="D32" i="10"/>
  <c r="D66" i="10"/>
  <c r="D63" i="10"/>
  <c r="D47" i="10"/>
  <c r="D53" i="10"/>
  <c r="D31" i="10"/>
  <c r="D29" i="10"/>
  <c r="D59" i="10"/>
  <c r="D58" i="10"/>
  <c r="D62" i="10"/>
  <c r="D40" i="10"/>
  <c r="D26" i="10"/>
  <c r="D15" i="10"/>
  <c r="D5" i="10"/>
  <c r="D8" i="10"/>
  <c r="D14" i="10"/>
  <c r="D20" i="10"/>
  <c r="D16" i="10"/>
  <c r="D11" i="10"/>
  <c r="D13" i="10"/>
  <c r="D9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5" i="3"/>
  <c r="D169" i="3"/>
  <c r="D173" i="3"/>
  <c r="D171" i="3"/>
  <c r="D172" i="3"/>
  <c r="D165" i="3"/>
  <c r="D159" i="3"/>
  <c r="D101" i="3"/>
  <c r="D111" i="3"/>
  <c r="D81" i="3"/>
  <c r="D155" i="3"/>
  <c r="D98" i="3"/>
  <c r="D140" i="3"/>
  <c r="D100" i="3"/>
  <c r="D115" i="3"/>
  <c r="D97" i="3"/>
  <c r="D152" i="3"/>
  <c r="D166" i="3"/>
  <c r="D150" i="3"/>
  <c r="D108" i="3"/>
  <c r="D139" i="3"/>
  <c r="D83" i="3"/>
  <c r="D129" i="3"/>
  <c r="D130" i="3"/>
  <c r="D107" i="3"/>
  <c r="D138" i="3"/>
  <c r="D179" i="3"/>
  <c r="D170" i="3"/>
  <c r="D176" i="3"/>
  <c r="D163" i="3"/>
  <c r="D123" i="3"/>
  <c r="D102" i="3"/>
  <c r="D128" i="3"/>
  <c r="D158" i="3"/>
  <c r="D87" i="3"/>
  <c r="D85" i="3"/>
  <c r="D113" i="3"/>
  <c r="D80" i="3"/>
  <c r="D161" i="3"/>
  <c r="D89" i="3"/>
  <c r="D117" i="3"/>
  <c r="D141" i="3"/>
  <c r="D131" i="3"/>
  <c r="D106" i="3"/>
  <c r="D90" i="3"/>
  <c r="D109" i="3"/>
  <c r="D162" i="3"/>
  <c r="D156" i="3"/>
  <c r="D142" i="3"/>
  <c r="D127" i="3"/>
  <c r="D147" i="3"/>
  <c r="D177" i="3"/>
  <c r="D167" i="3"/>
  <c r="D174" i="3"/>
  <c r="D153" i="3"/>
  <c r="D124" i="3"/>
  <c r="D82" i="3"/>
  <c r="D160" i="3"/>
  <c r="D110" i="3"/>
  <c r="D137" i="3"/>
  <c r="D146" i="3"/>
  <c r="D122" i="3"/>
  <c r="D144" i="3"/>
  <c r="D119" i="3"/>
  <c r="D135" i="3"/>
  <c r="D120" i="3"/>
  <c r="D145" i="3"/>
  <c r="D114" i="3"/>
  <c r="D92" i="3"/>
  <c r="D104" i="3"/>
  <c r="D103" i="3"/>
  <c r="D125" i="3"/>
  <c r="D134" i="3"/>
  <c r="D136" i="3"/>
  <c r="D94" i="3"/>
  <c r="D180" i="3"/>
  <c r="D168" i="3"/>
  <c r="D178" i="3"/>
  <c r="D181" i="3"/>
  <c r="D86" i="3"/>
  <c r="D112" i="3"/>
  <c r="D148" i="3"/>
  <c r="D121" i="3"/>
  <c r="D118" i="3"/>
  <c r="D132" i="3"/>
  <c r="D154" i="3"/>
  <c r="D149" i="3"/>
  <c r="D91" i="3"/>
  <c r="D95" i="3"/>
  <c r="D93" i="3"/>
  <c r="D99" i="3"/>
  <c r="D126" i="3"/>
  <c r="D116" i="3"/>
  <c r="D157" i="3"/>
  <c r="D96" i="3"/>
  <c r="D151" i="3"/>
  <c r="D143" i="3"/>
  <c r="D88" i="3"/>
  <c r="D84" i="3"/>
  <c r="D164" i="3"/>
  <c r="D133" i="3"/>
  <c r="D105" i="3"/>
  <c r="D79" i="3"/>
  <c r="D76" i="3"/>
  <c r="D74" i="3"/>
  <c r="D77" i="3"/>
  <c r="D69" i="3"/>
  <c r="D72" i="3"/>
  <c r="D73" i="3"/>
  <c r="D67" i="3"/>
  <c r="D78" i="3"/>
  <c r="D75" i="3"/>
  <c r="D68" i="3"/>
  <c r="D71" i="3"/>
  <c r="D70" i="3"/>
  <c r="D42" i="3"/>
  <c r="D47" i="3"/>
  <c r="D44" i="3"/>
  <c r="D45" i="3"/>
  <c r="D28" i="3"/>
  <c r="D32" i="3"/>
  <c r="D58" i="3"/>
  <c r="D50" i="3"/>
  <c r="D41" i="3"/>
  <c r="D25" i="3"/>
  <c r="D34" i="3"/>
  <c r="D43" i="3"/>
  <c r="D31" i="3"/>
  <c r="D59" i="3"/>
  <c r="D36" i="3"/>
  <c r="D26" i="3"/>
  <c r="D53" i="3"/>
  <c r="D61" i="3"/>
  <c r="D57" i="3"/>
  <c r="D63" i="3"/>
  <c r="D30" i="3"/>
  <c r="D22" i="3"/>
  <c r="D5" i="3"/>
  <c r="D18" i="3"/>
  <c r="D8" i="3"/>
  <c r="D13" i="3"/>
  <c r="D21" i="3"/>
  <c r="D15" i="3"/>
  <c r="D14" i="3"/>
  <c r="D17" i="3"/>
  <c r="D7" i="3"/>
  <c r="D12" i="3"/>
  <c r="D64" i="3"/>
  <c r="D46" i="3"/>
  <c r="D56" i="3"/>
  <c r="D37" i="3"/>
  <c r="D52" i="3"/>
  <c r="D29" i="3"/>
  <c r="D33" i="3"/>
  <c r="D39" i="3"/>
  <c r="D49" i="3"/>
  <c r="D55" i="3"/>
  <c r="D65" i="3"/>
  <c r="D54" i="3"/>
  <c r="D35" i="3"/>
  <c r="D66" i="3"/>
  <c r="D60" i="3"/>
  <c r="D48" i="3"/>
  <c r="D27" i="3"/>
  <c r="D51" i="3"/>
  <c r="D40" i="3"/>
  <c r="D38" i="3"/>
  <c r="D62" i="3"/>
  <c r="D24" i="3"/>
  <c r="D6" i="3"/>
  <c r="D10" i="3"/>
  <c r="D16" i="3"/>
  <c r="D19" i="3"/>
  <c r="D9" i="3"/>
  <c r="D4" i="3"/>
  <c r="D23" i="3"/>
  <c r="D20" i="3"/>
  <c r="D11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<sst xmlns="http://schemas.openxmlformats.org/spreadsheetml/2006/main" count="746" uniqueCount="235">
  <si>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</si>
  <si>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</si>
  <si>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</si>
  <si>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</si>
  <si>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</si>
  <si>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</si>
  <si>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</si>
  <si>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</si>
  <si>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</si>
  <si>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</si>
  <si>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</si>
  <si>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</si>
  <si>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</si>
  <si>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</si>
  <si>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</si>
  <si>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</si>
  <si>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</si>
  <si>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</si>
  <si>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</si>
  <si>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</si>
  <si>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</si>
  <si>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</si>
  <si>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</si>
  <si>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</si>
  <si>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</si>
  <si>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</si>
  <si>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</si>
  <si>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</si>
  <si>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</si>
  <si>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</si>
  <si>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</si>
  <si>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</si>
  <si>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</si>
  <si>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</si>
  <si>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</si>
  <si>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</si>
  <si>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</si>
  <si>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</si>
  <si>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</si>
  <si>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</si>
  <si>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</si>
  <si>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</si>
  <si>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</si>
  <si>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</si>
  <si>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</si>
  <si>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</si>
  <si>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</si>
  <si>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</si>
  <si>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</si>
  <si>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</si>
  <si>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</si>
  <si>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</si>
  <si>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</si>
  <si>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</si>
  <si>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</si>
  <si>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</si>
  <si>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</si>
  <si>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</si>
  <si>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</si>
  <si>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</si>
  <si>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</si>
  <si>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</si>
  <si>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</si>
  <si>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</si>
  <si>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</si>
  <si>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</si>
  <si>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</si>
  <si>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</si>
  <si>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Granada</t>
  </si>
  <si>
    <t>Albacete</t>
  </si>
  <si>
    <t>Ponferradina</t>
  </si>
  <si>
    <t>Sp Gijon</t>
  </si>
  <si>
    <t>Leganes</t>
  </si>
  <si>
    <t>Huesca</t>
  </si>
  <si>
    <t>Zaragoza</t>
  </si>
  <si>
    <t>Malaga</t>
  </si>
  <si>
    <t>Villarreal B</t>
  </si>
  <si>
    <t>Ibiza</t>
  </si>
  <si>
    <t>Andorra</t>
  </si>
  <si>
    <t>Lugo</t>
  </si>
  <si>
    <t>Eibar</t>
  </si>
  <si>
    <t>Alaves</t>
  </si>
  <si>
    <t>Santander</t>
  </si>
  <si>
    <t>Burgos</t>
  </si>
  <si>
    <t>Levante</t>
  </si>
  <si>
    <t>Las Palmas</t>
  </si>
  <si>
    <t>Mirandes</t>
  </si>
  <si>
    <t>Cartagena</t>
  </si>
  <si>
    <t>SP2</t>
  </si>
  <si>
    <t>Parma</t>
  </si>
  <si>
    <t>Modena</t>
  </si>
  <si>
    <t>Pisa</t>
  </si>
  <si>
    <t>Ternana</t>
  </si>
  <si>
    <t>Reggina</t>
  </si>
  <si>
    <t>Benevento</t>
  </si>
  <si>
    <t>Brescia</t>
  </si>
  <si>
    <t>Spal</t>
  </si>
  <si>
    <t>Cittadella</t>
  </si>
  <si>
    <t>Cosenza</t>
  </si>
  <si>
    <t>Como</t>
  </si>
  <si>
    <t>Bari</t>
  </si>
  <si>
    <t>Frosinone</t>
  </si>
  <si>
    <t>Cagliari</t>
  </si>
  <si>
    <t>Perugia</t>
  </si>
  <si>
    <t>Genoa</t>
  </si>
  <si>
    <t>Sudtirol</t>
  </si>
  <si>
    <t>Ascoli</t>
  </si>
  <si>
    <t>Palermo</t>
  </si>
  <si>
    <t>Venezia</t>
  </si>
  <si>
    <t>I2</t>
  </si>
  <si>
    <t>Oviedo</t>
  </si>
  <si>
    <t>Tenerife</t>
  </si>
  <si>
    <t>Crawley Town</t>
  </si>
  <si>
    <t>Hartlepool</t>
  </si>
  <si>
    <t>Blackburn</t>
  </si>
  <si>
    <t>Preston</t>
  </si>
  <si>
    <t>Rotherham</t>
  </si>
  <si>
    <t>Bristol City</t>
  </si>
  <si>
    <t>Reading</t>
  </si>
  <si>
    <t>Coventry</t>
  </si>
  <si>
    <t>Blackpool</t>
  </si>
  <si>
    <t>Birmingham</t>
  </si>
  <si>
    <t>Middlesbrough</t>
  </si>
  <si>
    <t>Luton</t>
  </si>
  <si>
    <t>Millwall</t>
  </si>
  <si>
    <t>Wigan</t>
  </si>
  <si>
    <t>Sheffield United</t>
  </si>
  <si>
    <t>Huddersfield</t>
  </si>
  <si>
    <t>Stoke</t>
  </si>
  <si>
    <t>Cardiff</t>
  </si>
  <si>
    <t>Swansea</t>
  </si>
  <si>
    <t>Norwich</t>
  </si>
  <si>
    <t>Ipswich</t>
  </si>
  <si>
    <t>Peterboro</t>
  </si>
  <si>
    <t>Shrewsbury</t>
  </si>
  <si>
    <t>Bolton</t>
  </si>
  <si>
    <t>Burton</t>
  </si>
  <si>
    <t>Derby</t>
  </si>
  <si>
    <t>Forest Green</t>
  </si>
  <si>
    <t>Cheltenham</t>
  </si>
  <si>
    <t>Bristol Rvs</t>
  </si>
  <si>
    <t>Port Vale</t>
  </si>
  <si>
    <t>Cambridge</t>
  </si>
  <si>
    <t>Plymouth</t>
  </si>
  <si>
    <t>Exeter</t>
  </si>
  <si>
    <t>Sheffield Weds</t>
  </si>
  <si>
    <t>Lincoln</t>
  </si>
  <si>
    <t>Wycombe</t>
  </si>
  <si>
    <t>Milton Keynes Dons</t>
  </si>
  <si>
    <t>Fleetwood Town</t>
  </si>
  <si>
    <t>Morecambe</t>
  </si>
  <si>
    <t>Charlton</t>
  </si>
  <si>
    <t>Oxford</t>
  </si>
  <si>
    <t>Barnsley</t>
  </si>
  <si>
    <t>Harrogate</t>
  </si>
  <si>
    <t>Northampton</t>
  </si>
  <si>
    <t>Grimsby</t>
  </si>
  <si>
    <t>Tranmere</t>
  </si>
  <si>
    <t>Newport County</t>
  </si>
  <si>
    <t>Doncaster</t>
  </si>
  <si>
    <t>Salford</t>
  </si>
  <si>
    <t>Walsall</t>
  </si>
  <si>
    <t>Stevenage</t>
  </si>
  <si>
    <t>Mansfield</t>
  </si>
  <si>
    <t>Sutton</t>
  </si>
  <si>
    <t>Colchester</t>
  </si>
  <si>
    <t>Swindon</t>
  </si>
  <si>
    <t>AFC Wimbledon</t>
  </si>
  <si>
    <t>East Fife</t>
  </si>
  <si>
    <t>Bonnyrigg Rose</t>
  </si>
  <si>
    <t>Stenhousemuir</t>
  </si>
  <si>
    <t>Forfar</t>
  </si>
  <si>
    <t>QPR</t>
  </si>
  <si>
    <t>Burnley</t>
  </si>
  <si>
    <t>Watford</t>
  </si>
  <si>
    <t>Hull</t>
  </si>
  <si>
    <t>Gillingham</t>
  </si>
  <si>
    <t>Bradford</t>
  </si>
  <si>
    <t>Sunderland</t>
  </si>
  <si>
    <t>West Brom</t>
  </si>
  <si>
    <t>E3</t>
  </si>
  <si>
    <t>E1</t>
  </si>
  <si>
    <t>E2</t>
  </si>
  <si>
    <t>SC3</t>
  </si>
  <si>
    <t>Accrington</t>
  </si>
  <si>
    <t>Portsmouth</t>
  </si>
  <si>
    <t>Barrow</t>
  </si>
  <si>
    <t>Rochdale</t>
  </si>
  <si>
    <t>Leyton Orient</t>
  </si>
  <si>
    <t>Carlisle</t>
  </si>
  <si>
    <t>Stockport</t>
  </si>
  <si>
    <t>Crewe</t>
  </si>
  <si>
    <t>Aberdeen</t>
  </si>
  <si>
    <t>Celtic</t>
  </si>
  <si>
    <t>Hearts</t>
  </si>
  <si>
    <t>Kilmarnock</t>
  </si>
  <si>
    <t>Livingston</t>
  </si>
  <si>
    <t>Dundee United</t>
  </si>
  <si>
    <t>Motherwell</t>
  </si>
  <si>
    <t>St Mirren</t>
  </si>
  <si>
    <t>Ross County</t>
  </si>
  <si>
    <t>St Johnstone</t>
  </si>
  <si>
    <t>Dundee</t>
  </si>
  <si>
    <t>Cove Rangers</t>
  </si>
  <si>
    <t>Hamilton</t>
  </si>
  <si>
    <t>Inverness C</t>
  </si>
  <si>
    <t>Morton</t>
  </si>
  <si>
    <t>Queens Park</t>
  </si>
  <si>
    <t>Partick</t>
  </si>
  <si>
    <t>Ayr</t>
  </si>
  <si>
    <t>Raith Rvs</t>
  </si>
  <si>
    <t>Arbroath</t>
  </si>
  <si>
    <t>Airdrie Utd</t>
  </si>
  <si>
    <t>Dunfermline</t>
  </si>
  <si>
    <t>Alloa</t>
  </si>
  <si>
    <t>Falkirk</t>
  </si>
  <si>
    <t>FC Edinburgh</t>
  </si>
  <si>
    <t>Montrose</t>
  </si>
  <si>
    <t>Peterhead</t>
  </si>
  <si>
    <t>Clyde</t>
  </si>
  <si>
    <t>Queen of Sth</t>
  </si>
  <si>
    <t>Kelty Hearts</t>
  </si>
  <si>
    <t>Albion Rvs</t>
  </si>
  <si>
    <t>Elgin</t>
  </si>
  <si>
    <t>Annan Athletic</t>
  </si>
  <si>
    <t>Dumbarton</t>
  </si>
  <si>
    <t>Stranraer</t>
  </si>
  <si>
    <t>Stirling</t>
  </si>
  <si>
    <t>16/12/2022</t>
  </si>
  <si>
    <t>17/12/2022</t>
  </si>
  <si>
    <t>18/12/2022</t>
  </si>
  <si>
    <t>19/12/2022</t>
  </si>
  <si>
    <t>SC0</t>
  </si>
  <si>
    <t>SC1</t>
  </si>
  <si>
    <t>SC2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</si>
</sst>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1.0493967898153296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1.0695319933471841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1.0369265649091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1.0394138550111416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1.043438569981763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1.0359060590701679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1.0458219570064358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1.0448679076073528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1.043360692319973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1.0347781293381613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1.0344490471441554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1.0501502456550436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1.0501502456550436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1.0552914984182968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1.0567687035951574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1.0550761118040843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1.0571615895212632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1.0475117579190587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1.0574312850692822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1.0509354515449301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1.0502857379813271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1.0512018249471584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1.0500631329117833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1.057702745646198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1.0502857379813271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1.0744841031203913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1.0574312850692822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1.0475117579190587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1.056895036351561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1.0568116952111755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1.0480730539288112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1.0580097445486314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1.0611497315460385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1.0569383568656741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1.0597968244159457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1.050186013602848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1.0509930436304777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1.0510876122378858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1.0427733349764023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1.0533218816775407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1.050186013602848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1.0526045231274919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1.0743649055710818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1.0633092374354824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1.0662939096981978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1.0708425290899795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1.0655103519273617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1.0711539295565653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1.0886227150115235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1.0813672763420747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1.071200922068871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1.0702061023953406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1.0713419446858048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1.0764784527427438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1.1336909283267325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1.1249736306480791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1.0906723798089084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1.0618465284925471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1.0550761118040843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1.0606849534786786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1.0575751071698982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1.0754944193685012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1.0453465975749467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1.0513326278789881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1.0510869493716231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1.0490547245227648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1.0517344996321181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1.046349494759292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1.0556120689697279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1.048153965543114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1.0778249011171979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1.094959831432577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1.0778249011171979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1.0775660711684272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1.0511368361869355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1.0568116952111755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1.0879876247819193</v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1.0265659048617954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21.276384718999108</v>
      </c>
      <c r="I2" s="6">
        <f>IF('Log_working_3-way'!$D2="","",'True_Odds_Calculator_3-way'!O3/'True_Odds_Calculator_3-way'!B3-1)</f>
        <v>8.3848111657594195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2.7691390219584777E-2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1.0319811087351329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19.932909400773902</v>
      </c>
      <c r="I3" s="6">
        <f>IF('Log_working_3-way'!$D3="","",'True_Odds_Calculator_3-way'!O4/'True_Odds_Calculator_3-way'!B4-1)</f>
        <v>9.3338858670893003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3.345955841048931E-2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1.0266951129439981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13.602688616696765</v>
      </c>
      <c r="I4" s="6">
        <f>IF('Log_working_3-way'!$D4="","",'True_Odds_Calculator_3-way'!O5/'True_Odds_Calculator_3-way'!B5-1)</f>
        <v>7.2619772805701999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2.8792438379528829E-2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1.0268950818485332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20.844796108779661</v>
      </c>
      <c r="I5" s="6">
        <f>IF('Log_working_3-way'!$D5="","",'True_Odds_Calculator_3-way'!O6/'True_Odds_Calculator_3-way'!B6-1)</f>
        <v>6.8048308513749358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2.8222478296369813E-2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1.0304700706604195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26.451179088317929</v>
      </c>
      <c r="I6" s="6">
        <f>IF('Log_working_3-way'!$D6="","",'True_Odds_Calculator_3-way'!O7/'True_Odds_Calculator_3-way'!B7-1)</f>
        <v>6.6555554356892177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3.0678693768792398E-2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1.0262976968493842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14.558926738074442</v>
      </c>
      <c r="I7" s="6">
        <f>IF('Log_working_3-way'!$D7="","",'True_Odds_Calculator_3-way'!O8/'True_Odds_Calculator_3-way'!B8-1)</f>
        <v>7.7169934483994833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2.8348566025843125E-2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1.0268926825289777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5.4938892218329691</v>
      </c>
      <c r="I8" s="6">
        <f>IF('Log_working_3-way'!$D8="","",'True_Odds_Calculator_3-way'!O9/'True_Odds_Calculator_3-way'!B9-1)</f>
        <v>7.5132111521366731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2.8189570271317521E-2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1.0253653126209012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13.851844237095337</v>
      </c>
      <c r="I9" s="6">
        <f>IF('Log_working_3-way'!$D9="","",'True_Odds_Calculator_3-way'!O10/'True_Odds_Calculator_3-way'!B10-1)</f>
        <v>7.830476701283569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2.7400289075766082E-2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1.0264623300500726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17.384157983743393</v>
      </c>
      <c r="I10" s="6">
        <f>IF('Log_working_3-way'!$D10="","",'True_Odds_Calculator_3-way'!O11/'True_Odds_Calculator_3-way'!B11-1)</f>
        <v>7.5632695307700608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2.8254418784672941E-2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1.0401078028148456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45.034587702039062</v>
      </c>
      <c r="I11" s="6">
        <f>IF('Log_working_3-way'!$D11="","",'True_Odds_Calculator_3-way'!O12/'True_Odds_Calculator_3-way'!B12-1)</f>
        <v>3.515005464574501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3.3188914204245856E-2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1.0318516125306763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28.590427096330419</v>
      </c>
      <c r="I12" s="6">
        <f>IF('Log_working_3-way'!$D12="","",'True_Odds_Calculator_3-way'!O13/'True_Odds_Calculator_3-way'!B13-1)</f>
        <v>5.9677204759818654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3.1553166725633464E-2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1.0334241667330086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24.961657555902566</v>
      </c>
      <c r="I13" s="6">
        <f>IF('Log_working_3-way'!$D13="","",'True_Odds_Calculator_3-way'!O14/'True_Odds_Calculator_3-way'!B14-1)</f>
        <v>6.2191300300084684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3.4077205343695516E-2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1.0432708199455643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20.905027649794462</v>
      </c>
      <c r="I14" s="6">
        <f>IF('Log_working_3-way'!$D14="","",'True_Odds_Calculator_3-way'!O15/'True_Odds_Calculator_3-way'!B15-1)</f>
        <v>6.8557114701083872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4.5113895628856593E-2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1.0325326239996033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18.09353248464695</v>
      </c>
      <c r="I15" s="6">
        <f>IF('Log_working_3-way'!$D15="","",'True_Odds_Calculator_3-way'!O16/'True_Odds_Calculator_3-way'!B16-1)</f>
        <v>7.1683518289890795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3.4543316467839702E-2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1.0303735163010876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12.38006203041423</v>
      </c>
      <c r="I16" s="6">
        <f>IF('Log_working_3-way'!$D16="","",'True_Odds_Calculator_3-way'!O17/'True_Odds_Calculator_3-way'!B17-1)</f>
        <v>8.7575678365613925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3.2850141040077219E-2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1.048853805658561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45.358474340491199</v>
      </c>
      <c r="I17" s="6">
        <f>IF('Log_working_3-way'!$D17="","",'True_Odds_Calculator_3-way'!O18/'True_Odds_Calculator_3-way'!B18-1)</f>
        <v>3.2966683975900546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4.0269537081239815E-2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1.0320425508004847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16.508182792120838</v>
      </c>
      <c r="I18" s="6">
        <f>IF('Log_working_3-way'!$D18="","",'True_Odds_Calculator_3-way'!O19/'True_Odds_Calculator_3-way'!B19-1)</f>
        <v>7.3151107635372359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3.4244460107637709E-2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1.0334233637158909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24.169133776223259</v>
      </c>
      <c r="I19" s="6">
        <f>IF('Log_working_3-way'!$D19="","",'True_Odds_Calculator_3-way'!O20/'True_Odds_Calculator_3-way'!B20-1)</f>
        <v>6.7156743204969249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3.4235851058674438E-2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1.0440916264904825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40.673128975927249</v>
      </c>
      <c r="I20" s="6">
        <f>IF('Log_working_3-way'!$D20="","",'True_Odds_Calculator_3-way'!O21/'True_Odds_Calculator_3-way'!B21-1)</f>
        <v>3.8620930279501229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3.8620078215310771E-2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1.0329538111992109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21.345187982110708</v>
      </c>
      <c r="I21" s="6">
        <f>IF('Log_working_3-way'!$D21="","",'True_Odds_Calculator_3-way'!O22/'True_Odds_Calculator_3-way'!B22-1)</f>
        <v>6.8023486962328716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3.4401918835881062E-2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1.0357416143744476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24.634773925384252</v>
      </c>
      <c r="I22" s="6">
        <f>IF('Log_working_3-way'!$D22="","",'True_Odds_Calculator_3-way'!O23/'True_Odds_Calculator_3-way'!B23-1)</f>
        <v>6.2816564383510558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3.6494610970259966E-2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1.0409468768979098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32.296046814279322</v>
      </c>
      <c r="I23" s="6">
        <f>IF('Log_working_3-way'!$D23="","",'True_Odds_Calculator_3-way'!O24/'True_Odds_Calculator_3-way'!B24-1)</f>
        <v>4.9841403531860653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3.9224755946944745E-2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1.0361937701343551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4.0994180905969211</v>
      </c>
      <c r="I24" s="6">
        <f>IF('Log_working_3-way'!$D24="","",'True_Odds_Calculator_3-way'!O25/'True_Odds_Calculator_3-way'!B25-1)</f>
        <v>5.9728970704214506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3.6336670374490065E-2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1.0302168240592398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8.3999231297831063</v>
      </c>
      <c r="I25" s="6">
        <f>IF('Log_working_3-way'!$D25="","",'True_Odds_Calculator_3-way'!O26/'True_Odds_Calculator_3-way'!B26-1)</f>
        <v>8.169964300269644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3.2441927938954285E-2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1.031405338114973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15.116919086272205</v>
      </c>
      <c r="I26" s="6">
        <f>IF('Log_working_3-way'!$D26="","",'True_Odds_Calculator_3-way'!O27/'True_Odds_Calculator_3-way'!B27-1)</f>
        <v>6.9426118681578091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3.3679267442978222E-2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1.0496154578237671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28.425228163533884</v>
      </c>
      <c r="I27" s="6">
        <f>IF('Log_working_3-way'!$D27="","",'True_Odds_Calculator_3-way'!O28/'True_Odds_Calculator_3-way'!B28-1)</f>
        <v>6.2352176346371149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4.8902572966744051E-2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1.0301345763777745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11.806280256889893</v>
      </c>
      <c r="I28" s="6">
        <f>IF('Log_working_3-way'!$D28="","",'True_Odds_Calculator_3-way'!O29/'True_Odds_Calculator_3-way'!B29-1)</f>
        <v>7.9473946510776727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3.2551235067153739E-2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1.0314541305078679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14.353494167529371</v>
      </c>
      <c r="I29" s="6">
        <f>IF('Log_working_3-way'!$D29="","",'True_Odds_Calculator_3-way'!O30/'True_Odds_Calculator_3-way'!B30-1)</f>
        <v>7.3675215056100143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3.3820949888460738E-2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1.0315096007885931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6.6792424463167528</v>
      </c>
      <c r="I30" s="6">
        <f>IF('Log_working_3-way'!$D30="","",'True_Odds_Calculator_3-way'!O31/'True_Odds_Calculator_3-way'!B31-1)</f>
        <v>7.4212331018444715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3.3296396148743579E-2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1.033395770679487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24.432508200031108</v>
      </c>
      <c r="I31" s="6">
        <f>IF('Log_working_3-way'!$D31="","",'True_Odds_Calculator_3-way'!O32/'True_Odds_Calculator_3-way'!B32-1)</f>
        <v>7.4150949287439438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3.4050107449378864E-2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1.0313788808627318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16.67125085510736</v>
      </c>
      <c r="I32" s="6">
        <f>IF('Log_working_3-way'!$D32="","",'True_Odds_Calculator_3-way'!O33/'True_Odds_Calculator_3-way'!B33-1)</f>
        <v>6.5497566541482657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3.3477421909889893E-2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1.0304603167665531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13.104486176265992</v>
      </c>
      <c r="I33" s="6">
        <f>IF('Log_working_3-way'!$D33="","",'True_Odds_Calculator_3-way'!O34/'True_Odds_Calculator_3-way'!B34-1)</f>
        <v>7.7311487080197576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3.2856882595733605E-2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1.0439103343213012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40.141018860011862</v>
      </c>
      <c r="I34" s="6">
        <f>IF('Log_working_3-way'!$D34="","",'True_Odds_Calculator_3-way'!O35/'True_Odds_Calculator_3-way'!B35-1)</f>
        <v>4.7571996251458195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3.8346003165894871E-2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1.0364271944000041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28.135721396643827</v>
      </c>
      <c r="I35" s="6">
        <f>IF('Log_working_3-way'!$D35="","",'True_Odds_Calculator_3-way'!O36/'True_Odds_Calculator_3-way'!B36-1)</f>
        <v>6.0496101938818869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3.6171036171036119E-2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1.0354906599961771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27.528449733772344</v>
      </c>
      <c r="I36" s="6">
        <f>IF('Log_working_3-way'!$D36="","",'True_Odds_Calculator_3-way'!O37/'True_Odds_Calculator_3-way'!B37-1)</f>
        <v>6.6210326520214968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3.5347601409080553E-2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1.025238715970163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14.701420679277529</v>
      </c>
      <c r="I37" s="6">
        <f>IF('Log_working_3-way'!$D37="","",'True_Odds_Calculator_3-way'!O38/'True_Odds_Calculator_3-way'!B38-1)</f>
        <v>9.1301122116117206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2.7217373894404595E-2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1.0261576079843477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19.665792009580027</v>
      </c>
      <c r="I38" s="6">
        <f>IF('Log_working_3-way'!$D38="","",'True_Odds_Calculator_3-way'!O39/'True_Odds_Calculator_3-way'!B39-1)</f>
        <v>7.7232554048111624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2.7610369836732929E-2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1.0359548529319509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1.0050986974831981</v>
      </c>
      <c r="I39" s="6">
        <f>IF('Log_working_3-way'!$D39="","",'True_Odds_Calculator_3-way'!O40/'True_Odds_Calculator_3-way'!B40-1)</f>
        <v>2.3808402854199877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2.9546024399344173E-2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1.0294464110423653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28.330628121091767</v>
      </c>
      <c r="I40" s="6">
        <f>IF('Log_working_3-way'!$D40="","",'True_Odds_Calculator_3-way'!O41/'True_Odds_Calculator_3-way'!B41-1)</f>
        <v>5.7637215410853697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2.9285513576902122E-2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1.0266947773965622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20.849815820115577</v>
      </c>
      <c r="I41" s="6">
        <f>IF('Log_working_3-way'!$D41="","",'True_Odds_Calculator_3-way'!O42/'True_Odds_Calculator_3-way'!B42-1)</f>
        <v>7.4647336007114919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2.7986257539516002E-2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1.0251663436630369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17.4090149465578</v>
      </c>
      <c r="I42" s="6">
        <f>IF('Log_working_3-way'!$D42="","",'True_Odds_Calculator_3-way'!O43/'True_Odds_Calculator_3-way'!B43-1)</f>
        <v>8.3342875966692631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2.6866007621681121E-2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1.0264264201804485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11.578816376420942</v>
      </c>
      <c r="I43" s="6">
        <f>IF('Log_working_3-way'!$D43="","",'True_Odds_Calculator_3-way'!O44/'True_Odds_Calculator_3-way'!B44-1)</f>
        <v>8.9866580871478039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2.865710647777675E-2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1.0575750549004721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39.112127073114713</v>
      </c>
      <c r="I44" s="6">
        <f>IF('Log_working_3-way'!$D44="","",'True_Odds_Calculator_3-way'!O45/'True_Odds_Calculator_3-way'!B45-1)</f>
        <v>3.9814326182049893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5.1193981918566722E-2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1.0421622066398339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14.685620292126444</v>
      </c>
      <c r="I45" s="6">
        <f>IF('Log_working_3-way'!$D45="","",'True_Odds_Calculator_3-way'!O46/'True_Odds_Calculator_3-way'!B46-1)</f>
        <v>6.5934458115639156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4.4971379508312426E-2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1.0423714093241199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20.105888648464099</v>
      </c>
      <c r="I46" s="6">
        <f>IF('Log_working_3-way'!$D46="","",'True_Odds_Calculator_3-way'!O47/'True_Odds_Calculator_3-way'!B47-1)</f>
        <v>5.8824836093996771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4.432854907809447E-2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1.0410689841768279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16.059690929836538</v>
      </c>
      <c r="I47" s="6">
        <f>IF('Log_working_3-way'!$D47="","",'True_Odds_Calculator_3-way'!O48/'True_Odds_Calculator_3-way'!B48-1)</f>
        <v>5.9617757778422762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4.3595383302121427E-2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1.0456869173063401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23.868791804326499</v>
      </c>
      <c r="I48" s="6">
        <f>IF('Log_working_3-way'!$D48="","",'True_Odds_Calculator_3-way'!O49/'True_Odds_Calculator_3-way'!B49-1)</f>
        <v>6.4960141386358998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4.6726382860836635E-2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1.0605509785163934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11.071637779422231</v>
      </c>
      <c r="I49" s="6">
        <f>IF('Log_working_3-way'!$D49="","",'True_Odds_Calculator_3-way'!O50/'True_Odds_Calculator_3-way'!B50-1)</f>
        <v>7.323309562677208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6.4205251993270318E-2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1.0613569135560221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11.980330108559965</v>
      </c>
      <c r="I50" s="6">
        <f>IF('Log_working_3-way'!$D50="","",'True_Odds_Calculator_3-way'!O51/'True_Odds_Calculator_3-way'!B51-1)</f>
        <v>6.1675900230877216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6.4656972485229502E-2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1.0602221604850988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9.4514825861225535</v>
      </c>
      <c r="I51" s="6">
        <f>IF('Log_working_3-way'!$D51="","",'True_Odds_Calculator_3-way'!O52/'True_Odds_Calculator_3-way'!B52-1)</f>
        <v>6.3392952213650462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6.3113392722331074E-2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1.0604467142520491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12.688789406892614</v>
      </c>
      <c r="I52" s="6">
        <f>IF('Log_working_3-way'!$D52="","",'True_Odds_Calculator_3-way'!O53/'True_Odds_Calculator_3-way'!B53-1)</f>
        <v>7.4231530356658251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6.4222349369874809E-2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1.065331903305677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26.131908141725809</v>
      </c>
      <c r="I53" s="6">
        <f>IF('Log_working_3-way'!$D53="","",'True_Odds_Calculator_3-way'!O54/'True_Odds_Calculator_3-way'!B54-1)</f>
        <v>5.4663063362139006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6.5353589593120986E-2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1.0614342518300732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15.301377963191786</v>
      </c>
      <c r="I54" s="6">
        <f>IF('Log_working_3-way'!$D54="","",'True_Odds_Calculator_3-way'!O55/'True_Odds_Calculator_3-way'!B55-1)</f>
        <v>7.1704768552296514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6.5008807863493834E-2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1.0642574494293158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23.181353034600608</v>
      </c>
      <c r="I55" s="6">
        <f>IF('Log_working_3-way'!$D55="","",'True_Odds_Calculator_3-way'!O56/'True_Odds_Calculator_3-way'!B56-1)</f>
        <v>6.1219644219794871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6.5582182568096004E-2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1.1144376104289078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25.837860545901329</v>
      </c>
      <c r="I56" s="6">
        <f>IF('Log_working_3-way'!$D56="","",'True_Odds_Calculator_3-way'!O57/'True_Odds_Calculator_3-way'!B57-1)</f>
        <v>6.595094576643536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0.1126278555142104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1.1007808757880304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16.570989146625941</v>
      </c>
      <c r="I57" s="6">
        <f>IF('Log_working_3-way'!$D57="","",'True_Odds_Calculator_3-way'!O58/'True_Odds_Calculator_3-way'!B58-1)</f>
        <v>7.1650614554778915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0.1044652982978973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1.080620250885584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27.921377094453341</v>
      </c>
      <c r="I58" s="6">
        <f>IF('Log_working_3-way'!$D58="","",'True_Odds_Calculator_3-way'!O59/'True_Odds_Calculator_3-way'!B59-1)</f>
        <v>4.9694261864733669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7.9132991142746301E-2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1.0337353940374823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4.7194999720241846</v>
      </c>
      <c r="I59" s="6">
        <f>IF('Log_working_3-way'!$D59="","",'True_Odds_Calculator_3-way'!O60/'True_Odds_Calculator_3-way'!B60-1)</f>
        <v>8.2034717914027677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3.5042765181345636E-2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1.0314951744337262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20.336108973041682</v>
      </c>
      <c r="I60" s="6">
        <f>IF('Log_working_3-way'!$D60="","",'True_Odds_Calculator_3-way'!O61/'True_Odds_Calculator_3-way'!B61-1)</f>
        <v>7.5742446853557972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3.3060062502675569E-2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1.034411605777412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23.89314034842474</v>
      </c>
      <c r="I61" s="6">
        <f>IF('Log_working_3-way'!$D61="","",'True_Odds_Calculator_3-way'!O62/'True_Odds_Calculator_3-way'!B62-1)</f>
        <v>8.0902732863677205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3.5113231332017936E-2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1.0334715983429736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5.4169540320085385</v>
      </c>
      <c r="I62" s="6">
        <f>IF('Log_working_3-way'!$D62="","",'True_Odds_Calculator_3-way'!O63/'True_Odds_Calculator_3-way'!B63-1)</f>
        <v>8.5529639630027816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3.5160330530880968E-2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1.0301812295109398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10.435089025947757</v>
      </c>
      <c r="I63" s="6">
        <f>IF('Log_working_3-way'!$D63="","",'True_Odds_Calculator_3-way'!O64/'True_Odds_Calculator_3-way'!B64-1)</f>
        <v>11.176635654724135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3.2700701296979995E-2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1.024676469246286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14.097395110776779</v>
      </c>
      <c r="I64" s="6">
        <f>IF('Log_working_3-way'!$D64="","",'True_Odds_Calculator_3-way'!O65/'True_Odds_Calculator_3-way'!B65-1)</f>
        <v>8.5716781769722648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2.6669229117399995E-2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1.0268270113521203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21.70636107937181</v>
      </c>
      <c r="I65" s="6">
        <f>IF('Log_working_3-way'!$D65="","",'True_Odds_Calculator_3-way'!O66/'True_Odds_Calculator_3-way'!B66-1)</f>
        <v>8.8679953130958911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2.7807468910634237E-2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1.0257651956510145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10.409474796869494</v>
      </c>
      <c r="I66" s="6">
        <f>IF('Log_working_3-way'!$D66="","",'True_Odds_Calculator_3-way'!O67/'True_Odds_Calculator_3-way'!B67-1)</f>
        <v>8.9936047324979498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2.794207758711309E-2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1.0246500036789521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12.869408139605522</v>
      </c>
      <c r="I67" s="6">
        <f>IF('Log_working_3-way'!$D67="","",'True_Odds_Calculator_3-way'!O68/'True_Odds_Calculator_3-way'!B68-1)</f>
        <v>9.334106320531756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2.6715985058094915E-2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1.0314914620182991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31.431033194132162</v>
      </c>
      <c r="I68" s="6">
        <f>IF('Log_working_3-way'!$D68="","",'True_Odds_Calculator_3-way'!O69/'True_Odds_Calculator_3-way'!B69-1)</f>
        <v>6.2856325199263017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3.0260404250241013E-2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1.0266911475683513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21.271710454223232</v>
      </c>
      <c r="I69" s="6">
        <f>IF('Log_working_3-way'!$D69="","",'True_Odds_Calculator_3-way'!O70/'True_Odds_Calculator_3-way'!B70-1)</f>
        <v>7.4653856505854019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2.7907076467645675E-2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1.0252505589946155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10.034404956680206</v>
      </c>
      <c r="I70" s="6">
        <f>IF('Log_working_3-way'!$D70="","",'True_Odds_Calculator_3-way'!O71/'True_Odds_Calculator_3-way'!B71-1)</f>
        <v>9.3272589292597754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2.7396739372772982E-2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1.0273528703843249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21.477408759408153</v>
      </c>
      <c r="I71" s="6">
        <f>IF('Log_working_3-way'!$D71="","",'True_Odds_Calculator_3-way'!O72/'True_Odds_Calculator_3-way'!B72-1)</f>
        <v>9.3855633791173716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2.8317168266525528E-2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1.046768899169112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26.92061640074056</v>
      </c>
      <c r="I72" s="6">
        <f>IF('Log_working_3-way'!$D72="","",'True_Odds_Calculator_3-way'!O73/'True_Odds_Calculator_3-way'!B73-1)</f>
        <v>7.4141191373996929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4.6481466505552849E-2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1.0415570209134082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15.487456296065478</v>
      </c>
      <c r="I73" s="6">
        <f>IF('Log_working_3-way'!$D73="","",'True_Odds_Calculator_3-way'!O74/'True_Odds_Calculator_3-way'!B74-1)</f>
        <v>10.625829488421362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4.4268691489722789E-2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1.0420558183357618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20.517590574433779</v>
      </c>
      <c r="I74" s="6">
        <f>IF('Log_working_3-way'!$D74="","",'True_Odds_Calculator_3-way'!O75/'True_Odds_Calculator_3-way'!B75-1)</f>
        <v>8.2971210485570435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4.385806185641572E-2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1.0409859478590333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8.7142081293946987</v>
      </c>
      <c r="I75" s="6">
        <f>IF('Log_working_3-way'!$D75="","",'True_Odds_Calculator_3-way'!O76/'True_Odds_Calculator_3-way'!B76-1)</f>
        <v>10.233135493594009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4.4078853456382738E-2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1.0333678222057057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5.4197217690513773</v>
      </c>
      <c r="I76" s="6">
        <f>IF('Log_working_3-way'!$D76="","",'True_Odds_Calculator_3-way'!O77/'True_Odds_Calculator_3-way'!B77-1)</f>
        <v>7.2146945065412389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3.471404147114332E-2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1.0297206529437282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13.332695123324697</v>
      </c>
      <c r="I77" s="6">
        <f>IF('Log_working_3-way'!$D77="","",'True_Odds_Calculator_3-way'!O78/'True_Odds_Calculator_3-way'!B78-1)</f>
        <v>9.5533247321803927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3.2108705376032054E-2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1.0418434002371111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15.210290834259784</v>
      </c>
      <c r="I78" s="6">
        <f>IF('Log_working_3-way'!$D78="","",'True_Odds_Calculator_3-way'!O79/'True_Odds_Calculator_3-way'!B79-1)</f>
        <v>9.7788102278298936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4.471215116256122E-2</v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2.09</v>
      </c>
      <c r="B2" s="4">
        <f>IF('True_Odds_Calculator_3-way'!B3="","",'True_Odds_Calculator_3-way'!B3)</f>
        <v>3.22</v>
      </c>
      <c r="C2" s="4">
        <f>IF('True_Odds_Calculator_3-way'!C3="","",'True_Odds_Calculator_3-way'!C3)</f>
        <v>4.1900000000000004</v>
      </c>
      <c r="D2" s="9">
        <f>(K2/(AR2+K2-(AR2*K2)))</f>
        <v>0.46770483459499457</v>
      </c>
      <c r="E2" s="9">
        <f>(L2/(AR2+L2-(AR2*L2)))</f>
        <v>0.30138942809119079</v>
      </c>
      <c r="F2" s="9">
        <f>(M2/(AR2+M2-(AR2*M2)))</f>
        <v>0.23090573731381481</v>
      </c>
      <c r="G2" s="9">
        <f>AR2</f>
        <v>1.0441290154031382</v>
      </c>
      <c r="H2" s="9">
        <f>IF(A2="","",1/D2)</f>
        <v>2.13810062678942</v>
      </c>
      <c r="I2" s="9">
        <f>IF(B2="","",1/E2)</f>
        <v>3.3179664141949665</v>
      </c>
      <c r="J2" s="9">
        <f>IF(C2="","",1/F2)</f>
        <v>4.3307715591360116</v>
      </c>
      <c r="K2" s="11">
        <f>1/A2</f>
        <v>0.47846889952153115</v>
      </c>
      <c r="L2" s="11">
        <f>1/B2</f>
        <v>0.3105590062111801</v>
      </c>
      <c r="M2" s="11">
        <f>1/C2</f>
        <v>0.2386634844868735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-0.27374990345012684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0.23051393045330887</v>
      </c>
      <c r="Q2" s="11">
        <f>2*'OddsRatio_working_3-way'!K2*'OddsRatio_working_3-way'!L2*'OddsRatio_working_3-way'!M2</f>
        <v>7.0927363216402722E-2</v>
      </c>
      <c r="R2" s="11">
        <f>O2/N2</f>
        <v>0</v>
      </c>
      <c r="S2" s="11">
        <f>P2/N2</f>
        <v>-0.84206031691004801</v>
      </c>
      <c r="T2" s="11">
        <f>Q2/N2</f>
        <v>-0.25909548212616862</v>
      </c>
      <c r="U2" s="11">
        <f>'OddsRatio_working_3-way'!S2-'OddsRatio_working_3-way'!R2^2/3</f>
        <v>-0.84206031691004801</v>
      </c>
      <c r="V2" s="11">
        <f>'OddsRatio_working_3-way'!S2*'OddsRatio_working_3-way'!R2/3-2*'OddsRatio_working_3-way'!R2^3/27-'OddsRatio_working_3-way'!T2</f>
        <v>0.25909548212616862</v>
      </c>
      <c r="W2" s="11">
        <f>'OddsRatio_working_3-way'!V2^2+4*'OddsRatio_working_3-way'!U2^3/27</f>
        <v>-2.1325232585301668E-2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0.1487075161546092</v>
      </c>
      <c r="Y2" s="11">
        <f>IF('OddsRatio_working_3-way'!W2&gt;=0,IF('OddsRatio_working_3-way'!V2+SQRT('OddsRatio_working_3-way'!W2)&gt;0,0,PI()),ACOS('OddsRatio_working_3-way'!V2/(2*'OddsRatio_working_3-way'!X2)))</f>
        <v>0.51324049691200213</v>
      </c>
      <c r="Z2" s="11">
        <f>'OddsRatio_working_3-way'!X2^(1/3)*COS('OddsRatio_working_3-way'!Y2/3)</f>
        <v>0.52206450770156909</v>
      </c>
      <c r="AA2" s="11">
        <f>'OddsRatio_working_3-way'!X2^(1/3)*COS(('OddsRatio_working_3-way'!Y2+2*PI())/3)</f>
        <v>-0.33914477894279949</v>
      </c>
      <c r="AB2" s="11">
        <f>'OddsRatio_working_3-way'!X2^(1/3)*COS(('OddsRatio_working_3-way'!Y2+4*PI())/3)</f>
        <v>-0.18291972875876936</v>
      </c>
      <c r="AC2" s="11">
        <f>'OddsRatio_working_3-way'!X2^(1/3)*SIN('OddsRatio_working_3-way'!Y2/3)</f>
        <v>9.0196574777912555E-2</v>
      </c>
      <c r="AD2" s="11">
        <f>'OddsRatio_working_3-way'!X2^(1/3)*SIN(('OddsRatio_working_3-way'!Y2+2*PI())/3)</f>
        <v>0.40702283869481937</v>
      </c>
      <c r="AE2" s="11">
        <f>'OddsRatio_working_3-way'!X2^(1/3)*SIN(('OddsRatio_working_3-way'!Y2+4*PI())/3)</f>
        <v>-0.49721941347273191</v>
      </c>
      <c r="AF2" s="11">
        <f>-'OddsRatio_working_3-way'!U2/(3*'OddsRatio_working_3-way'!X2^(1/3))*COS(('OddsRatio_working_3-way'!Y2)/3)</f>
        <v>0.52206450770156909</v>
      </c>
      <c r="AG2" s="11">
        <f>-'OddsRatio_working_3-way'!U2/(3*'OddsRatio_working_3-way'!X2^(1/3))*COS(('OddsRatio_working_3-way'!Y2+2*PI())/3)</f>
        <v>-0.33914477894279949</v>
      </c>
      <c r="AH2" s="11">
        <f>-'OddsRatio_working_3-way'!U2/(3*'OddsRatio_working_3-way'!X2^(1/3))*COS(('OddsRatio_working_3-way'!Y2+4*PI())/3)</f>
        <v>-0.18291972875876936</v>
      </c>
      <c r="AI2" s="11">
        <f>'OddsRatio_working_3-way'!U2/(3*'OddsRatio_working_3-way'!X2^(1/3))*SIN(('OddsRatio_working_3-way'!Y2)/3)</f>
        <v>-9.0196574777912555E-2</v>
      </c>
      <c r="AJ2" s="11">
        <f>'OddsRatio_working_3-way'!U2/(3*'OddsRatio_working_3-way'!X2^(1/3))*SIN(('OddsRatio_working_3-way'!Y2+2*PI())/3)</f>
        <v>-0.40702283869481937</v>
      </c>
      <c r="AK2" s="11">
        <f>'OddsRatio_working_3-way'!U2/(3*'OddsRatio_working_3-way'!X2^(1/3))*SIN(('OddsRatio_working_3-way'!Y2+4*PI())/3)</f>
        <v>0.49721941347273191</v>
      </c>
      <c r="AL2" s="11">
        <f>'OddsRatio_working_3-way'!Z2+'OddsRatio_working_3-way'!AF2</f>
        <v>1.0441290154031382</v>
      </c>
      <c r="AM2" s="11">
        <f>'OddsRatio_working_3-way'!AA2+'OddsRatio_working_3-way'!AG2</f>
        <v>-0.67828955788559897</v>
      </c>
      <c r="AN2" s="11">
        <f>'OddsRatio_working_3-way'!AB2+'OddsRatio_working_3-way'!AH2</f>
        <v>-0.36583945751753871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1.0441290154031382</v>
      </c>
      <c r="AS2" s="11">
        <f>IF(('OddsRatio_working_3-way'!X2=0),IF(Q2&gt;0,-Q2^(1/3),(-Q2)^(1/3)),'OddsRatio_working_3-way'!AM2-'OddsRatio_working_3-way'!R2/3)</f>
        <v>-0.67828955788559897</v>
      </c>
      <c r="AT2" s="11">
        <f>IF(('OddsRatio_working_3-way'!X2=0),IF(Q2&gt;0,-Q2^(1/3),(-Q2)^(1/3)),'OddsRatio_working_3-way'!AN2-'OddsRatio_working_3-way'!R2/3)</f>
        <v>-0.36583945751753871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2.15</v>
      </c>
      <c r="B3" s="4">
        <f>IF('True_Odds_Calculator_3-way'!B4="","",'True_Odds_Calculator_3-way'!B4)</f>
        <v>3.06</v>
      </c>
      <c r="C3" s="4">
        <f>IF('True_Odds_Calculator_3-way'!C4="","",'True_Odds_Calculator_3-way'!C4)</f>
        <v>4.1399999999999997</v>
      </c>
      <c r="D3" s="9">
        <f t="shared" ref="D3" si="0">(K3/(AR3+K3-(AR3*K3)))</f>
        <v>0.45227699849945191</v>
      </c>
      <c r="E3" s="9">
        <f t="shared" ref="E3" si="1">(L3/(AR3+L3-(AR3*L3)))</f>
        <v>0.31552398402004878</v>
      </c>
      <c r="F3" s="9">
        <f t="shared" ref="F3" si="2">(M3/(AR3+M3-(AR3*M3)))</f>
        <v>0.2321990174804992</v>
      </c>
      <c r="G3" s="9">
        <f t="shared" ref="G3" si="3">AR3</f>
        <v>1.0530733874378515</v>
      </c>
      <c r="H3" s="9">
        <f t="shared" ref="H3" si="4">IF(A3="","",1/D3)</f>
        <v>2.2110343955535292</v>
      </c>
      <c r="I3" s="9">
        <f t="shared" ref="I3" si="5">IF(B3="","",1/E3)</f>
        <v>3.1693311781219737</v>
      </c>
      <c r="J3" s="9">
        <f t="shared" ref="J3" si="6">IF(C3="","",1/F3)</f>
        <v>4.3066504365548539</v>
      </c>
      <c r="K3" s="11">
        <f t="shared" ref="K3" si="7">1/A3</f>
        <v>0.46511627906976744</v>
      </c>
      <c r="L3" s="11">
        <f t="shared" ref="L3" si="8">1/B3</f>
        <v>0.32679738562091504</v>
      </c>
      <c r="M3" s="11">
        <f t="shared" ref="M3" si="9">1/C3</f>
        <v>0.24154589371980678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-0.27310803735792333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0.2331382315125054</v>
      </c>
      <c r="Q3" s="11">
        <f>2*'OddsRatio_working_3-way'!K3*'OddsRatio_working_3-way'!L3*'OddsRatio_working_3-way'!M3</f>
        <v>7.3429364255907209E-2</v>
      </c>
      <c r="R3" s="11">
        <f t="shared" ref="R3" si="10">O3/N3</f>
        <v>0</v>
      </c>
      <c r="S3" s="11">
        <f t="shared" ref="S3" si="11">P3/N3</f>
        <v>-0.85364837215304923</v>
      </c>
      <c r="T3" s="11">
        <f t="shared" ref="T3" si="12">Q3/N3</f>
        <v>-0.26886562902458244</v>
      </c>
      <c r="U3" s="11">
        <f>'OddsRatio_working_3-way'!S3-'OddsRatio_working_3-way'!R3^2/3</f>
        <v>-0.85364837215304923</v>
      </c>
      <c r="V3" s="11">
        <f>'OddsRatio_working_3-way'!S3*'OddsRatio_working_3-way'!R3/3-2*'OddsRatio_working_3-way'!R3^3/27-'OddsRatio_working_3-way'!T3</f>
        <v>0.26886562902458244</v>
      </c>
      <c r="W3" s="11">
        <f>'OddsRatio_working_3-way'!V3^2+4*'OddsRatio_working_3-way'!U3^3/27</f>
        <v>-1.9869323497099078E-2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0.15178772180901481</v>
      </c>
      <c r="Y3" s="11">
        <f>IF('OddsRatio_working_3-way'!W3&gt;=0,IF('OddsRatio_working_3-way'!V3+SQRT('OddsRatio_working_3-way'!W3)&gt;0,0,PI()),ACOS('OddsRatio_working_3-way'!V3/(2*'OddsRatio_working_3-way'!X3)))</f>
        <v>0.48287574140410117</v>
      </c>
      <c r="Z3" s="11">
        <f>'OddsRatio_working_3-way'!X3^(1/3)*COS('OddsRatio_working_3-way'!Y3/3)</f>
        <v>0.52653669371892575</v>
      </c>
      <c r="AA3" s="11">
        <f>'OddsRatio_working_3-way'!X3^(1/3)*COS(('OddsRatio_working_3-way'!Y3+2*PI())/3)</f>
        <v>-0.33730499767457606</v>
      </c>
      <c r="AB3" s="11">
        <f>'OddsRatio_working_3-way'!X3^(1/3)*COS(('OddsRatio_working_3-way'!Y3+4*PI())/3)</f>
        <v>-0.18923169604434978</v>
      </c>
      <c r="AC3" s="11">
        <f>'OddsRatio_working_3-way'!X3^(1/3)*SIN('OddsRatio_working_3-way'!Y3/3)</f>
        <v>8.5490160556008055E-2</v>
      </c>
      <c r="AD3" s="11">
        <f>'OddsRatio_working_3-way'!X3^(1/3)*SIN(('OddsRatio_working_3-way'!Y3+2*PI())/3)</f>
        <v>0.41324907250725196</v>
      </c>
      <c r="AE3" s="11">
        <f>'OddsRatio_working_3-way'!X3^(1/3)*SIN(('OddsRatio_working_3-way'!Y3+4*PI())/3)</f>
        <v>-0.49873923306325985</v>
      </c>
      <c r="AF3" s="11">
        <f>-'OddsRatio_working_3-way'!U3/(3*'OddsRatio_working_3-way'!X3^(1/3))*COS(('OddsRatio_working_3-way'!Y3)/3)</f>
        <v>0.52653669371892564</v>
      </c>
      <c r="AG3" s="11">
        <f>-'OddsRatio_working_3-way'!U3/(3*'OddsRatio_working_3-way'!X3^(1/3))*COS(('OddsRatio_working_3-way'!Y3+2*PI())/3)</f>
        <v>-0.337304997674576</v>
      </c>
      <c r="AH3" s="11">
        <f>-'OddsRatio_working_3-way'!U3/(3*'OddsRatio_working_3-way'!X3^(1/3))*COS(('OddsRatio_working_3-way'!Y3+4*PI())/3)</f>
        <v>-0.18923169604434972</v>
      </c>
      <c r="AI3" s="11">
        <f>'OddsRatio_working_3-way'!U3/(3*'OddsRatio_working_3-way'!X3^(1/3))*SIN(('OddsRatio_working_3-way'!Y3)/3)</f>
        <v>-8.5490160556008041E-2</v>
      </c>
      <c r="AJ3" s="11">
        <f>'OddsRatio_working_3-way'!U3/(3*'OddsRatio_working_3-way'!X3^(1/3))*SIN(('OddsRatio_working_3-way'!Y3+2*PI())/3)</f>
        <v>-0.4132490725072519</v>
      </c>
      <c r="AK3" s="11">
        <f>'OddsRatio_working_3-way'!U3/(3*'OddsRatio_working_3-way'!X3^(1/3))*SIN(('OddsRatio_working_3-way'!Y3+4*PI())/3)</f>
        <v>0.49873923306325973</v>
      </c>
      <c r="AL3" s="11">
        <f>'OddsRatio_working_3-way'!Z3+'OddsRatio_working_3-way'!AF3</f>
        <v>1.0530733874378515</v>
      </c>
      <c r="AM3" s="11">
        <f>'OddsRatio_working_3-way'!AA3+'OddsRatio_working_3-way'!AG3</f>
        <v>-0.674609995349152</v>
      </c>
      <c r="AN3" s="11">
        <f>'OddsRatio_working_3-way'!AB3+'OddsRatio_working_3-way'!AH3</f>
        <v>-0.3784633920886995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1.0530733874378515</v>
      </c>
      <c r="AS3" s="11">
        <f>IF(('OddsRatio_working_3-way'!X3=0),IF(Q3&gt;0,-Q3^(1/3),(-Q3)^(1/3)),'OddsRatio_working_3-way'!AM3-'OddsRatio_working_3-way'!R3/3)</f>
        <v>-0.674609995349152</v>
      </c>
      <c r="AT3" s="11">
        <f>IF(('OddsRatio_working_3-way'!X3=0),IF(Q3&gt;0,-Q3^(1/3),(-Q3)^(1/3)),'OddsRatio_working_3-way'!AN3-'OddsRatio_working_3-way'!R3/3)</f>
        <v>-0.3784633920886995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2.58</v>
      </c>
      <c r="B4" s="4">
        <f>IF('True_Odds_Calculator_3-way'!B5="","",'True_Odds_Calculator_3-way'!B5)</f>
        <v>3.43</v>
      </c>
      <c r="C4" s="4">
        <f>IF('True_Odds_Calculator_3-way'!C5="","",'True_Odds_Calculator_3-way'!C5)</f>
        <v>2.86</v>
      </c>
      <c r="D4" s="9">
        <f t="shared" ref="D4:D67" si="13">(K4/(AR4+K4-(AR4*K4)))</f>
        <v>0.37739774225826977</v>
      </c>
      <c r="E4" s="9">
        <f t="shared" ref="E4:E67" si="14">(L4/(AR4+L4-(AR4*L4)))</f>
        <v>0.28270674339258584</v>
      </c>
      <c r="F4" s="9">
        <f t="shared" ref="F4:F67" si="15">(M4/(AR4+M4-(AR4*M4)))</f>
        <v>0.33989551434914456</v>
      </c>
      <c r="G4" s="9">
        <f t="shared" ref="G4:G67" si="16">AR4</f>
        <v>1.0441293567468866</v>
      </c>
      <c r="H4" s="9">
        <f t="shared" ref="H4:H67" si="17">IF(A4="","",1/D4)</f>
        <v>2.649724383660081</v>
      </c>
      <c r="I4" s="9">
        <f t="shared" ref="I4:I67" si="18">IF(B4="","",1/E4)</f>
        <v>3.5372343368949353</v>
      </c>
      <c r="J4" s="9">
        <f t="shared" ref="J4:J67" si="19">IF(C4="","",1/F4)</f>
        <v>2.9420806035492091</v>
      </c>
      <c r="K4" s="11">
        <f t="shared" ref="K4:K67" si="20">1/A4</f>
        <v>0.38759689922480617</v>
      </c>
      <c r="L4" s="11">
        <f t="shared" ref="L4:L67" si="21">1/B4</f>
        <v>0.29154518950437314</v>
      </c>
      <c r="M4" s="11">
        <f t="shared" ref="M4:M67" si="22">1/C4</f>
        <v>0.34965034965034969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-0.28216064903297966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0.23193070179306538</v>
      </c>
      <c r="Q4" s="11">
        <f>2*'OddsRatio_working_3-way'!K4*'OddsRatio_working_3-way'!L4*'OddsRatio_working_3-way'!M4</f>
        <v>7.9022385619443039E-2</v>
      </c>
      <c r="R4" s="11">
        <f t="shared" ref="R4:R67" si="23">O4/N4</f>
        <v>0</v>
      </c>
      <c r="S4" s="11">
        <f t="shared" ref="S4:S67" si="24">P4/N4</f>
        <v>-0.82198103310272985</v>
      </c>
      <c r="T4" s="11">
        <f t="shared" ref="T4:T67" si="25">Q4/N4</f>
        <v>-0.28006168078457566</v>
      </c>
      <c r="U4" s="11">
        <f>'OddsRatio_working_3-way'!S4-'OddsRatio_working_3-way'!R4^2/3</f>
        <v>-0.82198103310272985</v>
      </c>
      <c r="V4" s="11">
        <f>'OddsRatio_working_3-way'!S4*'OddsRatio_working_3-way'!R4/3-2*'OddsRatio_working_3-way'!R4^3/27-'OddsRatio_working_3-way'!T4</f>
        <v>0.28006168078457566</v>
      </c>
      <c r="W4" s="11">
        <f>'OddsRatio_working_3-way'!V4^2+4*'OddsRatio_working_3-way'!U4^3/27</f>
        <v>-3.8430552524258005E-3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0.14342036143475878</v>
      </c>
      <c r="Y4" s="11">
        <f>IF('OddsRatio_working_3-way'!W4&gt;=0,IF('OddsRatio_working_3-way'!V4+SQRT('OddsRatio_working_3-way'!W4)&gt;0,0,PI()),ACOS('OddsRatio_working_3-way'!V4/(2*'OddsRatio_working_3-way'!X4)))</f>
        <v>0.21784009255277792</v>
      </c>
      <c r="Z4" s="11">
        <f>'OddsRatio_working_3-way'!X4^(1/3)*COS('OddsRatio_working_3-way'!Y4/3)</f>
        <v>0.52206467837344328</v>
      </c>
      <c r="AA4" s="11">
        <f>'OddsRatio_working_3-way'!X4^(1/3)*COS(('OddsRatio_working_3-way'!Y4+2*PI())/3)</f>
        <v>-0.29392020886244535</v>
      </c>
      <c r="AB4" s="11">
        <f>'OddsRatio_working_3-way'!X4^(1/3)*COS(('OddsRatio_working_3-way'!Y4+4*PI())/3)</f>
        <v>-0.2281444695109977</v>
      </c>
      <c r="AC4" s="11">
        <f>'OddsRatio_working_3-way'!X4^(1/3)*SIN('OddsRatio_working_3-way'!Y4/3)</f>
        <v>3.7975640820704912E-2</v>
      </c>
      <c r="AD4" s="11">
        <f>'OddsRatio_working_3-way'!X4^(1/3)*SIN(('OddsRatio_working_3-way'!Y4+2*PI())/3)</f>
        <v>0.43313345347960197</v>
      </c>
      <c r="AE4" s="11">
        <f>'OddsRatio_working_3-way'!X4^(1/3)*SIN(('OddsRatio_working_3-way'!Y4+4*PI())/3)</f>
        <v>-0.47110909430030684</v>
      </c>
      <c r="AF4" s="11">
        <f>-'OddsRatio_working_3-way'!U4/(3*'OddsRatio_working_3-way'!X4^(1/3))*COS(('OddsRatio_working_3-way'!Y4)/3)</f>
        <v>0.52206467837344317</v>
      </c>
      <c r="AG4" s="11">
        <f>-'OddsRatio_working_3-way'!U4/(3*'OddsRatio_working_3-way'!X4^(1/3))*COS(('OddsRatio_working_3-way'!Y4+2*PI())/3)</f>
        <v>-0.29392020886244524</v>
      </c>
      <c r="AH4" s="11">
        <f>-'OddsRatio_working_3-way'!U4/(3*'OddsRatio_working_3-way'!X4^(1/3))*COS(('OddsRatio_working_3-way'!Y4+4*PI())/3)</f>
        <v>-0.22814446951099765</v>
      </c>
      <c r="AI4" s="11">
        <f>'OddsRatio_working_3-way'!U4/(3*'OddsRatio_working_3-way'!X4^(1/3))*SIN(('OddsRatio_working_3-way'!Y4)/3)</f>
        <v>-3.7975640820704905E-2</v>
      </c>
      <c r="AJ4" s="11">
        <f>'OddsRatio_working_3-way'!U4/(3*'OddsRatio_working_3-way'!X4^(1/3))*SIN(('OddsRatio_working_3-way'!Y4+2*PI())/3)</f>
        <v>-0.43313345347960192</v>
      </c>
      <c r="AK4" s="11">
        <f>'OddsRatio_working_3-way'!U4/(3*'OddsRatio_working_3-way'!X4^(1/3))*SIN(('OddsRatio_working_3-way'!Y4+4*PI())/3)</f>
        <v>0.47110909430030679</v>
      </c>
      <c r="AL4" s="11">
        <f>'OddsRatio_working_3-way'!Z4+'OddsRatio_working_3-way'!AF4</f>
        <v>1.0441293567468866</v>
      </c>
      <c r="AM4" s="11">
        <f>'OddsRatio_working_3-way'!AA4+'OddsRatio_working_3-way'!AG4</f>
        <v>-0.5878404177248906</v>
      </c>
      <c r="AN4" s="11">
        <f>'OddsRatio_working_3-way'!AB4+'OddsRatio_working_3-way'!AH4</f>
        <v>-0.45628893902199535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1.0441293567468866</v>
      </c>
      <c r="AS4" s="11">
        <f>IF(('OddsRatio_working_3-way'!X4=0),IF(Q4&gt;0,-Q4^(1/3),(-Q4)^(1/3)),'OddsRatio_working_3-way'!AM4-'OddsRatio_working_3-way'!R4/3)</f>
        <v>-0.5878404177248906</v>
      </c>
      <c r="AT4" s="11">
        <f>IF(('OddsRatio_working_3-way'!X4=0),IF(Q4&gt;0,-Q4^(1/3),(-Q4)^(1/3)),'OddsRatio_working_3-way'!AN4-'OddsRatio_working_3-way'!R4/3)</f>
        <v>-0.45628893902199535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2.11</v>
      </c>
      <c r="B5" s="4">
        <f>IF('True_Odds_Calculator_3-way'!B6="","",'True_Odds_Calculator_3-way'!B6)</f>
        <v>3.53</v>
      </c>
      <c r="C5" s="4">
        <f>IF('True_Odds_Calculator_3-way'!C6="","",'True_Odds_Calculator_3-way'!C6)</f>
        <v>3.69</v>
      </c>
      <c r="D5" s="9">
        <f t="shared" si="13"/>
        <v>0.46304983493653007</v>
      </c>
      <c r="E5" s="9">
        <f t="shared" si="14"/>
        <v>0.27449600097005383</v>
      </c>
      <c r="F5" s="9">
        <f t="shared" si="15"/>
        <v>0.26245416409341604</v>
      </c>
      <c r="G5" s="9">
        <f t="shared" si="16"/>
        <v>1.044679969513159</v>
      </c>
      <c r="H5" s="9">
        <f t="shared" si="17"/>
        <v>2.1595947661596062</v>
      </c>
      <c r="I5" s="9">
        <f t="shared" si="18"/>
        <v>3.6430403228682922</v>
      </c>
      <c r="J5" s="9">
        <f t="shared" si="19"/>
        <v>3.8101891179903977</v>
      </c>
      <c r="K5" s="11">
        <f t="shared" si="20"/>
        <v>0.47393364928909953</v>
      </c>
      <c r="L5" s="11">
        <f t="shared" si="21"/>
        <v>0.28328611898016998</v>
      </c>
      <c r="M5" s="11">
        <f t="shared" si="22"/>
        <v>0.2710027100271003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-0.27486044995917114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0.23031391787005692</v>
      </c>
      <c r="Q5" s="11">
        <f>2*'OddsRatio_working_3-way'!K5*'OddsRatio_working_3-way'!L5*'OddsRatio_working_3-way'!M5</f>
        <v>7.2769010385484029E-2</v>
      </c>
      <c r="R5" s="11">
        <f t="shared" si="23"/>
        <v>0</v>
      </c>
      <c r="S5" s="11">
        <f t="shared" si="24"/>
        <v>-0.83793036758933004</v>
      </c>
      <c r="T5" s="11">
        <f t="shared" si="25"/>
        <v>-0.26474893130784521</v>
      </c>
      <c r="U5" s="11">
        <f>'OddsRatio_working_3-way'!S5-'OddsRatio_working_3-way'!R5^2/3</f>
        <v>-0.83793036758933004</v>
      </c>
      <c r="V5" s="11">
        <f>'OddsRatio_working_3-way'!S5*'OddsRatio_working_3-way'!R5/3-2*'OddsRatio_working_3-way'!R5^3/27-'OddsRatio_working_3-way'!T5</f>
        <v>0.26474893130784521</v>
      </c>
      <c r="W5" s="11">
        <f>'OddsRatio_working_3-way'!V5^2+4*'OddsRatio_working_3-way'!U5^3/27</f>
        <v>-1.7068564461936039E-2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0.14761483757619201</v>
      </c>
      <c r="Y5" s="11">
        <f>IF('OddsRatio_working_3-way'!W5&gt;=0,IF('OddsRatio_working_3-way'!V5+SQRT('OddsRatio_working_3-way'!W5)&gt;0,0,PI()),ACOS('OddsRatio_working_3-way'!V5/(2*'OddsRatio_working_3-way'!X5)))</f>
        <v>0.45841319914962342</v>
      </c>
      <c r="Z5" s="11">
        <f>'OddsRatio_working_3-way'!X5^(1/3)*COS('OddsRatio_working_3-way'!Y5/3)</f>
        <v>0.5223399847565795</v>
      </c>
      <c r="AA5" s="11">
        <f>'OddsRatio_working_3-way'!X5^(1/3)*COS(('OddsRatio_working_3-way'!Y5+2*PI())/3)</f>
        <v>-0.33083560183306121</v>
      </c>
      <c r="AB5" s="11">
        <f>'OddsRatio_working_3-way'!X5^(1/3)*COS(('OddsRatio_working_3-way'!Y5+4*PI())/3)</f>
        <v>-0.19150438292351846</v>
      </c>
      <c r="AC5" s="11">
        <f>'OddsRatio_working_3-way'!X5^(1/3)*SIN('OddsRatio_working_3-way'!Y5/3)</f>
        <v>8.0442916743943257E-2</v>
      </c>
      <c r="AD5" s="11">
        <f>'OddsRatio_working_3-way'!X5^(1/3)*SIN(('OddsRatio_working_3-way'!Y5+2*PI())/3)</f>
        <v>0.41213823783960274</v>
      </c>
      <c r="AE5" s="11">
        <f>'OddsRatio_working_3-way'!X5^(1/3)*SIN(('OddsRatio_working_3-way'!Y5+4*PI())/3)</f>
        <v>-0.49258115458354595</v>
      </c>
      <c r="AF5" s="11">
        <f>-'OddsRatio_working_3-way'!U5/(3*'OddsRatio_working_3-way'!X5^(1/3))*COS(('OddsRatio_working_3-way'!Y5)/3)</f>
        <v>0.52233998475657939</v>
      </c>
      <c r="AG5" s="11">
        <f>-'OddsRatio_working_3-way'!U5/(3*'OddsRatio_working_3-way'!X5^(1/3))*COS(('OddsRatio_working_3-way'!Y5+2*PI())/3)</f>
        <v>-0.33083560183306115</v>
      </c>
      <c r="AH5" s="11">
        <f>-'OddsRatio_working_3-way'!U5/(3*'OddsRatio_working_3-way'!X5^(1/3))*COS(('OddsRatio_working_3-way'!Y5+4*PI())/3)</f>
        <v>-0.1915043829235184</v>
      </c>
      <c r="AI5" s="11">
        <f>'OddsRatio_working_3-way'!U5/(3*'OddsRatio_working_3-way'!X5^(1/3))*SIN(('OddsRatio_working_3-way'!Y5)/3)</f>
        <v>-8.0442916743943244E-2</v>
      </c>
      <c r="AJ5" s="11">
        <f>'OddsRatio_working_3-way'!U5/(3*'OddsRatio_working_3-way'!X5^(1/3))*SIN(('OddsRatio_working_3-way'!Y5+2*PI())/3)</f>
        <v>-0.41213823783960263</v>
      </c>
      <c r="AK5" s="11">
        <f>'OddsRatio_working_3-way'!U5/(3*'OddsRatio_working_3-way'!X5^(1/3))*SIN(('OddsRatio_working_3-way'!Y5+4*PI())/3)</f>
        <v>0.49258115458354584</v>
      </c>
      <c r="AL5" s="11">
        <f>'OddsRatio_working_3-way'!Z5+'OddsRatio_working_3-way'!AF5</f>
        <v>1.044679969513159</v>
      </c>
      <c r="AM5" s="11">
        <f>'OddsRatio_working_3-way'!AA5+'OddsRatio_working_3-way'!AG5</f>
        <v>-0.66167120366612231</v>
      </c>
      <c r="AN5" s="11">
        <f>'OddsRatio_working_3-way'!AB5+'OddsRatio_working_3-way'!AH5</f>
        <v>-0.38300876584703686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1.044679969513159</v>
      </c>
      <c r="AS5" s="11">
        <f>IF(('OddsRatio_working_3-way'!X5=0),IF(Q5&gt;0,-Q5^(1/3),(-Q5)^(1/3)),'OddsRatio_working_3-way'!AM5-'OddsRatio_working_3-way'!R5/3)</f>
        <v>-0.66167120366612231</v>
      </c>
      <c r="AT5" s="11">
        <f>IF(('OddsRatio_working_3-way'!X5=0),IF(Q5&gt;0,-Q5^(1/3),(-Q5)^(1/3)),'OddsRatio_working_3-way'!AN5-'OddsRatio_working_3-way'!R5/3)</f>
        <v>-0.38300876584703686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1.88</v>
      </c>
      <c r="B6" s="4">
        <f>IF('True_Odds_Calculator_3-way'!B7="","",'True_Odds_Calculator_3-way'!B7)</f>
        <v>3.56</v>
      </c>
      <c r="C6" s="4">
        <f>IF('True_Odds_Calculator_3-way'!C7="","",'True_Odds_Calculator_3-way'!C7)</f>
        <v>4.59</v>
      </c>
      <c r="D6" s="9">
        <f t="shared" si="13"/>
        <v>0.5195200822828665</v>
      </c>
      <c r="E6" s="9">
        <f t="shared" si="14"/>
        <v>0.27096726865553694</v>
      </c>
      <c r="F6" s="9">
        <f t="shared" si="15"/>
        <v>0.20951264906159656</v>
      </c>
      <c r="G6" s="9">
        <f t="shared" si="16"/>
        <v>1.0509697798351103</v>
      </c>
      <c r="H6" s="9">
        <f t="shared" si="17"/>
        <v>1.924853406254897</v>
      </c>
      <c r="I6" s="9">
        <f t="shared" si="18"/>
        <v>3.6904826363778827</v>
      </c>
      <c r="J6" s="9">
        <f t="shared" si="19"/>
        <v>4.7729815096080461</v>
      </c>
      <c r="K6" s="11">
        <f t="shared" si="20"/>
        <v>0.53191489361702127</v>
      </c>
      <c r="L6" s="11">
        <f t="shared" si="21"/>
        <v>0.2808988764044944</v>
      </c>
      <c r="M6" s="11">
        <f t="shared" si="22"/>
        <v>0.2178649237472767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-0.2632670780214762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0.22884150339818241</v>
      </c>
      <c r="Q6" s="11">
        <f>2*'OddsRatio_working_3-way'!K6*'OddsRatio_working_3-way'!L6*'OddsRatio_working_3-way'!M6</f>
        <v>6.5104268392086037E-2</v>
      </c>
      <c r="R6" s="11">
        <f t="shared" si="23"/>
        <v>0</v>
      </c>
      <c r="S6" s="11">
        <f t="shared" si="24"/>
        <v>-0.86923706951126833</v>
      </c>
      <c r="T6" s="11">
        <f t="shared" si="25"/>
        <v>-0.24729361863762969</v>
      </c>
      <c r="U6" s="11">
        <f>'OddsRatio_working_3-way'!S6-'OddsRatio_working_3-way'!R6^2/3</f>
        <v>-0.86923706951126833</v>
      </c>
      <c r="V6" s="11">
        <f>'OddsRatio_working_3-way'!S6*'OddsRatio_working_3-way'!R6/3-2*'OddsRatio_working_3-way'!R6^3/27-'OddsRatio_working_3-way'!T6</f>
        <v>0.24729361863762969</v>
      </c>
      <c r="W6" s="11">
        <f>'OddsRatio_working_3-way'!V6^2+4*'OddsRatio_working_3-way'!U6^3/27</f>
        <v>-3.614544136324175E-2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0.1559643991285633</v>
      </c>
      <c r="Y6" s="11">
        <f>IF('OddsRatio_working_3-way'!W6&gt;=0,IF('OddsRatio_working_3-way'!V6+SQRT('OddsRatio_working_3-way'!W6)&gt;0,0,PI()),ACOS('OddsRatio_working_3-way'!V6/(2*'OddsRatio_working_3-way'!X6)))</f>
        <v>0.65542547399030116</v>
      </c>
      <c r="Z6" s="11">
        <f>'OddsRatio_working_3-way'!X6^(1/3)*COS('OddsRatio_working_3-way'!Y6/3)</f>
        <v>0.52548488991755526</v>
      </c>
      <c r="AA6" s="11">
        <f>'OddsRatio_working_3-way'!X6^(1/3)*COS(('OddsRatio_working_3-way'!Y6+2*PI())/3)</f>
        <v>-0.36377951849650603</v>
      </c>
      <c r="AB6" s="11">
        <f>'OddsRatio_working_3-way'!X6^(1/3)*COS(('OddsRatio_working_3-way'!Y6+4*PI())/3)</f>
        <v>-0.16170537142104927</v>
      </c>
      <c r="AC6" s="11">
        <f>'OddsRatio_working_3-way'!X6^(1/3)*SIN('OddsRatio_working_3-way'!Y6/3)</f>
        <v>0.11666756321027899</v>
      </c>
      <c r="AD6" s="11">
        <f>'OddsRatio_working_3-way'!X6^(1/3)*SIN(('OddsRatio_working_3-way'!Y6+2*PI())/3)</f>
        <v>0.39674948236833246</v>
      </c>
      <c r="AE6" s="11">
        <f>'OddsRatio_working_3-way'!X6^(1/3)*SIN(('OddsRatio_working_3-way'!Y6+4*PI())/3)</f>
        <v>-0.51341704557861156</v>
      </c>
      <c r="AF6" s="11">
        <f>-'OddsRatio_working_3-way'!U6/(3*'OddsRatio_working_3-way'!X6^(1/3))*COS(('OddsRatio_working_3-way'!Y6)/3)</f>
        <v>0.52548488991755504</v>
      </c>
      <c r="AG6" s="11">
        <f>-'OddsRatio_working_3-way'!U6/(3*'OddsRatio_working_3-way'!X6^(1/3))*COS(('OddsRatio_working_3-way'!Y6+2*PI())/3)</f>
        <v>-0.36377951849650586</v>
      </c>
      <c r="AH6" s="11">
        <f>-'OddsRatio_working_3-way'!U6/(3*'OddsRatio_working_3-way'!X6^(1/3))*COS(('OddsRatio_working_3-way'!Y6+4*PI())/3)</f>
        <v>-0.16170537142104921</v>
      </c>
      <c r="AI6" s="11">
        <f>'OddsRatio_working_3-way'!U6/(3*'OddsRatio_working_3-way'!X6^(1/3))*SIN(('OddsRatio_working_3-way'!Y6)/3)</f>
        <v>-0.11666756321027894</v>
      </c>
      <c r="AJ6" s="11">
        <f>'OddsRatio_working_3-way'!U6/(3*'OddsRatio_working_3-way'!X6^(1/3))*SIN(('OddsRatio_working_3-way'!Y6+2*PI())/3)</f>
        <v>-0.3967494823683323</v>
      </c>
      <c r="AK6" s="11">
        <f>'OddsRatio_working_3-way'!U6/(3*'OddsRatio_working_3-way'!X6^(1/3))*SIN(('OddsRatio_working_3-way'!Y6+4*PI())/3)</f>
        <v>0.51341704557861134</v>
      </c>
      <c r="AL6" s="11">
        <f>'OddsRatio_working_3-way'!Z6+'OddsRatio_working_3-way'!AF6</f>
        <v>1.0509697798351103</v>
      </c>
      <c r="AM6" s="11">
        <f>'OddsRatio_working_3-way'!AA6+'OddsRatio_working_3-way'!AG6</f>
        <v>-0.72755903699301183</v>
      </c>
      <c r="AN6" s="11">
        <f>'OddsRatio_working_3-way'!AB6+'OddsRatio_working_3-way'!AH6</f>
        <v>-0.32341074284209848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1.0509697798351103</v>
      </c>
      <c r="AS6" s="11">
        <f>IF(('OddsRatio_working_3-way'!X6=0),IF(Q6&gt;0,-Q6^(1/3),(-Q6)^(1/3)),'OddsRatio_working_3-way'!AM6-'OddsRatio_working_3-way'!R6/3)</f>
        <v>-0.72755903699301183</v>
      </c>
      <c r="AT6" s="11">
        <f>IF(('OddsRatio_working_3-way'!X6=0),IF(Q6&gt;0,-Q6^(1/3),(-Q6)^(1/3)),'OddsRatio_working_3-way'!AN6-'OddsRatio_working_3-way'!R6/3)</f>
        <v>-0.32341074284209848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2.5</v>
      </c>
      <c r="B7" s="4">
        <f>IF('True_Odds_Calculator_3-way'!B8="","",'True_Odds_Calculator_3-way'!B8)</f>
        <v>3.34</v>
      </c>
      <c r="C7" s="4">
        <f>IF('True_Odds_Calculator_3-way'!C8="","",'True_Odds_Calculator_3-way'!C8)</f>
        <v>3.04</v>
      </c>
      <c r="D7" s="9">
        <f t="shared" si="13"/>
        <v>0.38982932036911211</v>
      </c>
      <c r="E7" s="9">
        <f t="shared" si="14"/>
        <v>0.29054975361603991</v>
      </c>
      <c r="F7" s="9">
        <f t="shared" si="15"/>
        <v>0.31962092601484798</v>
      </c>
      <c r="G7" s="9">
        <f t="shared" si="16"/>
        <v>1.0434834729776004</v>
      </c>
      <c r="H7" s="9">
        <f t="shared" si="17"/>
        <v>2.5652252094664001</v>
      </c>
      <c r="I7" s="9">
        <f t="shared" si="18"/>
        <v>3.4417513267675841</v>
      </c>
      <c r="J7" s="9">
        <f t="shared" si="19"/>
        <v>3.1287062848743044</v>
      </c>
      <c r="K7" s="11">
        <f t="shared" si="20"/>
        <v>0.4</v>
      </c>
      <c r="L7" s="11">
        <f t="shared" si="21"/>
        <v>0.29940119760479045</v>
      </c>
      <c r="M7" s="11">
        <f t="shared" si="22"/>
        <v>0.32894736842105265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-0.28208320201701853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0.23164197919949575</v>
      </c>
      <c r="Q7" s="11">
        <f>2*'OddsRatio_working_3-way'!K7*'OddsRatio_working_3-way'!L7*'OddsRatio_working_3-way'!M7</f>
        <v>7.8789788843365918E-2</v>
      </c>
      <c r="R7" s="11">
        <f t="shared" si="23"/>
        <v>0</v>
      </c>
      <c r="S7" s="11">
        <f t="shared" si="24"/>
        <v>-0.82118317412435082</v>
      </c>
      <c r="T7" s="11">
        <f t="shared" si="25"/>
        <v>-0.27931400480420099</v>
      </c>
      <c r="U7" s="11">
        <f>'OddsRatio_working_3-way'!S7-'OddsRatio_working_3-way'!R7^2/3</f>
        <v>-0.82118317412435082</v>
      </c>
      <c r="V7" s="11">
        <f>'OddsRatio_working_3-way'!S7*'OddsRatio_working_3-way'!R7/3-2*'OddsRatio_working_3-way'!R7^3/27-'OddsRatio_working_3-way'!T7</f>
        <v>0.27931400480420099</v>
      </c>
      <c r="W7" s="11">
        <f>'OddsRatio_working_3-way'!V7^2+4*'OddsRatio_working_3-way'!U7^3/27</f>
        <v>-4.0219303137866702E-3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0.14321159484618196</v>
      </c>
      <c r="Y7" s="11">
        <f>IF('OddsRatio_working_3-way'!W7&gt;=0,IF('OddsRatio_working_3-way'!V7+SQRT('OddsRatio_working_3-way'!W7)&gt;0,0,PI()),ACOS('OddsRatio_working_3-way'!V7/(2*'OddsRatio_working_3-way'!X7)))</f>
        <v>0.2232663208708725</v>
      </c>
      <c r="Z7" s="11">
        <f>'OddsRatio_working_3-way'!X7^(1/3)*COS('OddsRatio_working_3-way'!Y7/3)</f>
        <v>0.52174173648880007</v>
      </c>
      <c r="AA7" s="11">
        <f>'OddsRatio_working_3-way'!X7^(1/3)*COS(('OddsRatio_working_3-way'!Y7+2*PI())/3)</f>
        <v>-0.2945600925650384</v>
      </c>
      <c r="AB7" s="11">
        <f>'OddsRatio_working_3-way'!X7^(1/3)*COS(('OddsRatio_working_3-way'!Y7+4*PI())/3)</f>
        <v>-0.22718164392376197</v>
      </c>
      <c r="AC7" s="11">
        <f>'OddsRatio_working_3-way'!X7^(1/3)*SIN('OddsRatio_working_3-way'!Y7/3)</f>
        <v>3.8900965460620524E-2</v>
      </c>
      <c r="AD7" s="11">
        <f>'OddsRatio_working_3-way'!X7^(1/3)*SIN(('OddsRatio_working_3-way'!Y7+2*PI())/3)</f>
        <v>0.43239111528359703</v>
      </c>
      <c r="AE7" s="11">
        <f>'OddsRatio_working_3-way'!X7^(1/3)*SIN(('OddsRatio_working_3-way'!Y7+4*PI())/3)</f>
        <v>-0.47129208074421736</v>
      </c>
      <c r="AF7" s="11">
        <f>-'OddsRatio_working_3-way'!U7/(3*'OddsRatio_working_3-way'!X7^(1/3))*COS(('OddsRatio_working_3-way'!Y7)/3)</f>
        <v>0.52174173648880018</v>
      </c>
      <c r="AG7" s="11">
        <f>-'OddsRatio_working_3-way'!U7/(3*'OddsRatio_working_3-way'!X7^(1/3))*COS(('OddsRatio_working_3-way'!Y7+2*PI())/3)</f>
        <v>-0.29456009256503846</v>
      </c>
      <c r="AH7" s="11">
        <f>-'OddsRatio_working_3-way'!U7/(3*'OddsRatio_working_3-way'!X7^(1/3))*COS(('OddsRatio_working_3-way'!Y7+4*PI())/3)</f>
        <v>-0.22718164392376203</v>
      </c>
      <c r="AI7" s="11">
        <f>'OddsRatio_working_3-way'!U7/(3*'OddsRatio_working_3-way'!X7^(1/3))*SIN(('OddsRatio_working_3-way'!Y7)/3)</f>
        <v>-3.890096546062053E-2</v>
      </c>
      <c r="AJ7" s="11">
        <f>'OddsRatio_working_3-way'!U7/(3*'OddsRatio_working_3-way'!X7^(1/3))*SIN(('OddsRatio_working_3-way'!Y7+2*PI())/3)</f>
        <v>-0.43239111528359714</v>
      </c>
      <c r="AK7" s="11">
        <f>'OddsRatio_working_3-way'!U7/(3*'OddsRatio_working_3-way'!X7^(1/3))*SIN(('OddsRatio_working_3-way'!Y7+4*PI())/3)</f>
        <v>0.47129208074421747</v>
      </c>
      <c r="AL7" s="11">
        <f>'OddsRatio_working_3-way'!Z7+'OddsRatio_working_3-way'!AF7</f>
        <v>1.0434834729776004</v>
      </c>
      <c r="AM7" s="11">
        <f>'OddsRatio_working_3-way'!AA7+'OddsRatio_working_3-way'!AG7</f>
        <v>-0.58912018513007691</v>
      </c>
      <c r="AN7" s="11">
        <f>'OddsRatio_working_3-way'!AB7+'OddsRatio_working_3-way'!AH7</f>
        <v>-0.454363287847524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1.0434834729776004</v>
      </c>
      <c r="AS7" s="11">
        <f>IF(('OddsRatio_working_3-way'!X7=0),IF(Q7&gt;0,-Q7^(1/3),(-Q7)^(1/3)),'OddsRatio_working_3-way'!AM7-'OddsRatio_working_3-way'!R7/3)</f>
        <v>-0.58912018513007691</v>
      </c>
      <c r="AT7" s="11">
        <f>IF(('OddsRatio_working_3-way'!X7=0),IF(Q7&gt;0,-Q7^(1/3),(-Q7)^(1/3)),'OddsRatio_working_3-way'!AN7-'OddsRatio_working_3-way'!R7/3)</f>
        <v>-0.454363287847524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3.87</v>
      </c>
      <c r="B8" s="4">
        <f>IF('True_Odds_Calculator_3-way'!B9="","",'True_Odds_Calculator_3-way'!B9)</f>
        <v>3.38</v>
      </c>
      <c r="C8" s="4">
        <f>IF('True_Odds_Calculator_3-way'!C9="","",'True_Odds_Calculator_3-way'!C9)</f>
        <v>2.11</v>
      </c>
      <c r="D8" s="9">
        <f t="shared" si="13"/>
        <v>0.25011224524412135</v>
      </c>
      <c r="E8" s="9">
        <f t="shared" si="14"/>
        <v>0.28683571142371511</v>
      </c>
      <c r="F8" s="9">
        <f t="shared" si="15"/>
        <v>0.46305204333216365</v>
      </c>
      <c r="G8" s="9">
        <f t="shared" si="16"/>
        <v>1.0446706906159793</v>
      </c>
      <c r="H8" s="9">
        <f t="shared" si="17"/>
        <v>3.9982048820678604</v>
      </c>
      <c r="I8" s="9">
        <f t="shared" si="18"/>
        <v>3.4863162436660304</v>
      </c>
      <c r="J8" s="9">
        <f t="shared" si="19"/>
        <v>2.1595844665837367</v>
      </c>
      <c r="K8" s="11">
        <f t="shared" si="20"/>
        <v>0.25839793281653745</v>
      </c>
      <c r="L8" s="11">
        <f t="shared" si="21"/>
        <v>0.29585798816568049</v>
      </c>
      <c r="M8" s="11">
        <f t="shared" si="22"/>
        <v>0.47393364928909953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-0.27470825613243099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0.23043423157031584</v>
      </c>
      <c r="Q8" s="11">
        <f>2*'OddsRatio_working_3-way'!K8*'OddsRatio_working_3-way'!L8*'OddsRatio_working_3-way'!M8</f>
        <v>7.2463594833432635E-2</v>
      </c>
      <c r="R8" s="11">
        <f t="shared" si="23"/>
        <v>0</v>
      </c>
      <c r="S8" s="11">
        <f t="shared" si="24"/>
        <v>-0.83883256664564321</v>
      </c>
      <c r="T8" s="11">
        <f t="shared" si="25"/>
        <v>-0.26378382598919592</v>
      </c>
      <c r="U8" s="11">
        <f>'OddsRatio_working_3-way'!S8-'OddsRatio_working_3-way'!R8^2/3</f>
        <v>-0.83883256664564321</v>
      </c>
      <c r="V8" s="11">
        <f>'OddsRatio_working_3-way'!S8*'OddsRatio_working_3-way'!R8/3-2*'OddsRatio_working_3-way'!R8^3/27-'OddsRatio_working_3-way'!T8</f>
        <v>0.26378382598919592</v>
      </c>
      <c r="W8" s="11">
        <f>'OddsRatio_working_3-way'!V8^2+4*'OddsRatio_working_3-way'!U8^3/27</f>
        <v>-1.7860494627095186E-2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0.14785330693003926</v>
      </c>
      <c r="Y8" s="11">
        <f>IF('OddsRatio_working_3-way'!W8&gt;=0,IF('OddsRatio_working_3-way'!V8+SQRT('OddsRatio_working_3-way'!W8)&gt;0,0,PI()),ACOS('OddsRatio_working_3-way'!V8/(2*'OddsRatio_working_3-way'!X8)))</f>
        <v>0.46894465536751562</v>
      </c>
      <c r="Z8" s="11">
        <f>'OddsRatio_working_3-way'!X8^(1/3)*COS('OddsRatio_working_3-way'!Y8/3)</f>
        <v>0.52233534530798964</v>
      </c>
      <c r="AA8" s="11">
        <f>'OddsRatio_working_3-way'!X8^(1/3)*COS(('OddsRatio_working_3-way'!Y8+2*PI())/3)</f>
        <v>-0.3324592005019667</v>
      </c>
      <c r="AB8" s="11">
        <f>'OddsRatio_working_3-way'!X8^(1/3)*COS(('OddsRatio_working_3-way'!Y8+4*PI())/3)</f>
        <v>-0.18987614480602311</v>
      </c>
      <c r="AC8" s="11">
        <f>'OddsRatio_working_3-way'!X8^(1/3)*SIN('OddsRatio_working_3-way'!Y8/3)</f>
        <v>8.2320365587932681E-2</v>
      </c>
      <c r="AD8" s="11">
        <f>'OddsRatio_working_3-way'!X8^(1/3)*SIN(('OddsRatio_working_3-way'!Y8+2*PI())/3)</f>
        <v>0.41119549553726975</v>
      </c>
      <c r="AE8" s="11">
        <f>'OddsRatio_working_3-way'!X8^(1/3)*SIN(('OddsRatio_working_3-way'!Y8+4*PI())/3)</f>
        <v>-0.49351586112520218</v>
      </c>
      <c r="AF8" s="11">
        <f>-'OddsRatio_working_3-way'!U8/(3*'OddsRatio_working_3-way'!X8^(1/3))*COS(('OddsRatio_working_3-way'!Y8)/3)</f>
        <v>0.52233534530798964</v>
      </c>
      <c r="AG8" s="11">
        <f>-'OddsRatio_working_3-way'!U8/(3*'OddsRatio_working_3-way'!X8^(1/3))*COS(('OddsRatio_working_3-way'!Y8+2*PI())/3)</f>
        <v>-0.3324592005019667</v>
      </c>
      <c r="AH8" s="11">
        <f>-'OddsRatio_working_3-way'!U8/(3*'OddsRatio_working_3-way'!X8^(1/3))*COS(('OddsRatio_working_3-way'!Y8+4*PI())/3)</f>
        <v>-0.18987614480602311</v>
      </c>
      <c r="AI8" s="11">
        <f>'OddsRatio_working_3-way'!U8/(3*'OddsRatio_working_3-way'!X8^(1/3))*SIN(('OddsRatio_working_3-way'!Y8)/3)</f>
        <v>-8.2320365587932681E-2</v>
      </c>
      <c r="AJ8" s="11">
        <f>'OddsRatio_working_3-way'!U8/(3*'OddsRatio_working_3-way'!X8^(1/3))*SIN(('OddsRatio_working_3-way'!Y8+2*PI())/3)</f>
        <v>-0.41119549553726975</v>
      </c>
      <c r="AK8" s="11">
        <f>'OddsRatio_working_3-way'!U8/(3*'OddsRatio_working_3-way'!X8^(1/3))*SIN(('OddsRatio_working_3-way'!Y8+4*PI())/3)</f>
        <v>0.49351586112520218</v>
      </c>
      <c r="AL8" s="11">
        <f>'OddsRatio_working_3-way'!Z8+'OddsRatio_working_3-way'!AF8</f>
        <v>1.0446706906159793</v>
      </c>
      <c r="AM8" s="11">
        <f>'OddsRatio_working_3-way'!AA8+'OddsRatio_working_3-way'!AG8</f>
        <v>-0.6649184010039334</v>
      </c>
      <c r="AN8" s="11">
        <f>'OddsRatio_working_3-way'!AB8+'OddsRatio_working_3-way'!AH8</f>
        <v>-0.37975228961204621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1.0446706906159793</v>
      </c>
      <c r="AS8" s="11">
        <f>IF(('OddsRatio_working_3-way'!X8=0),IF(Q8&gt;0,-Q8^(1/3),(-Q8)^(1/3)),'OddsRatio_working_3-way'!AM8-'OddsRatio_working_3-way'!R8/3)</f>
        <v>-0.6649184010039334</v>
      </c>
      <c r="AT8" s="11">
        <f>IF(('OddsRatio_working_3-way'!X8=0),IF(Q8&gt;0,-Q8^(1/3),(-Q8)^(1/3)),'OddsRatio_working_3-way'!AN8-'OddsRatio_working_3-way'!R8/3)</f>
        <v>-0.37975228961204621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2.56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2.98</v>
      </c>
      <c r="D9" s="9">
        <f t="shared" si="13"/>
        <v>0.38089334112630197</v>
      </c>
      <c r="E9" s="9">
        <f t="shared" si="14"/>
        <v>0.2926311002848257</v>
      </c>
      <c r="F9" s="9">
        <f t="shared" si="15"/>
        <v>0.32647555858887251</v>
      </c>
      <c r="G9" s="9">
        <f t="shared" si="16"/>
        <v>1.0419274899745692</v>
      </c>
      <c r="H9" s="9">
        <f t="shared" si="17"/>
        <v>2.625406884360328</v>
      </c>
      <c r="I9" s="9">
        <f t="shared" si="18"/>
        <v>3.4172717767409999</v>
      </c>
      <c r="J9" s="9">
        <f t="shared" si="19"/>
        <v>3.0630164301496463</v>
      </c>
      <c r="K9" s="11">
        <f t="shared" si="20"/>
        <v>0.390625</v>
      </c>
      <c r="L9" s="11">
        <f t="shared" si="21"/>
        <v>0.30120481927710846</v>
      </c>
      <c r="M9" s="11">
        <f t="shared" si="22"/>
        <v>0.33557046979865773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-0.28293290612112898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0.23136800557936441</v>
      </c>
      <c r="Q9" s="11">
        <f>2*'OddsRatio_working_3-way'!K9*'OddsRatio_working_3-way'!L9*'OddsRatio_working_3-way'!M9</f>
        <v>7.8965189617530532E-2</v>
      </c>
      <c r="R9" s="11">
        <f t="shared" si="23"/>
        <v>0</v>
      </c>
      <c r="S9" s="11">
        <f t="shared" si="24"/>
        <v>-0.81774866257624823</v>
      </c>
      <c r="T9" s="11">
        <f t="shared" si="25"/>
        <v>-0.27909510668131343</v>
      </c>
      <c r="U9" s="11">
        <f>'OddsRatio_working_3-way'!S9-'OddsRatio_working_3-way'!R9^2/3</f>
        <v>-0.81774866257624823</v>
      </c>
      <c r="V9" s="11">
        <f>'OddsRatio_working_3-way'!S9*'OddsRatio_working_3-way'!R9/3-2*'OddsRatio_working_3-way'!R9^3/27-'OddsRatio_working_3-way'!T9</f>
        <v>0.27909510668131343</v>
      </c>
      <c r="W9" s="11">
        <f>'OddsRatio_working_3-way'!V9^2+4*'OddsRatio_working_3-way'!U9^3/27</f>
        <v>-3.1191153965521856E-3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0.14231408395693476</v>
      </c>
      <c r="Y9" s="11">
        <f>IF('OddsRatio_working_3-way'!W9&gt;=0,IF('OddsRatio_working_3-way'!V9+SQRT('OddsRatio_working_3-way'!W9)&gt;0,0,PI()),ACOS('OddsRatio_working_3-way'!V9/(2*'OddsRatio_working_3-way'!X9)))</f>
        <v>0.19749898194716908</v>
      </c>
      <c r="Z9" s="11">
        <f>'OddsRatio_working_3-way'!X9^(1/3)*COS('OddsRatio_working_3-way'!Y9/3)</f>
        <v>0.52096374498728448</v>
      </c>
      <c r="AA9" s="11">
        <f>'OddsRatio_working_3-way'!X9^(1/3)*COS(('OddsRatio_working_3-way'!Y9+2*PI())/3)</f>
        <v>-0.29022658548065516</v>
      </c>
      <c r="AB9" s="11">
        <f>'OddsRatio_working_3-way'!X9^(1/3)*COS(('OddsRatio_working_3-way'!Y9+4*PI())/3)</f>
        <v>-0.23073715950662937</v>
      </c>
      <c r="AC9" s="11">
        <f>'OddsRatio_working_3-way'!X9^(1/3)*SIN('OddsRatio_working_3-way'!Y9/3)</f>
        <v>3.4346236100040103E-2</v>
      </c>
      <c r="AD9" s="11">
        <f>'OddsRatio_working_3-way'!X9^(1/3)*SIN(('OddsRatio_working_3-way'!Y9+2*PI())/3)</f>
        <v>0.43399471955964619</v>
      </c>
      <c r="AE9" s="11">
        <f>'OddsRatio_working_3-way'!X9^(1/3)*SIN(('OddsRatio_working_3-way'!Y9+4*PI())/3)</f>
        <v>-0.46834095565968636</v>
      </c>
      <c r="AF9" s="11">
        <f>-'OddsRatio_working_3-way'!U9/(3*'OddsRatio_working_3-way'!X9^(1/3))*COS(('OddsRatio_working_3-way'!Y9)/3)</f>
        <v>0.52096374498728459</v>
      </c>
      <c r="AG9" s="11">
        <f>-'OddsRatio_working_3-way'!U9/(3*'OddsRatio_working_3-way'!X9^(1/3))*COS(('OddsRatio_working_3-way'!Y9+2*PI())/3)</f>
        <v>-0.29022658548065527</v>
      </c>
      <c r="AH9" s="11">
        <f>-'OddsRatio_working_3-way'!U9/(3*'OddsRatio_working_3-way'!X9^(1/3))*COS(('OddsRatio_working_3-way'!Y9+4*PI())/3)</f>
        <v>-0.23073715950662943</v>
      </c>
      <c r="AI9" s="11">
        <f>'OddsRatio_working_3-way'!U9/(3*'OddsRatio_working_3-way'!X9^(1/3))*SIN(('OddsRatio_working_3-way'!Y9)/3)</f>
        <v>-3.434623610004011E-2</v>
      </c>
      <c r="AJ9" s="11">
        <f>'OddsRatio_working_3-way'!U9/(3*'OddsRatio_working_3-way'!X9^(1/3))*SIN(('OddsRatio_working_3-way'!Y9+2*PI())/3)</f>
        <v>-0.4339947195596463</v>
      </c>
      <c r="AK9" s="11">
        <f>'OddsRatio_working_3-way'!U9/(3*'OddsRatio_working_3-way'!X9^(1/3))*SIN(('OddsRatio_working_3-way'!Y9+4*PI())/3)</f>
        <v>0.46834095565968648</v>
      </c>
      <c r="AL9" s="11">
        <f>'OddsRatio_working_3-way'!Z9+'OddsRatio_working_3-way'!AF9</f>
        <v>1.0419274899745692</v>
      </c>
      <c r="AM9" s="11">
        <f>'OddsRatio_working_3-way'!AA9+'OddsRatio_working_3-way'!AG9</f>
        <v>-0.58045317096131044</v>
      </c>
      <c r="AN9" s="11">
        <f>'OddsRatio_working_3-way'!AB9+'OddsRatio_working_3-way'!AH9</f>
        <v>-0.4614743190132588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1.0419274899745692</v>
      </c>
      <c r="AS9" s="11">
        <f>IF(('OddsRatio_working_3-way'!X9=0),IF(Q9&gt;0,-Q9^(1/3),(-Q9)^(1/3)),'OddsRatio_working_3-way'!AM9-'OddsRatio_working_3-way'!R9/3)</f>
        <v>-0.58045317096131044</v>
      </c>
      <c r="AT9" s="11">
        <f>IF(('OddsRatio_working_3-way'!X9=0),IF(Q9&gt;0,-Q9^(1/3),(-Q9)^(1/3)),'OddsRatio_working_3-way'!AN9-'OddsRatio_working_3-way'!R9/3)</f>
        <v>-0.4614743190132588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2.2999999999999998</v>
      </c>
      <c r="B10" s="4">
        <f>IF('True_Odds_Calculator_3-way'!B11="","",'True_Odds_Calculator_3-way'!B11)</f>
        <v>3.37</v>
      </c>
      <c r="C10" s="4">
        <f>IF('True_Odds_Calculator_3-way'!C11="","",'True_Odds_Calculator_3-way'!C11)</f>
        <v>3.37</v>
      </c>
      <c r="D10" s="9">
        <f t="shared" si="13"/>
        <v>0.42427284197873555</v>
      </c>
      <c r="E10" s="9">
        <f t="shared" si="14"/>
        <v>0.28786357901063214</v>
      </c>
      <c r="F10" s="9">
        <f t="shared" si="15"/>
        <v>0.28786357901063214</v>
      </c>
      <c r="G10" s="9">
        <f t="shared" si="16"/>
        <v>1.0438260496860607</v>
      </c>
      <c r="H10" s="9">
        <f t="shared" si="17"/>
        <v>2.3569738645918794</v>
      </c>
      <c r="I10" s="9">
        <f t="shared" si="18"/>
        <v>3.4738677377559646</v>
      </c>
      <c r="J10" s="9">
        <f t="shared" si="19"/>
        <v>3.4738677377559646</v>
      </c>
      <c r="K10" s="11">
        <f t="shared" si="20"/>
        <v>0.43478260869565222</v>
      </c>
      <c r="L10" s="11">
        <f t="shared" si="21"/>
        <v>0.29673590504451036</v>
      </c>
      <c r="M10" s="11">
        <f t="shared" si="22"/>
        <v>0.29673590504451036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-0.2795454362737535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0.23123272693443978</v>
      </c>
      <c r="Q10" s="11">
        <f>2*'OddsRatio_working_3-way'!K10*'OddsRatio_working_3-way'!L10*'OddsRatio_working_3-way'!M10</f>
        <v>7.6567128123986666E-2</v>
      </c>
      <c r="R10" s="11">
        <f t="shared" si="23"/>
        <v>0</v>
      </c>
      <c r="S10" s="11">
        <f t="shared" si="24"/>
        <v>-0.82717403659560373</v>
      </c>
      <c r="T10" s="11">
        <f t="shared" si="25"/>
        <v>-0.27389868761443825</v>
      </c>
      <c r="U10" s="11">
        <f>'OddsRatio_working_3-way'!S10-'OddsRatio_working_3-way'!R10^2/3</f>
        <v>-0.82717403659560373</v>
      </c>
      <c r="V10" s="11">
        <f>'OddsRatio_working_3-way'!S10*'OddsRatio_working_3-way'!R10/3-2*'OddsRatio_working_3-way'!R10^3/27-'OddsRatio_working_3-way'!T10</f>
        <v>0.27389868761443825</v>
      </c>
      <c r="W10" s="11">
        <f>'OddsRatio_working_3-way'!V10^2+4*'OddsRatio_working_3-way'!U10^3/27</f>
        <v>-8.8263895417566435E-3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0.14478162920297266</v>
      </c>
      <c r="Y10" s="11">
        <f>IF('OddsRatio_working_3-way'!W10&gt;=0,IF('OddsRatio_working_3-way'!V10+SQRT('OddsRatio_working_3-way'!W10)&gt;0,0,PI()),ACOS('OddsRatio_working_3-way'!V10/(2*'OddsRatio_working_3-way'!X10)))</f>
        <v>0.33043046123515052</v>
      </c>
      <c r="Z10" s="11">
        <f>'OddsRatio_working_3-way'!X10^(1/3)*COS('OddsRatio_working_3-way'!Y10/3)</f>
        <v>0.52191302484303037</v>
      </c>
      <c r="AA10" s="11">
        <f>'OddsRatio_working_3-way'!X10^(1/3)*COS(('OddsRatio_working_3-way'!Y10+2*PI())/3)</f>
        <v>-0.31094256070800935</v>
      </c>
      <c r="AB10" s="11">
        <f>'OddsRatio_working_3-way'!X10^(1/3)*COS(('OddsRatio_working_3-way'!Y10+4*PI())/3)</f>
        <v>-0.21097046413502113</v>
      </c>
      <c r="AC10" s="11">
        <f>'OddsRatio_working_3-way'!X10^(1/3)*SIN('OddsRatio_working_3-way'!Y10/3)</f>
        <v>5.7718916867866059E-2</v>
      </c>
      <c r="AD10" s="11">
        <f>'OddsRatio_working_3-way'!X10^(1/3)*SIN(('OddsRatio_working_3-way'!Y10+2*PI())/3)</f>
        <v>0.42313047964611011</v>
      </c>
      <c r="AE10" s="11">
        <f>'OddsRatio_working_3-way'!X10^(1/3)*SIN(('OddsRatio_working_3-way'!Y10+4*PI())/3)</f>
        <v>-0.48084939651397607</v>
      </c>
      <c r="AF10" s="11">
        <f>-'OddsRatio_working_3-way'!U10/(3*'OddsRatio_working_3-way'!X10^(1/3))*COS(('OddsRatio_working_3-way'!Y10)/3)</f>
        <v>0.52191302484303037</v>
      </c>
      <c r="AG10" s="11">
        <f>-'OddsRatio_working_3-way'!U10/(3*'OddsRatio_working_3-way'!X10^(1/3))*COS(('OddsRatio_working_3-way'!Y10+2*PI())/3)</f>
        <v>-0.31094256070800935</v>
      </c>
      <c r="AH10" s="11">
        <f>-'OddsRatio_working_3-way'!U10/(3*'OddsRatio_working_3-way'!X10^(1/3))*COS(('OddsRatio_working_3-way'!Y10+4*PI())/3)</f>
        <v>-0.21097046413502113</v>
      </c>
      <c r="AI10" s="11">
        <f>'OddsRatio_working_3-way'!U10/(3*'OddsRatio_working_3-way'!X10^(1/3))*SIN(('OddsRatio_working_3-way'!Y10)/3)</f>
        <v>-5.7718916867866059E-2</v>
      </c>
      <c r="AJ10" s="11">
        <f>'OddsRatio_working_3-way'!U10/(3*'OddsRatio_working_3-way'!X10^(1/3))*SIN(('OddsRatio_working_3-way'!Y10+2*PI())/3)</f>
        <v>-0.42313047964611011</v>
      </c>
      <c r="AK10" s="11">
        <f>'OddsRatio_working_3-way'!U10/(3*'OddsRatio_working_3-way'!X10^(1/3))*SIN(('OddsRatio_working_3-way'!Y10+4*PI())/3)</f>
        <v>0.48084939651397607</v>
      </c>
      <c r="AL10" s="11">
        <f>'OddsRatio_working_3-way'!Z10+'OddsRatio_working_3-way'!AF10</f>
        <v>1.0438260496860607</v>
      </c>
      <c r="AM10" s="11">
        <f>'OddsRatio_working_3-way'!AA10+'OddsRatio_working_3-way'!AG10</f>
        <v>-0.6218851214160187</v>
      </c>
      <c r="AN10" s="11">
        <f>'OddsRatio_working_3-way'!AB10+'OddsRatio_working_3-way'!AH10</f>
        <v>-0.42194092827004226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1.0438260496860607</v>
      </c>
      <c r="AS10" s="11">
        <f>IF(('OddsRatio_working_3-way'!X10=0),IF(Q10&gt;0,-Q10^(1/3),(-Q10)^(1/3)),'OddsRatio_working_3-way'!AM10-'OddsRatio_working_3-way'!R10/3)</f>
        <v>-0.6218851214160187</v>
      </c>
      <c r="AT10" s="11">
        <f>IF(('OddsRatio_working_3-way'!X10=0),IF(Q10&gt;0,-Q10^(1/3),(-Q10)^(1/3)),'OddsRatio_working_3-way'!AN10-'OddsRatio_working_3-way'!R10/3)</f>
        <v>-0.42194092827004226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1.45</v>
      </c>
      <c r="B11" s="4">
        <f>IF('True_Odds_Calculator_3-way'!B12="","",'True_Odds_Calculator_3-way'!B12)</f>
        <v>4.63</v>
      </c>
      <c r="C11" s="4">
        <f>IF('True_Odds_Calculator_3-way'!C12="","",'True_Odds_Calculator_3-way'!C12)</f>
        <v>7.84</v>
      </c>
      <c r="D11" s="9">
        <f t="shared" si="13"/>
        <v>0.67501529035139618</v>
      </c>
      <c r="E11" s="9">
        <f t="shared" si="14"/>
        <v>0.20476362449938831</v>
      </c>
      <c r="F11" s="9">
        <f t="shared" si="15"/>
        <v>0.12022108514921533</v>
      </c>
      <c r="G11" s="9">
        <f t="shared" si="16"/>
        <v>1.0698842737141709</v>
      </c>
      <c r="H11" s="9">
        <f t="shared" si="17"/>
        <v>1.4814479231713771</v>
      </c>
      <c r="I11" s="9">
        <f t="shared" si="18"/>
        <v>4.8836799135824407</v>
      </c>
      <c r="J11" s="9">
        <f t="shared" si="19"/>
        <v>8.3180084322049304</v>
      </c>
      <c r="K11" s="11">
        <f t="shared" si="20"/>
        <v>0.68965517241379315</v>
      </c>
      <c r="L11" s="11">
        <f t="shared" si="21"/>
        <v>0.21598272138228941</v>
      </c>
      <c r="M11" s="11">
        <f t="shared" si="22"/>
        <v>0.12755102040816327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-0.21228054042798317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0.20747108704210068</v>
      </c>
      <c r="Q11" s="11">
        <f>2*'OddsRatio_working_3-way'!K11*'OddsRatio_working_3-way'!L11*'OddsRatio_working_3-way'!M11</f>
        <v>3.7998367590128326E-2</v>
      </c>
      <c r="R11" s="11">
        <f t="shared" si="23"/>
        <v>0</v>
      </c>
      <c r="S11" s="11">
        <f t="shared" si="24"/>
        <v>-0.97734388005520412</v>
      </c>
      <c r="T11" s="11">
        <f t="shared" si="25"/>
        <v>-0.17900071063282125</v>
      </c>
      <c r="U11" s="11">
        <f>'OddsRatio_working_3-way'!S11-'OddsRatio_working_3-way'!R11^2/3</f>
        <v>-0.97734388005520412</v>
      </c>
      <c r="V11" s="11">
        <f>'OddsRatio_working_3-way'!S11*'OddsRatio_working_3-way'!R11/3-2*'OddsRatio_working_3-way'!R11^3/27-'OddsRatio_working_3-way'!T11</f>
        <v>0.17900071063282125</v>
      </c>
      <c r="W11" s="11">
        <f>'OddsRatio_working_3-way'!V11^2+4*'OddsRatio_working_3-way'!U11^3/27</f>
        <v>-0.10626391745921061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0.18594701655731508</v>
      </c>
      <c r="Y11" s="11">
        <f>IF('OddsRatio_working_3-way'!W11&gt;=0,IF('OddsRatio_working_3-way'!V11+SQRT('OddsRatio_working_3-way'!W11)&gt;0,0,PI()),ACOS('OddsRatio_working_3-way'!V11/(2*'OddsRatio_working_3-way'!X11)))</f>
        <v>1.0686342539564675</v>
      </c>
      <c r="Z11" s="11">
        <f>'OddsRatio_working_3-way'!X11^(1/3)*COS('OddsRatio_working_3-way'!Y11/3)</f>
        <v>0.53494213685708547</v>
      </c>
      <c r="AA11" s="11">
        <f>'OddsRatio_working_3-way'!X11^(1/3)*COS(('OddsRatio_working_3-way'!Y11+2*PI())/3)</f>
        <v>-0.43984755370099071</v>
      </c>
      <c r="AB11" s="11">
        <f>'OddsRatio_working_3-way'!X11^(1/3)*COS(('OddsRatio_working_3-way'!Y11+4*PI())/3)</f>
        <v>-9.5094583156094675E-2</v>
      </c>
      <c r="AC11" s="11">
        <f>'OddsRatio_working_3-way'!X11^(1/3)*SIN('OddsRatio_working_3-way'!Y11/3)</f>
        <v>0.19904322034801875</v>
      </c>
      <c r="AD11" s="11">
        <f>'OddsRatio_working_3-way'!X11^(1/3)*SIN(('OddsRatio_working_3-way'!Y11+2*PI())/3)</f>
        <v>0.36375186989895847</v>
      </c>
      <c r="AE11" s="11">
        <f>'OddsRatio_working_3-way'!X11^(1/3)*SIN(('OddsRatio_working_3-way'!Y11+4*PI())/3)</f>
        <v>-0.56279509024697727</v>
      </c>
      <c r="AF11" s="11">
        <f>-'OddsRatio_working_3-way'!U11/(3*'OddsRatio_working_3-way'!X11^(1/3))*COS(('OddsRatio_working_3-way'!Y11)/3)</f>
        <v>0.53494213685708547</v>
      </c>
      <c r="AG11" s="11">
        <f>-'OddsRatio_working_3-way'!U11/(3*'OddsRatio_working_3-way'!X11^(1/3))*COS(('OddsRatio_working_3-way'!Y11+2*PI())/3)</f>
        <v>-0.43984755370099071</v>
      </c>
      <c r="AH11" s="11">
        <f>-'OddsRatio_working_3-way'!U11/(3*'OddsRatio_working_3-way'!X11^(1/3))*COS(('OddsRatio_working_3-way'!Y11+4*PI())/3)</f>
        <v>-9.5094583156094675E-2</v>
      </c>
      <c r="AI11" s="11">
        <f>'OddsRatio_working_3-way'!U11/(3*'OddsRatio_working_3-way'!X11^(1/3))*SIN(('OddsRatio_working_3-way'!Y11)/3)</f>
        <v>-0.19904322034801875</v>
      </c>
      <c r="AJ11" s="11">
        <f>'OddsRatio_working_3-way'!U11/(3*'OddsRatio_working_3-way'!X11^(1/3))*SIN(('OddsRatio_working_3-way'!Y11+2*PI())/3)</f>
        <v>-0.36375186989895847</v>
      </c>
      <c r="AK11" s="11">
        <f>'OddsRatio_working_3-way'!U11/(3*'OddsRatio_working_3-way'!X11^(1/3))*SIN(('OddsRatio_working_3-way'!Y11+4*PI())/3)</f>
        <v>0.56279509024697727</v>
      </c>
      <c r="AL11" s="11">
        <f>'OddsRatio_working_3-way'!Z11+'OddsRatio_working_3-way'!AF11</f>
        <v>1.0698842737141709</v>
      </c>
      <c r="AM11" s="11">
        <f>'OddsRatio_working_3-way'!AA11+'OddsRatio_working_3-way'!AG11</f>
        <v>-0.87969510740198142</v>
      </c>
      <c r="AN11" s="11">
        <f>'OddsRatio_working_3-way'!AB11+'OddsRatio_working_3-way'!AH11</f>
        <v>-0.19018916631218935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1.0698842737141709</v>
      </c>
      <c r="AS11" s="11">
        <f>IF(('OddsRatio_working_3-way'!X11=0),IF(Q11&gt;0,-Q11^(1/3),(-Q11)^(1/3)),'OddsRatio_working_3-way'!AM11-'OddsRatio_working_3-way'!R11/3)</f>
        <v>-0.87969510740198142</v>
      </c>
      <c r="AT11" s="11">
        <f>IF(('OddsRatio_working_3-way'!X11=0),IF(Q11&gt;0,-Q11^(1/3),(-Q11)^(1/3)),'OddsRatio_working_3-way'!AN11-'OddsRatio_working_3-way'!R11/3)</f>
        <v>-0.19018916631218935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1.81</v>
      </c>
      <c r="B12" s="4">
        <f>IF('True_Odds_Calculator_3-way'!B13="","",'True_Odds_Calculator_3-way'!B13)</f>
        <v>3.73</v>
      </c>
      <c r="C12" s="4">
        <f>IF('True_Odds_Calculator_3-way'!C13="","",'True_Odds_Calculator_3-way'!C13)</f>
        <v>4.74</v>
      </c>
      <c r="D12" s="9">
        <f t="shared" si="13"/>
        <v>0.53957298434858747</v>
      </c>
      <c r="E12" s="9">
        <f t="shared" si="14"/>
        <v>0.257998223662673</v>
      </c>
      <c r="F12" s="9">
        <f t="shared" si="15"/>
        <v>0.20242879198873939</v>
      </c>
      <c r="G12" s="9">
        <f t="shared" si="16"/>
        <v>1.0534782705451959</v>
      </c>
      <c r="H12" s="9">
        <f t="shared" si="17"/>
        <v>1.8533173991416085</v>
      </c>
      <c r="I12" s="9">
        <f t="shared" si="18"/>
        <v>3.8759956785883842</v>
      </c>
      <c r="J12" s="9">
        <f t="shared" si="19"/>
        <v>4.9400087318390336</v>
      </c>
      <c r="K12" s="11">
        <f t="shared" si="20"/>
        <v>0.5524861878453039</v>
      </c>
      <c r="L12" s="11">
        <f t="shared" si="21"/>
        <v>0.26809651474530832</v>
      </c>
      <c r="M12" s="11">
        <f t="shared" si="22"/>
        <v>0.21097046413502107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-0.25843630303174592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0.22749173920622007</v>
      </c>
      <c r="Q12" s="11">
        <f>2*'OddsRatio_working_3-way'!K12*'OddsRatio_working_3-way'!L12*'OddsRatio_working_3-way'!M12</f>
        <v>6.2497730551159363E-2</v>
      </c>
      <c r="R12" s="11">
        <f t="shared" si="23"/>
        <v>0</v>
      </c>
      <c r="S12" s="11">
        <f t="shared" si="24"/>
        <v>-0.88026231817081568</v>
      </c>
      <c r="T12" s="11">
        <f t="shared" si="25"/>
        <v>-0.24183030718978454</v>
      </c>
      <c r="U12" s="11">
        <f>'OddsRatio_working_3-way'!S12-'OddsRatio_working_3-way'!R12^2/3</f>
        <v>-0.88026231817081568</v>
      </c>
      <c r="V12" s="11">
        <f>'OddsRatio_working_3-way'!S12*'OddsRatio_working_3-way'!R12/3-2*'OddsRatio_working_3-way'!R12^3/27-'OddsRatio_working_3-way'!T12</f>
        <v>0.24183030718978454</v>
      </c>
      <c r="W12" s="11">
        <f>'OddsRatio_working_3-way'!V12^2+4*'OddsRatio_working_3-way'!U12^3/27</f>
        <v>-4.2567228339762786E-2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0.15894112574729388</v>
      </c>
      <c r="Y12" s="11">
        <f>IF('OddsRatio_working_3-way'!W12&gt;=0,IF('OddsRatio_working_3-way'!V12+SQRT('OddsRatio_working_3-way'!W12)&gt;0,0,PI()),ACOS('OddsRatio_working_3-way'!V12/(2*'OddsRatio_working_3-way'!X12)))</f>
        <v>0.70632173930484932</v>
      </c>
      <c r="Z12" s="11">
        <f>'OddsRatio_working_3-way'!X12^(1/3)*COS('OddsRatio_working_3-way'!Y12/3)</f>
        <v>0.52673913527259797</v>
      </c>
      <c r="AA12" s="11">
        <f>'OddsRatio_working_3-way'!X12^(1/3)*COS(('OddsRatio_working_3-way'!Y12+2*PI())/3)</f>
        <v>-0.37279987455312469</v>
      </c>
      <c r="AB12" s="11">
        <f>'OddsRatio_working_3-way'!X12^(1/3)*COS(('OddsRatio_working_3-way'!Y12+4*PI())/3)</f>
        <v>-0.1539392607194732</v>
      </c>
      <c r="AC12" s="11">
        <f>'OddsRatio_working_3-way'!X12^(1/3)*SIN('OddsRatio_working_3-way'!Y12/3)</f>
        <v>0.12635923431186541</v>
      </c>
      <c r="AD12" s="11">
        <f>'OddsRatio_working_3-way'!X12^(1/3)*SIN(('OddsRatio_working_3-way'!Y12+2*PI())/3)</f>
        <v>0.39298985515758511</v>
      </c>
      <c r="AE12" s="11">
        <f>'OddsRatio_working_3-way'!X12^(1/3)*SIN(('OddsRatio_working_3-way'!Y12+4*PI())/3)</f>
        <v>-0.51934908946945046</v>
      </c>
      <c r="AF12" s="11">
        <f>-'OddsRatio_working_3-way'!U12/(3*'OddsRatio_working_3-way'!X12^(1/3))*COS(('OddsRatio_working_3-way'!Y12)/3)</f>
        <v>0.52673913527259797</v>
      </c>
      <c r="AG12" s="11">
        <f>-'OddsRatio_working_3-way'!U12/(3*'OddsRatio_working_3-way'!X12^(1/3))*COS(('OddsRatio_working_3-way'!Y12+2*PI())/3)</f>
        <v>-0.37279987455312469</v>
      </c>
      <c r="AH12" s="11">
        <f>-'OddsRatio_working_3-way'!U12/(3*'OddsRatio_working_3-way'!X12^(1/3))*COS(('OddsRatio_working_3-way'!Y12+4*PI())/3)</f>
        <v>-0.1539392607194732</v>
      </c>
      <c r="AI12" s="11">
        <f>'OddsRatio_working_3-way'!U12/(3*'OddsRatio_working_3-way'!X12^(1/3))*SIN(('OddsRatio_working_3-way'!Y12)/3)</f>
        <v>-0.12635923431186541</v>
      </c>
      <c r="AJ12" s="11">
        <f>'OddsRatio_working_3-way'!U12/(3*'OddsRatio_working_3-way'!X12^(1/3))*SIN(('OddsRatio_working_3-way'!Y12+2*PI())/3)</f>
        <v>-0.39298985515758511</v>
      </c>
      <c r="AK12" s="11">
        <f>'OddsRatio_working_3-way'!U12/(3*'OddsRatio_working_3-way'!X12^(1/3))*SIN(('OddsRatio_working_3-way'!Y12+4*PI())/3)</f>
        <v>0.51934908946945046</v>
      </c>
      <c r="AL12" s="11">
        <f>'OddsRatio_working_3-way'!Z12+'OddsRatio_working_3-way'!AF12</f>
        <v>1.0534782705451959</v>
      </c>
      <c r="AM12" s="11">
        <f>'OddsRatio_working_3-way'!AA12+'OddsRatio_working_3-way'!AG12</f>
        <v>-0.74559974910624938</v>
      </c>
      <c r="AN12" s="11">
        <f>'OddsRatio_working_3-way'!AB12+'OddsRatio_working_3-way'!AH12</f>
        <v>-0.3078785214389464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1.0534782705451959</v>
      </c>
      <c r="AS12" s="11">
        <f>IF(('OddsRatio_working_3-way'!X12=0),IF(Q12&gt;0,-Q12^(1/3),(-Q12)^(1/3)),'OddsRatio_working_3-way'!AM12-'OddsRatio_working_3-way'!R12/3)</f>
        <v>-0.74559974910624938</v>
      </c>
      <c r="AT12" s="11">
        <f>IF(('OddsRatio_working_3-way'!X12=0),IF(Q12&gt;0,-Q12^(1/3),(-Q12)^(1/3)),'OddsRatio_working_3-way'!AN12-'OddsRatio_working_3-way'!R12/3)</f>
        <v>-0.3078785214389464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1.93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4.12</v>
      </c>
      <c r="D13" s="9">
        <f t="shared" si="13"/>
        <v>0.50455930833873963</v>
      </c>
      <c r="E13" s="9">
        <f t="shared" si="14"/>
        <v>0.26256891153270157</v>
      </c>
      <c r="F13" s="9">
        <f t="shared" si="15"/>
        <v>0.23287178012855891</v>
      </c>
      <c r="G13" s="9">
        <f t="shared" si="16"/>
        <v>1.0558360884699622</v>
      </c>
      <c r="H13" s="9">
        <f t="shared" si="17"/>
        <v>1.9819275622770645</v>
      </c>
      <c r="I13" s="9">
        <f t="shared" si="18"/>
        <v>3.8085239953300993</v>
      </c>
      <c r="J13" s="9">
        <f t="shared" si="19"/>
        <v>4.2942085960262819</v>
      </c>
      <c r="K13" s="11">
        <f t="shared" si="20"/>
        <v>0.5181347150259068</v>
      </c>
      <c r="L13" s="11">
        <f t="shared" si="21"/>
        <v>0.27322404371584696</v>
      </c>
      <c r="M13" s="11">
        <f t="shared" si="22"/>
        <v>0.24271844660194175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-0.26520613646990521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0.23056156412965101</v>
      </c>
      <c r="Q13" s="11">
        <f>2*'OddsRatio_working_3-way'!K13*'OddsRatio_working_3-way'!L13*'OddsRatio_working_3-way'!M13</f>
        <v>6.8721777683949645E-2</v>
      </c>
      <c r="R13" s="11">
        <f t="shared" si="23"/>
        <v>0</v>
      </c>
      <c r="S13" s="11">
        <f t="shared" si="24"/>
        <v>-0.86936738040303396</v>
      </c>
      <c r="T13" s="11">
        <f t="shared" si="25"/>
        <v>-0.25912589579822182</v>
      </c>
      <c r="U13" s="11">
        <f>'OddsRatio_working_3-way'!S13-'OddsRatio_working_3-way'!R13^2/3</f>
        <v>-0.86936738040303396</v>
      </c>
      <c r="V13" s="11">
        <f>'OddsRatio_working_3-way'!S13*'OddsRatio_working_3-way'!R13/3-2*'OddsRatio_working_3-way'!R13^3/27-'OddsRatio_working_3-way'!T13</f>
        <v>0.25912589579822182</v>
      </c>
      <c r="W13" s="11">
        <f>'OddsRatio_working_3-way'!V13^2+4*'OddsRatio_working_3-way'!U13^3/27</f>
        <v>-3.0197111603762761E-2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0.15599947233644226</v>
      </c>
      <c r="Y13" s="11">
        <f>IF('OddsRatio_working_3-way'!W13&gt;=0,IF('OddsRatio_working_3-way'!V13+SQRT('OddsRatio_working_3-way'!W13)&gt;0,0,PI()),ACOS('OddsRatio_working_3-way'!V13/(2*'OddsRatio_working_3-way'!X13)))</f>
        <v>0.59072961871127028</v>
      </c>
      <c r="Z13" s="11">
        <f>'OddsRatio_working_3-way'!X13^(1/3)*COS('OddsRatio_working_3-way'!Y13/3)</f>
        <v>0.52791804423498101</v>
      </c>
      <c r="AA13" s="11">
        <f>'OddsRatio_working_3-way'!X13^(1/3)*COS(('OddsRatio_working_3-way'!Y13+2*PI())/3)</f>
        <v>-0.35516619852972736</v>
      </c>
      <c r="AB13" s="11">
        <f>'OddsRatio_working_3-way'!X13^(1/3)*COS(('OddsRatio_working_3-way'!Y13+4*PI())/3)</f>
        <v>-0.17275184570525381</v>
      </c>
      <c r="AC13" s="11">
        <f>'OddsRatio_working_3-way'!X13^(1/3)*SIN('OddsRatio_working_3-way'!Y13/3)</f>
        <v>0.10531697570726117</v>
      </c>
      <c r="AD13" s="11">
        <f>'OddsRatio_working_3-way'!X13^(1/3)*SIN(('OddsRatio_working_3-way'!Y13+2*PI())/3)</f>
        <v>0.40453194957006</v>
      </c>
      <c r="AE13" s="11">
        <f>'OddsRatio_working_3-way'!X13^(1/3)*SIN(('OddsRatio_working_3-way'!Y13+4*PI())/3)</f>
        <v>-0.50984892527732117</v>
      </c>
      <c r="AF13" s="11">
        <f>-'OddsRatio_working_3-way'!U13/(3*'OddsRatio_working_3-way'!X13^(1/3))*COS(('OddsRatio_working_3-way'!Y13)/3)</f>
        <v>0.52791804423498112</v>
      </c>
      <c r="AG13" s="11">
        <f>-'OddsRatio_working_3-way'!U13/(3*'OddsRatio_working_3-way'!X13^(1/3))*COS(('OddsRatio_working_3-way'!Y13+2*PI())/3)</f>
        <v>-0.35516619852972742</v>
      </c>
      <c r="AH13" s="11">
        <f>-'OddsRatio_working_3-way'!U13/(3*'OddsRatio_working_3-way'!X13^(1/3))*COS(('OddsRatio_working_3-way'!Y13+4*PI())/3)</f>
        <v>-0.17275184570525387</v>
      </c>
      <c r="AI13" s="11">
        <f>'OddsRatio_working_3-way'!U13/(3*'OddsRatio_working_3-way'!X13^(1/3))*SIN(('OddsRatio_working_3-way'!Y13)/3)</f>
        <v>-0.1053169757072612</v>
      </c>
      <c r="AJ13" s="11">
        <f>'OddsRatio_working_3-way'!U13/(3*'OddsRatio_working_3-way'!X13^(1/3))*SIN(('OddsRatio_working_3-way'!Y13+2*PI())/3)</f>
        <v>-0.40453194957006006</v>
      </c>
      <c r="AK13" s="11">
        <f>'OddsRatio_working_3-way'!U13/(3*'OddsRatio_working_3-way'!X13^(1/3))*SIN(('OddsRatio_working_3-way'!Y13+4*PI())/3)</f>
        <v>0.50984892527732129</v>
      </c>
      <c r="AL13" s="11">
        <f>'OddsRatio_working_3-way'!Z13+'OddsRatio_working_3-way'!AF13</f>
        <v>1.0558360884699622</v>
      </c>
      <c r="AM13" s="11">
        <f>'OddsRatio_working_3-way'!AA13+'OddsRatio_working_3-way'!AG13</f>
        <v>-0.71033239705945483</v>
      </c>
      <c r="AN13" s="11">
        <f>'OddsRatio_working_3-way'!AB13+'OddsRatio_working_3-way'!AH13</f>
        <v>-0.34550369141050769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1.0558360884699622</v>
      </c>
      <c r="AS13" s="11">
        <f>IF(('OddsRatio_working_3-way'!X13=0),IF(Q13&gt;0,-Q13^(1/3),(-Q13)^(1/3)),'OddsRatio_working_3-way'!AM13-'OddsRatio_working_3-way'!R13/3)</f>
        <v>-0.71033239705945483</v>
      </c>
      <c r="AT13" s="11">
        <f>IF(('OddsRatio_working_3-way'!X13=0),IF(Q13&gt;0,-Q13^(1/3),(-Q13)^(1/3)),'OddsRatio_working_3-way'!AN13-'OddsRatio_working_3-way'!R13/3)</f>
        <v>-0.34550369141050769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2.09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3.57</v>
      </c>
      <c r="D14" s="9">
        <f t="shared" si="13"/>
        <v>0.46115472156456006</v>
      </c>
      <c r="E14" s="9">
        <f t="shared" si="14"/>
        <v>0.27253479362403971</v>
      </c>
      <c r="F14" s="9">
        <f t="shared" si="15"/>
        <v>0.26631048481140018</v>
      </c>
      <c r="G14" s="9">
        <f t="shared" si="16"/>
        <v>1.071990469440145</v>
      </c>
      <c r="H14" s="9">
        <f t="shared" si="17"/>
        <v>2.1684696116897579</v>
      </c>
      <c r="I14" s="9">
        <f t="shared" si="18"/>
        <v>3.6692562689059609</v>
      </c>
      <c r="J14" s="9">
        <f t="shared" si="19"/>
        <v>3.7550155064611714</v>
      </c>
      <c r="K14" s="11">
        <f t="shared" si="20"/>
        <v>0.47846889952153115</v>
      </c>
      <c r="L14" s="11">
        <f t="shared" si="21"/>
        <v>0.28653295128939826</v>
      </c>
      <c r="M14" s="11">
        <f t="shared" si="22"/>
        <v>0.28011204481792717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-0.26786689230469329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0.2361756866001635</v>
      </c>
      <c r="Q14" s="11">
        <f>2*'OddsRatio_working_3-way'!K14*'OddsRatio_working_3-way'!L14*'OddsRatio_working_3-way'!M14</f>
        <v>7.6805101333386486E-2</v>
      </c>
      <c r="R14" s="11">
        <f t="shared" si="23"/>
        <v>0</v>
      </c>
      <c r="S14" s="11">
        <f t="shared" si="24"/>
        <v>-0.88169047159257863</v>
      </c>
      <c r="T14" s="11">
        <f t="shared" si="25"/>
        <v>-0.28672860864799299</v>
      </c>
      <c r="U14" s="11">
        <f>'OddsRatio_working_3-way'!S14-'OddsRatio_working_3-way'!R14^2/3</f>
        <v>-0.88169047159257863</v>
      </c>
      <c r="V14" s="11">
        <f>'OddsRatio_working_3-way'!S14*'OddsRatio_working_3-way'!R14/3-2*'OddsRatio_working_3-way'!R14^3/27-'OddsRatio_working_3-way'!T14</f>
        <v>0.28672860864799299</v>
      </c>
      <c r="W14" s="11">
        <f>'OddsRatio_working_3-way'!V14^2+4*'OddsRatio_working_3-way'!U14^3/27</f>
        <v>-1.9328460945368525E-2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0.15932808600697371</v>
      </c>
      <c r="Y14" s="11">
        <f>IF('OddsRatio_working_3-way'!W14&gt;=0,IF('OddsRatio_working_3-way'!V14+SQRT('OddsRatio_working_3-way'!W14)&gt;0,0,PI()),ACOS('OddsRatio_working_3-way'!V14/(2*'OddsRatio_working_3-way'!X14)))</f>
        <v>0.45147258656425882</v>
      </c>
      <c r="Z14" s="11">
        <f>'OddsRatio_working_3-way'!X14^(1/3)*COS('OddsRatio_working_3-way'!Y14/3)</f>
        <v>0.53599523472007249</v>
      </c>
      <c r="AA14" s="11">
        <f>'OddsRatio_working_3-way'!X14^(1/3)*COS(('OddsRatio_working_3-way'!Y14+2*PI())/3)</f>
        <v>-0.33838546550284759</v>
      </c>
      <c r="AB14" s="11">
        <f>'OddsRatio_working_3-way'!X14^(1/3)*COS(('OddsRatio_working_3-way'!Y14+4*PI())/3)</f>
        <v>-0.19760976921722503</v>
      </c>
      <c r="AC14" s="11">
        <f>'OddsRatio_working_3-way'!X14^(1/3)*SIN('OddsRatio_working_3-way'!Y14/3)</f>
        <v>8.1276886145861121E-2</v>
      </c>
      <c r="AD14" s="11">
        <f>'OddsRatio_working_3-way'!X14^(1/3)*SIN(('OddsRatio_working_3-way'!Y14+2*PI())/3)</f>
        <v>0.4235470465020551</v>
      </c>
      <c r="AE14" s="11">
        <f>'OddsRatio_working_3-way'!X14^(1/3)*SIN(('OddsRatio_working_3-way'!Y14+4*PI())/3)</f>
        <v>-0.50482393264791636</v>
      </c>
      <c r="AF14" s="11">
        <f>-'OddsRatio_working_3-way'!U14/(3*'OddsRatio_working_3-way'!X14^(1/3))*COS(('OddsRatio_working_3-way'!Y14)/3)</f>
        <v>0.53599523472007238</v>
      </c>
      <c r="AG14" s="11">
        <f>-'OddsRatio_working_3-way'!U14/(3*'OddsRatio_working_3-way'!X14^(1/3))*COS(('OddsRatio_working_3-way'!Y14+2*PI())/3)</f>
        <v>-0.33838546550284754</v>
      </c>
      <c r="AH14" s="11">
        <f>-'OddsRatio_working_3-way'!U14/(3*'OddsRatio_working_3-way'!X14^(1/3))*COS(('OddsRatio_working_3-way'!Y14+4*PI())/3)</f>
        <v>-0.19760976921722498</v>
      </c>
      <c r="AI14" s="11">
        <f>'OddsRatio_working_3-way'!U14/(3*'OddsRatio_working_3-way'!X14^(1/3))*SIN(('OddsRatio_working_3-way'!Y14)/3)</f>
        <v>-8.1276886145861094E-2</v>
      </c>
      <c r="AJ14" s="11">
        <f>'OddsRatio_working_3-way'!U14/(3*'OddsRatio_working_3-way'!X14^(1/3))*SIN(('OddsRatio_working_3-way'!Y14+2*PI())/3)</f>
        <v>-0.42354704650205505</v>
      </c>
      <c r="AK14" s="11">
        <f>'OddsRatio_working_3-way'!U14/(3*'OddsRatio_working_3-way'!X14^(1/3))*SIN(('OddsRatio_working_3-way'!Y14+4*PI())/3)</f>
        <v>0.50482393264791625</v>
      </c>
      <c r="AL14" s="11">
        <f>'OddsRatio_working_3-way'!Z14+'OddsRatio_working_3-way'!AF14</f>
        <v>1.071990469440145</v>
      </c>
      <c r="AM14" s="11">
        <f>'OddsRatio_working_3-way'!AA14+'OddsRatio_working_3-way'!AG14</f>
        <v>-0.67677093100569508</v>
      </c>
      <c r="AN14" s="11">
        <f>'OddsRatio_working_3-way'!AB14+'OddsRatio_working_3-way'!AH14</f>
        <v>-0.39521953843445001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1.071990469440145</v>
      </c>
      <c r="AS14" s="11">
        <f>IF(('OddsRatio_working_3-way'!X14=0),IF(Q14&gt;0,-Q14^(1/3),(-Q14)^(1/3)),'OddsRatio_working_3-way'!AM14-'OddsRatio_working_3-way'!R14/3)</f>
        <v>-0.67677093100569508</v>
      </c>
      <c r="AT14" s="11">
        <f>IF(('OddsRatio_working_3-way'!X14=0),IF(Q14&gt;0,-Q14^(1/3),(-Q14)^(1/3)),'OddsRatio_working_3-way'!AN14-'OddsRatio_working_3-way'!R14/3)</f>
        <v>-0.39521953843445001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2.25</v>
      </c>
      <c r="B15" s="4">
        <f>IF('True_Odds_Calculator_3-way'!B16="","",'True_Odds_Calculator_3-way'!B16)</f>
        <v>3.44</v>
      </c>
      <c r="C15" s="4">
        <f>IF('True_Odds_Calculator_3-way'!C16="","",'True_Odds_Calculator_3-way'!C16)</f>
        <v>3.34</v>
      </c>
      <c r="D15" s="9">
        <f t="shared" si="13"/>
        <v>0.43151430425384979</v>
      </c>
      <c r="E15" s="9">
        <f t="shared" si="14"/>
        <v>0.27998621669702795</v>
      </c>
      <c r="F15" s="9">
        <f t="shared" si="15"/>
        <v>0.28849947904912204</v>
      </c>
      <c r="G15" s="9">
        <f t="shared" si="16"/>
        <v>1.0539362243931052</v>
      </c>
      <c r="H15" s="9">
        <f t="shared" si="17"/>
        <v>2.3174202804913815</v>
      </c>
      <c r="I15" s="9">
        <f t="shared" si="18"/>
        <v>3.571604387519177</v>
      </c>
      <c r="J15" s="9">
        <f t="shared" si="19"/>
        <v>3.4662107650798655</v>
      </c>
      <c r="K15" s="11">
        <f t="shared" si="20"/>
        <v>0.44444444444444442</v>
      </c>
      <c r="L15" s="11">
        <f t="shared" si="21"/>
        <v>0.29069767441860467</v>
      </c>
      <c r="M15" s="11">
        <f t="shared" si="22"/>
        <v>0.29940119760479045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-0.27607575546581231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0.23325442138977859</v>
      </c>
      <c r="Q15" s="11">
        <f>2*'OddsRatio_working_3-way'!K15*'OddsRatio_working_3-way'!L15*'OddsRatio_working_3-way'!M15</f>
        <v>7.7364650543873495E-2</v>
      </c>
      <c r="R15" s="11">
        <f t="shared" si="23"/>
        <v>0</v>
      </c>
      <c r="S15" s="11">
        <f t="shared" si="24"/>
        <v>-0.84489281210592759</v>
      </c>
      <c r="T15" s="11">
        <f t="shared" si="25"/>
        <v>-0.28022978842650997</v>
      </c>
      <c r="U15" s="11">
        <f>'OddsRatio_working_3-way'!S15-'OddsRatio_working_3-way'!R15^2/3</f>
        <v>-0.84489281210592759</v>
      </c>
      <c r="V15" s="11">
        <f>'OddsRatio_working_3-way'!S15*'OddsRatio_working_3-way'!R15/3-2*'OddsRatio_working_3-way'!R15^3/27-'OddsRatio_working_3-way'!T15</f>
        <v>0.28022978842650997</v>
      </c>
      <c r="W15" s="11">
        <f>'OddsRatio_working_3-way'!V15^2+4*'OddsRatio_working_3-way'!U15^3/27</f>
        <v>-1.0822606362256931E-2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0.14945847306511553</v>
      </c>
      <c r="Y15" s="11">
        <f>IF('OddsRatio_working_3-way'!W15&gt;=0,IF('OddsRatio_working_3-way'!V15+SQRT('OddsRatio_working_3-way'!W15)&gt;0,0,PI()),ACOS('OddsRatio_working_3-way'!V15/(2*'OddsRatio_working_3-way'!X15)))</f>
        <v>0.35546781125579252</v>
      </c>
      <c r="Z15" s="11">
        <f>'OddsRatio_working_3-way'!X15^(1/3)*COS('OddsRatio_working_3-way'!Y15/3)</f>
        <v>0.5269681121965526</v>
      </c>
      <c r="AA15" s="11">
        <f>'OddsRatio_working_3-way'!X15^(1/3)*COS(('OddsRatio_working_3-way'!Y15+2*PI())/3)</f>
        <v>-0.31781323400925732</v>
      </c>
      <c r="AB15" s="11">
        <f>'OddsRatio_working_3-way'!X15^(1/3)*COS(('OddsRatio_working_3-way'!Y15+4*PI())/3)</f>
        <v>-0.20915487818729514</v>
      </c>
      <c r="AC15" s="11">
        <f>'OddsRatio_working_3-way'!X15^(1/3)*SIN('OddsRatio_working_3-way'!Y15/3)</f>
        <v>6.2733930983512043E-2</v>
      </c>
      <c r="AD15" s="11">
        <f>'OddsRatio_working_3-way'!X15^(1/3)*SIN(('OddsRatio_working_3-way'!Y15+2*PI())/3)</f>
        <v>0.42500080665478684</v>
      </c>
      <c r="AE15" s="11">
        <f>'OddsRatio_working_3-way'!X15^(1/3)*SIN(('OddsRatio_working_3-way'!Y15+4*PI())/3)</f>
        <v>-0.48773473763829889</v>
      </c>
      <c r="AF15" s="11">
        <f>-'OddsRatio_working_3-way'!U15/(3*'OddsRatio_working_3-way'!X15^(1/3))*COS(('OddsRatio_working_3-way'!Y15)/3)</f>
        <v>0.5269681121965526</v>
      </c>
      <c r="AG15" s="11">
        <f>-'OddsRatio_working_3-way'!U15/(3*'OddsRatio_working_3-way'!X15^(1/3))*COS(('OddsRatio_working_3-way'!Y15+2*PI())/3)</f>
        <v>-0.31781323400925732</v>
      </c>
      <c r="AH15" s="11">
        <f>-'OddsRatio_working_3-way'!U15/(3*'OddsRatio_working_3-way'!X15^(1/3))*COS(('OddsRatio_working_3-way'!Y15+4*PI())/3)</f>
        <v>-0.20915487818729514</v>
      </c>
      <c r="AI15" s="11">
        <f>'OddsRatio_working_3-way'!U15/(3*'OddsRatio_working_3-way'!X15^(1/3))*SIN(('OddsRatio_working_3-way'!Y15)/3)</f>
        <v>-6.2733930983512043E-2</v>
      </c>
      <c r="AJ15" s="11">
        <f>'OddsRatio_working_3-way'!U15/(3*'OddsRatio_working_3-way'!X15^(1/3))*SIN(('OddsRatio_working_3-way'!Y15+2*PI())/3)</f>
        <v>-0.42500080665478684</v>
      </c>
      <c r="AK15" s="11">
        <f>'OddsRatio_working_3-way'!U15/(3*'OddsRatio_working_3-way'!X15^(1/3))*SIN(('OddsRatio_working_3-way'!Y15+4*PI())/3)</f>
        <v>0.48773473763829889</v>
      </c>
      <c r="AL15" s="11">
        <f>'OddsRatio_working_3-way'!Z15+'OddsRatio_working_3-way'!AF15</f>
        <v>1.0539362243931052</v>
      </c>
      <c r="AM15" s="11">
        <f>'OddsRatio_working_3-way'!AA15+'OddsRatio_working_3-way'!AG15</f>
        <v>-0.63562646801851463</v>
      </c>
      <c r="AN15" s="11">
        <f>'OddsRatio_working_3-way'!AB15+'OddsRatio_working_3-way'!AH15</f>
        <v>-0.41830975637459028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1.0539362243931052</v>
      </c>
      <c r="AS15" s="11">
        <f>IF(('OddsRatio_working_3-way'!X15=0),IF(Q15&gt;0,-Q15^(1/3),(-Q15)^(1/3)),'OddsRatio_working_3-way'!AM15-'OddsRatio_working_3-way'!R15/3)</f>
        <v>-0.63562646801851463</v>
      </c>
      <c r="AT15" s="11">
        <f>IF(('OddsRatio_working_3-way'!X15=0),IF(Q15&gt;0,-Q15^(1/3),(-Q15)^(1/3)),'OddsRatio_working_3-way'!AN15-'OddsRatio_working_3-way'!R15/3)</f>
        <v>-0.41830975637459028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2.69</v>
      </c>
      <c r="B16" s="4">
        <f>IF('True_Odds_Calculator_3-way'!B17="","",'True_Odds_Calculator_3-way'!B17)</f>
        <v>3.15</v>
      </c>
      <c r="C16" s="4">
        <f>IF('True_Odds_Calculator_3-way'!C17="","",'True_Odds_Calculator_3-way'!C17)</f>
        <v>2.91</v>
      </c>
      <c r="D16" s="9">
        <f t="shared" si="13"/>
        <v>0.36037938171951811</v>
      </c>
      <c r="E16" s="9">
        <f t="shared" si="14"/>
        <v>0.30694150432574518</v>
      </c>
      <c r="F16" s="9">
        <f t="shared" si="15"/>
        <v>0.33267911395473659</v>
      </c>
      <c r="G16" s="9">
        <f t="shared" si="16"/>
        <v>1.0502091901641275</v>
      </c>
      <c r="H16" s="9">
        <f t="shared" si="17"/>
        <v>2.7748535313773752</v>
      </c>
      <c r="I16" s="9">
        <f t="shared" si="18"/>
        <v>3.2579497588528743</v>
      </c>
      <c r="J16" s="9">
        <f t="shared" si="19"/>
        <v>3.0058995532134825</v>
      </c>
      <c r="K16" s="11">
        <f t="shared" si="20"/>
        <v>0.37174721189591081</v>
      </c>
      <c r="L16" s="11">
        <f t="shared" si="21"/>
        <v>0.31746031746031744</v>
      </c>
      <c r="M16" s="11">
        <f t="shared" si="22"/>
        <v>0.3436426116838488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-0.28145094358254952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0.23319112730065861</v>
      </c>
      <c r="Q16" s="11">
        <f>2*'OddsRatio_working_3-way'!K16*'OddsRatio_working_3-way'!L16*'OddsRatio_working_3-way'!M16</f>
        <v>8.1109957321968212E-2</v>
      </c>
      <c r="R16" s="11">
        <f t="shared" si="23"/>
        <v>0</v>
      </c>
      <c r="S16" s="11">
        <f t="shared" si="24"/>
        <v>-0.82853205014131948</v>
      </c>
      <c r="T16" s="11">
        <f t="shared" si="25"/>
        <v>-0.28818506091871982</v>
      </c>
      <c r="U16" s="11">
        <f>'OddsRatio_working_3-way'!S16-'OddsRatio_working_3-way'!R16^2/3</f>
        <v>-0.82853205014131948</v>
      </c>
      <c r="V16" s="11">
        <f>'OddsRatio_working_3-way'!S16*'OddsRatio_working_3-way'!R16/3-2*'OddsRatio_working_3-way'!R16^3/27-'OddsRatio_working_3-way'!T16</f>
        <v>0.28818506091871982</v>
      </c>
      <c r="W16" s="11">
        <f>'OddsRatio_working_3-way'!V16^2+4*'OddsRatio_working_3-way'!U16^3/27</f>
        <v>-1.2098966643130094E-3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0.14513831851120437</v>
      </c>
      <c r="Y16" s="11">
        <f>IF('OddsRatio_working_3-way'!W16&gt;=0,IF('OddsRatio_working_3-way'!V16+SQRT('OddsRatio_working_3-way'!W16)&gt;0,0,PI()),ACOS('OddsRatio_working_3-way'!V16/(2*'OddsRatio_working_3-way'!X16)))</f>
        <v>0.12011767334802492</v>
      </c>
      <c r="Z16" s="11">
        <f>'OddsRatio_working_3-way'!X16^(1/3)*COS('OddsRatio_working_3-way'!Y16/3)</f>
        <v>0.52510459508206375</v>
      </c>
      <c r="AA16" s="11">
        <f>'OddsRatio_working_3-way'!X16^(1/3)*COS(('OddsRatio_working_3-way'!Y16+2*PI())/3)</f>
        <v>-0.28077002800084033</v>
      </c>
      <c r="AB16" s="11">
        <f>'OddsRatio_working_3-way'!X16^(1/3)*COS(('OddsRatio_working_3-way'!Y16+4*PI())/3)</f>
        <v>-0.24433456708122356</v>
      </c>
      <c r="AC16" s="11">
        <f>'OddsRatio_working_3-way'!X16^(1/3)*SIN('OddsRatio_working_3-way'!Y16/3)</f>
        <v>2.1036023169988861E-2</v>
      </c>
      <c r="AD16" s="11">
        <f>'OddsRatio_working_3-way'!X16^(1/3)*SIN(('OddsRatio_working_3-way'!Y16+2*PI())/3)</f>
        <v>0.44423590740001401</v>
      </c>
      <c r="AE16" s="11">
        <f>'OddsRatio_working_3-way'!X16^(1/3)*SIN(('OddsRatio_working_3-way'!Y16+4*PI())/3)</f>
        <v>-0.46527193057000282</v>
      </c>
      <c r="AF16" s="11">
        <f>-'OddsRatio_working_3-way'!U16/(3*'OddsRatio_working_3-way'!X16^(1/3))*COS(('OddsRatio_working_3-way'!Y16)/3)</f>
        <v>0.52510459508206375</v>
      </c>
      <c r="AG16" s="11">
        <f>-'OddsRatio_working_3-way'!U16/(3*'OddsRatio_working_3-way'!X16^(1/3))*COS(('OddsRatio_working_3-way'!Y16+2*PI())/3)</f>
        <v>-0.28077002800084033</v>
      </c>
      <c r="AH16" s="11">
        <f>-'OddsRatio_working_3-way'!U16/(3*'OddsRatio_working_3-way'!X16^(1/3))*COS(('OddsRatio_working_3-way'!Y16+4*PI())/3)</f>
        <v>-0.24433456708122356</v>
      </c>
      <c r="AI16" s="11">
        <f>'OddsRatio_working_3-way'!U16/(3*'OddsRatio_working_3-way'!X16^(1/3))*SIN(('OddsRatio_working_3-way'!Y16)/3)</f>
        <v>-2.1036023169988861E-2</v>
      </c>
      <c r="AJ16" s="11">
        <f>'OddsRatio_working_3-way'!U16/(3*'OddsRatio_working_3-way'!X16^(1/3))*SIN(('OddsRatio_working_3-way'!Y16+2*PI())/3)</f>
        <v>-0.44423590740001401</v>
      </c>
      <c r="AK16" s="11">
        <f>'OddsRatio_working_3-way'!U16/(3*'OddsRatio_working_3-way'!X16^(1/3))*SIN(('OddsRatio_working_3-way'!Y16+4*PI())/3)</f>
        <v>0.46527193057000282</v>
      </c>
      <c r="AL16" s="11">
        <f>'OddsRatio_working_3-way'!Z16+'OddsRatio_working_3-way'!AF16</f>
        <v>1.0502091901641275</v>
      </c>
      <c r="AM16" s="11">
        <f>'OddsRatio_working_3-way'!AA16+'OddsRatio_working_3-way'!AG16</f>
        <v>-0.56154005600168067</v>
      </c>
      <c r="AN16" s="11">
        <f>'OddsRatio_working_3-way'!AB16+'OddsRatio_working_3-way'!AH16</f>
        <v>-0.48866913416244712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1.0502091901641275</v>
      </c>
      <c r="AS16" s="11">
        <f>IF(('OddsRatio_working_3-way'!X16=0),IF(Q16&gt;0,-Q16^(1/3),(-Q16)^(1/3)),'OddsRatio_working_3-way'!AM16-'OddsRatio_working_3-way'!R16/3)</f>
        <v>-0.56154005600168067</v>
      </c>
      <c r="AT16" s="11">
        <f>IF(('OddsRatio_working_3-way'!X16=0),IF(Q16&gt;0,-Q16^(1/3),(-Q16)^(1/3)),'OddsRatio_working_3-way'!AN16-'OddsRatio_working_3-way'!R16/3)</f>
        <v>-0.48866913416244712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1.44</v>
      </c>
      <c r="B17" s="4">
        <f>IF('True_Odds_Calculator_3-way'!B18="","",'True_Odds_Calculator_3-way'!B18)</f>
        <v>4.7300000000000004</v>
      </c>
      <c r="C17" s="4">
        <f>IF('True_Odds_Calculator_3-way'!C18="","",'True_Odds_Calculator_3-way'!C18)</f>
        <v>7.44</v>
      </c>
      <c r="D17" s="9">
        <f t="shared" si="13"/>
        <v>0.67677607732706468</v>
      </c>
      <c r="E17" s="9">
        <f t="shared" si="14"/>
        <v>0.19807113598463216</v>
      </c>
      <c r="F17" s="9">
        <f t="shared" si="15"/>
        <v>0.12515278668830332</v>
      </c>
      <c r="G17" s="9">
        <f t="shared" si="16"/>
        <v>1.0854399983492056</v>
      </c>
      <c r="H17" s="9">
        <f t="shared" si="17"/>
        <v>1.4775935992736506</v>
      </c>
      <c r="I17" s="9">
        <f t="shared" si="18"/>
        <v>5.0486911938425365</v>
      </c>
      <c r="J17" s="9">
        <f t="shared" si="19"/>
        <v>7.9902335893688834</v>
      </c>
      <c r="K17" s="11">
        <f t="shared" si="20"/>
        <v>0.69444444444444442</v>
      </c>
      <c r="L17" s="11">
        <f t="shared" si="21"/>
        <v>0.21141649048625791</v>
      </c>
      <c r="M17" s="11">
        <f t="shared" si="22"/>
        <v>0.13440860215053763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-0.208569503486983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0.2093721031267918</v>
      </c>
      <c r="Q17" s="11">
        <f>2*'OddsRatio_working_3-way'!K17*'OddsRatio_working_3-way'!L17*'OddsRatio_working_3-way'!M17</f>
        <v>3.9466937441431059E-2</v>
      </c>
      <c r="R17" s="11">
        <f t="shared" si="23"/>
        <v>0</v>
      </c>
      <c r="S17" s="11">
        <f t="shared" si="24"/>
        <v>-1.0038481159823966</v>
      </c>
      <c r="T17" s="11">
        <f t="shared" si="25"/>
        <v>-0.18922678906359972</v>
      </c>
      <c r="U17" s="11">
        <f>'OddsRatio_working_3-way'!S17-'OddsRatio_working_3-way'!R17^2/3</f>
        <v>-1.0038481159823966</v>
      </c>
      <c r="V17" s="11">
        <f>'OddsRatio_working_3-way'!S17*'OddsRatio_working_3-way'!R17/3-2*'OddsRatio_working_3-way'!R17^3/27-'OddsRatio_working_3-way'!T17</f>
        <v>0.18922678906359972</v>
      </c>
      <c r="W17" s="11">
        <f>'OddsRatio_working_3-way'!V17^2+4*'OddsRatio_working_3-way'!U17^3/27</f>
        <v>-0.11405823399251999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0.19356201311972351</v>
      </c>
      <c r="Y17" s="11">
        <f>IF('OddsRatio_working_3-way'!W17&gt;=0,IF('OddsRatio_working_3-way'!V17+SQRT('OddsRatio_working_3-way'!W17)&gt;0,0,PI()),ACOS('OddsRatio_working_3-way'!V17/(2*'OddsRatio_working_3-way'!X17)))</f>
        <v>1.0600809540170153</v>
      </c>
      <c r="Z17" s="11">
        <f>'OddsRatio_working_3-way'!X17^(1/3)*COS('OddsRatio_working_3-way'!Y17/3)</f>
        <v>0.54271999917460279</v>
      </c>
      <c r="AA17" s="11">
        <f>'OddsRatio_working_3-way'!X17^(1/3)*COS(('OddsRatio_working_3-way'!Y17+2*PI())/3)</f>
        <v>-0.44471882072870872</v>
      </c>
      <c r="AB17" s="11">
        <f>'OddsRatio_working_3-way'!X17^(1/3)*COS(('OddsRatio_working_3-way'!Y17+4*PI())/3)</f>
        <v>-9.800117844589426E-2</v>
      </c>
      <c r="AC17" s="11">
        <f>'OddsRatio_working_3-way'!X17^(1/3)*SIN('OddsRatio_working_3-way'!Y17/3)</f>
        <v>0.20017752410477543</v>
      </c>
      <c r="AD17" s="11">
        <f>'OddsRatio_working_3-way'!X17^(1/3)*SIN(('OddsRatio_working_3-way'!Y17+2*PI())/3)</f>
        <v>0.36992054437468797</v>
      </c>
      <c r="AE17" s="11">
        <f>'OddsRatio_working_3-way'!X17^(1/3)*SIN(('OddsRatio_working_3-way'!Y17+4*PI())/3)</f>
        <v>-0.57009806847946332</v>
      </c>
      <c r="AF17" s="11">
        <f>-'OddsRatio_working_3-way'!U17/(3*'OddsRatio_working_3-way'!X17^(1/3))*COS(('OddsRatio_working_3-way'!Y17)/3)</f>
        <v>0.5427199991746029</v>
      </c>
      <c r="AG17" s="11">
        <f>-'OddsRatio_working_3-way'!U17/(3*'OddsRatio_working_3-way'!X17^(1/3))*COS(('OddsRatio_working_3-way'!Y17+2*PI())/3)</f>
        <v>-0.44471882072870883</v>
      </c>
      <c r="AH17" s="11">
        <f>-'OddsRatio_working_3-way'!U17/(3*'OddsRatio_working_3-way'!X17^(1/3))*COS(('OddsRatio_working_3-way'!Y17+4*PI())/3)</f>
        <v>-9.8001178445894274E-2</v>
      </c>
      <c r="AI17" s="11">
        <f>'OddsRatio_working_3-way'!U17/(3*'OddsRatio_working_3-way'!X17^(1/3))*SIN(('OddsRatio_working_3-way'!Y17)/3)</f>
        <v>-0.20017752410477546</v>
      </c>
      <c r="AJ17" s="11">
        <f>'OddsRatio_working_3-way'!U17/(3*'OddsRatio_working_3-way'!X17^(1/3))*SIN(('OddsRatio_working_3-way'!Y17+2*PI())/3)</f>
        <v>-0.36992054437468802</v>
      </c>
      <c r="AK17" s="11">
        <f>'OddsRatio_working_3-way'!U17/(3*'OddsRatio_working_3-way'!X17^(1/3))*SIN(('OddsRatio_working_3-way'!Y17+4*PI())/3)</f>
        <v>0.57009806847946343</v>
      </c>
      <c r="AL17" s="11">
        <f>'OddsRatio_working_3-way'!Z17+'OddsRatio_working_3-way'!AF17</f>
        <v>1.0854399983492056</v>
      </c>
      <c r="AM17" s="11">
        <f>'OddsRatio_working_3-way'!AA17+'OddsRatio_working_3-way'!AG17</f>
        <v>-0.88943764145741755</v>
      </c>
      <c r="AN17" s="11">
        <f>'OddsRatio_working_3-way'!AB17+'OddsRatio_working_3-way'!AH17</f>
        <v>-0.19600235689178852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1.0854399983492056</v>
      </c>
      <c r="AS17" s="11">
        <f>IF(('OddsRatio_working_3-way'!X17=0),IF(Q17&gt;0,-Q17^(1/3),(-Q17)^(1/3)),'OddsRatio_working_3-way'!AM17-'OddsRatio_working_3-way'!R17/3)</f>
        <v>-0.88943764145741755</v>
      </c>
      <c r="AT17" s="11">
        <f>IF(('OddsRatio_working_3-way'!X17=0),IF(Q17&gt;0,-Q17^(1/3),(-Q17)^(1/3)),'OddsRatio_working_3-way'!AN17-'OddsRatio_working_3-way'!R17/3)</f>
        <v>-0.19600235689178852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2.35</v>
      </c>
      <c r="B18" s="4">
        <f>IF('True_Odds_Calculator_3-way'!B19="","",'True_Odds_Calculator_3-way'!B19)</f>
        <v>3.41</v>
      </c>
      <c r="C18" s="4">
        <f>IF('True_Odds_Calculator_3-way'!C19="","",'True_Odds_Calculator_3-way'!C19)</f>
        <v>3.17</v>
      </c>
      <c r="D18" s="9">
        <f t="shared" si="13"/>
        <v>0.41294430467688753</v>
      </c>
      <c r="E18" s="9">
        <f t="shared" si="14"/>
        <v>0.28265514201770908</v>
      </c>
      <c r="F18" s="9">
        <f t="shared" si="15"/>
        <v>0.30440055330540322</v>
      </c>
      <c r="G18" s="9">
        <f t="shared" si="16"/>
        <v>1.053062279064414</v>
      </c>
      <c r="H18" s="9">
        <f t="shared" si="17"/>
        <v>2.4216340767369591</v>
      </c>
      <c r="I18" s="9">
        <f t="shared" si="18"/>
        <v>3.5378800925452381</v>
      </c>
      <c r="J18" s="9">
        <f t="shared" si="19"/>
        <v>3.2851451455697784</v>
      </c>
      <c r="K18" s="11">
        <f t="shared" si="20"/>
        <v>0.42553191489361702</v>
      </c>
      <c r="L18" s="11">
        <f t="shared" si="21"/>
        <v>0.29325513196480935</v>
      </c>
      <c r="M18" s="11">
        <f t="shared" si="22"/>
        <v>0.31545741324921134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-0.27792591327056726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0.23343887946188593</v>
      </c>
      <c r="Q18" s="11">
        <f>2*'OddsRatio_working_3-way'!K18*'OddsRatio_working_3-way'!L18*'OddsRatio_working_3-way'!M18</f>
        <v>7.8731493916319034E-2</v>
      </c>
      <c r="R18" s="11">
        <f t="shared" si="23"/>
        <v>0</v>
      </c>
      <c r="S18" s="11">
        <f t="shared" si="24"/>
        <v>-0.83993204057452475</v>
      </c>
      <c r="T18" s="11">
        <f t="shared" si="25"/>
        <v>-0.28328230710776553</v>
      </c>
      <c r="U18" s="11">
        <f>'OddsRatio_working_3-way'!S18-'OddsRatio_working_3-way'!R18^2/3</f>
        <v>-0.83993204057452475</v>
      </c>
      <c r="V18" s="11">
        <f>'OddsRatio_working_3-way'!S18*'OddsRatio_working_3-way'!R18/3-2*'OddsRatio_working_3-way'!R18^3/27-'OddsRatio_working_3-way'!T18</f>
        <v>0.28328230710776553</v>
      </c>
      <c r="W18" s="11">
        <f>'OddsRatio_working_3-way'!V18^2+4*'OddsRatio_working_3-way'!U18^3/27</f>
        <v>-7.5378241280599223E-3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0.14814409340938833</v>
      </c>
      <c r="Y18" s="11">
        <f>IF('OddsRatio_working_3-way'!W18&gt;=0,IF('OddsRatio_working_3-way'!V18+SQRT('OddsRatio_working_3-way'!W18)&gt;0,0,PI()),ACOS('OddsRatio_working_3-way'!V18/(2*'OddsRatio_working_3-way'!X18)))</f>
        <v>0.29739200495078166</v>
      </c>
      <c r="Z18" s="11">
        <f>'OddsRatio_working_3-way'!X18^(1/3)*COS('OddsRatio_working_3-way'!Y18/3)</f>
        <v>0.52653113953220687</v>
      </c>
      <c r="AA18" s="11">
        <f>'OddsRatio_working_3-way'!X18^(1/3)*COS(('OddsRatio_working_3-way'!Y18+2*PI())/3)</f>
        <v>-0.30861674914236603</v>
      </c>
      <c r="AB18" s="11">
        <f>'OddsRatio_working_3-way'!X18^(1/3)*COS(('OddsRatio_working_3-way'!Y18+4*PI())/3)</f>
        <v>-0.2179143903898407</v>
      </c>
      <c r="AC18" s="11">
        <f>'OddsRatio_working_3-way'!X18^(1/3)*SIN('OddsRatio_working_3-way'!Y18/3)</f>
        <v>5.2367031241904546E-2</v>
      </c>
      <c r="AD18" s="11">
        <f>'OddsRatio_working_3-way'!X18^(1/3)*SIN(('OddsRatio_working_3-way'!Y18+2*PI())/3)</f>
        <v>0.42980582709750781</v>
      </c>
      <c r="AE18" s="11">
        <f>'OddsRatio_working_3-way'!X18^(1/3)*SIN(('OddsRatio_working_3-way'!Y18+4*PI())/3)</f>
        <v>-0.48217285833941231</v>
      </c>
      <c r="AF18" s="11">
        <f>-'OddsRatio_working_3-way'!U18/(3*'OddsRatio_working_3-way'!X18^(1/3))*COS(('OddsRatio_working_3-way'!Y18)/3)</f>
        <v>0.52653113953220698</v>
      </c>
      <c r="AG18" s="11">
        <f>-'OddsRatio_working_3-way'!U18/(3*'OddsRatio_working_3-way'!X18^(1/3))*COS(('OddsRatio_working_3-way'!Y18+2*PI())/3)</f>
        <v>-0.30861674914236609</v>
      </c>
      <c r="AH18" s="11">
        <f>-'OddsRatio_working_3-way'!U18/(3*'OddsRatio_working_3-way'!X18^(1/3))*COS(('OddsRatio_working_3-way'!Y18+4*PI())/3)</f>
        <v>-0.21791439038984073</v>
      </c>
      <c r="AI18" s="11">
        <f>'OddsRatio_working_3-way'!U18/(3*'OddsRatio_working_3-way'!X18^(1/3))*SIN(('OddsRatio_working_3-way'!Y18)/3)</f>
        <v>-5.2367031241904553E-2</v>
      </c>
      <c r="AJ18" s="11">
        <f>'OddsRatio_working_3-way'!U18/(3*'OddsRatio_working_3-way'!X18^(1/3))*SIN(('OddsRatio_working_3-way'!Y18+2*PI())/3)</f>
        <v>-0.42980582709750792</v>
      </c>
      <c r="AK18" s="11">
        <f>'OddsRatio_working_3-way'!U18/(3*'OddsRatio_working_3-way'!X18^(1/3))*SIN(('OddsRatio_working_3-way'!Y18+4*PI())/3)</f>
        <v>0.48217285833941242</v>
      </c>
      <c r="AL18" s="11">
        <f>'OddsRatio_working_3-way'!Z18+'OddsRatio_working_3-way'!AF18</f>
        <v>1.053062279064414</v>
      </c>
      <c r="AM18" s="11">
        <f>'OddsRatio_working_3-way'!AA18+'OddsRatio_working_3-way'!AG18</f>
        <v>-0.61723349828473206</v>
      </c>
      <c r="AN18" s="11">
        <f>'OddsRatio_working_3-way'!AB18+'OddsRatio_working_3-way'!AH18</f>
        <v>-0.43582878077968146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1.053062279064414</v>
      </c>
      <c r="AS18" s="11">
        <f>IF(('OddsRatio_working_3-way'!X18=0),IF(Q18&gt;0,-Q18^(1/3),(-Q18)^(1/3)),'OddsRatio_working_3-way'!AM18-'OddsRatio_working_3-way'!R18/3)</f>
        <v>-0.61723349828473206</v>
      </c>
      <c r="AT18" s="11">
        <f>IF(('OddsRatio_working_3-way'!X18=0),IF(Q18&gt;0,-Q18^(1/3),(-Q18)^(1/3)),'OddsRatio_working_3-way'!AN18-'OddsRatio_working_3-way'!R18/3)</f>
        <v>-0.43582878077968146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1.96</v>
      </c>
      <c r="B19" s="4">
        <f>IF('True_Odds_Calculator_3-way'!B20="","",'True_Odds_Calculator_3-way'!B20)</f>
        <v>3.54</v>
      </c>
      <c r="C19" s="4">
        <f>IF('True_Odds_Calculator_3-way'!C20="","",'True_Odds_Calculator_3-way'!C20)</f>
        <v>4.1399999999999997</v>
      </c>
      <c r="D19" s="9">
        <f t="shared" si="13"/>
        <v>0.49663865429410958</v>
      </c>
      <c r="E19" s="9">
        <f t="shared" si="14"/>
        <v>0.27161746731123809</v>
      </c>
      <c r="F19" s="9">
        <f t="shared" si="15"/>
        <v>0.23174387839465233</v>
      </c>
      <c r="G19" s="9">
        <f t="shared" si="16"/>
        <v>1.0557670664108059</v>
      </c>
      <c r="H19" s="9">
        <f t="shared" si="17"/>
        <v>2.0135363837543738</v>
      </c>
      <c r="I19" s="9">
        <f t="shared" si="18"/>
        <v>3.6816483486834475</v>
      </c>
      <c r="J19" s="9">
        <f t="shared" si="19"/>
        <v>4.3151085885299301</v>
      </c>
      <c r="K19" s="11">
        <f t="shared" si="20"/>
        <v>0.51020408163265307</v>
      </c>
      <c r="L19" s="11">
        <f t="shared" si="21"/>
        <v>0.2824858757062147</v>
      </c>
      <c r="M19" s="11">
        <f t="shared" si="22"/>
        <v>0.24154589371980678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-0.26654769006595525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0.2311577214198543</v>
      </c>
      <c r="Q19" s="11">
        <f>2*'OddsRatio_working_3-way'!K19*'OddsRatio_working_3-way'!L19*'OddsRatio_working_3-way'!M19</f>
        <v>6.9625819704775396E-2</v>
      </c>
      <c r="R19" s="11">
        <f t="shared" si="23"/>
        <v>0</v>
      </c>
      <c r="S19" s="11">
        <f t="shared" si="24"/>
        <v>-0.86722837989200374</v>
      </c>
      <c r="T19" s="11">
        <f t="shared" si="25"/>
        <v>-0.26121336743735052</v>
      </c>
      <c r="U19" s="11">
        <f>'OddsRatio_working_3-way'!S19-'OddsRatio_working_3-way'!R19^2/3</f>
        <v>-0.86722837989200374</v>
      </c>
      <c r="V19" s="11">
        <f>'OddsRatio_working_3-way'!S19*'OddsRatio_working_3-way'!R19/3-2*'OddsRatio_working_3-way'!R19^3/27-'OddsRatio_working_3-way'!T19</f>
        <v>0.26121336743735052</v>
      </c>
      <c r="W19" s="11">
        <f>'OddsRatio_working_3-way'!V19^2+4*'OddsRatio_working_3-way'!U19^3/27</f>
        <v>-2.8394170839619773E-2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0.15542409254004033</v>
      </c>
      <c r="Y19" s="11">
        <f>IF('OddsRatio_working_3-way'!W19&gt;=0,IF('OddsRatio_working_3-way'!V19+SQRT('OddsRatio_working_3-way'!W19)&gt;0,0,PI()),ACOS('OddsRatio_working_3-way'!V19/(2*'OddsRatio_working_3-way'!X19)))</f>
        <v>0.57291463684763821</v>
      </c>
      <c r="Z19" s="11">
        <f>'OddsRatio_working_3-way'!X19^(1/3)*COS('OddsRatio_working_3-way'!Y19/3)</f>
        <v>0.52788353320540293</v>
      </c>
      <c r="AA19" s="11">
        <f>'OddsRatio_working_3-way'!X19^(1/3)*COS(('OddsRatio_working_3-way'!Y19+2*PI())/3)</f>
        <v>-0.35232347568855332</v>
      </c>
      <c r="AB19" s="11">
        <f>'OddsRatio_working_3-way'!X19^(1/3)*COS(('OddsRatio_working_3-way'!Y19+4*PI())/3)</f>
        <v>-0.17556005751684975</v>
      </c>
      <c r="AC19" s="11">
        <f>'OddsRatio_working_3-way'!X19^(1/3)*SIN('OddsRatio_working_3-way'!Y19/3)</f>
        <v>0.1020544070643114</v>
      </c>
      <c r="AD19" s="11">
        <f>'OddsRatio_working_3-way'!X19^(1/3)*SIN(('OddsRatio_working_3-way'!Y19+2*PI())/3)</f>
        <v>0.40613334646320942</v>
      </c>
      <c r="AE19" s="11">
        <f>'OddsRatio_working_3-way'!X19^(1/3)*SIN(('OddsRatio_working_3-way'!Y19+4*PI())/3)</f>
        <v>-0.50818775352752088</v>
      </c>
      <c r="AF19" s="11">
        <f>-'OddsRatio_working_3-way'!U19/(3*'OddsRatio_working_3-way'!X19^(1/3))*COS(('OddsRatio_working_3-way'!Y19)/3)</f>
        <v>0.52788353320540293</v>
      </c>
      <c r="AG19" s="11">
        <f>-'OddsRatio_working_3-way'!U19/(3*'OddsRatio_working_3-way'!X19^(1/3))*COS(('OddsRatio_working_3-way'!Y19+2*PI())/3)</f>
        <v>-0.35232347568855332</v>
      </c>
      <c r="AH19" s="11">
        <f>-'OddsRatio_working_3-way'!U19/(3*'OddsRatio_working_3-way'!X19^(1/3))*COS(('OddsRatio_working_3-way'!Y19+4*PI())/3)</f>
        <v>-0.17556005751684975</v>
      </c>
      <c r="AI19" s="11">
        <f>'OddsRatio_working_3-way'!U19/(3*'OddsRatio_working_3-way'!X19^(1/3))*SIN(('OddsRatio_working_3-way'!Y19)/3)</f>
        <v>-0.1020544070643114</v>
      </c>
      <c r="AJ19" s="11">
        <f>'OddsRatio_working_3-way'!U19/(3*'OddsRatio_working_3-way'!X19^(1/3))*SIN(('OddsRatio_working_3-way'!Y19+2*PI())/3)</f>
        <v>-0.40613334646320942</v>
      </c>
      <c r="AK19" s="11">
        <f>'OddsRatio_working_3-way'!U19/(3*'OddsRatio_working_3-way'!X19^(1/3))*SIN(('OddsRatio_working_3-way'!Y19+4*PI())/3)</f>
        <v>0.50818775352752088</v>
      </c>
      <c r="AL19" s="11">
        <f>'OddsRatio_working_3-way'!Z19+'OddsRatio_working_3-way'!AF19</f>
        <v>1.0557670664108059</v>
      </c>
      <c r="AM19" s="11">
        <f>'OddsRatio_working_3-way'!AA19+'OddsRatio_working_3-way'!AG19</f>
        <v>-0.70464695137710665</v>
      </c>
      <c r="AN19" s="11">
        <f>'OddsRatio_working_3-way'!AB19+'OddsRatio_working_3-way'!AH19</f>
        <v>-0.3511201150336995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1.0557670664108059</v>
      </c>
      <c r="AS19" s="11">
        <f>IF(('OddsRatio_working_3-way'!X19=0),IF(Q19&gt;0,-Q19^(1/3),(-Q19)^(1/3)),'OddsRatio_working_3-way'!AM19-'OddsRatio_working_3-way'!R19/3)</f>
        <v>-0.70464695137710665</v>
      </c>
      <c r="AT19" s="11">
        <f>IF(('OddsRatio_working_3-way'!X19=0),IF(Q19&gt;0,-Q19^(1/3),(-Q19)^(1/3)),'OddsRatio_working_3-way'!AN19-'OddsRatio_working_3-way'!R19/3)</f>
        <v>-0.3511201150336995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1.52</v>
      </c>
      <c r="B20" s="4">
        <f>IF('True_Odds_Calculator_3-way'!B21="","",'True_Odds_Calculator_3-way'!B21)</f>
        <v>4.45</v>
      </c>
      <c r="C20" s="4">
        <f>IF('True_Odds_Calculator_3-way'!C21="","",'True_Odds_Calculator_3-way'!C21)</f>
        <v>6.41</v>
      </c>
      <c r="D20" s="9">
        <f t="shared" si="13"/>
        <v>0.64120502682113933</v>
      </c>
      <c r="E20" s="9">
        <f t="shared" si="14"/>
        <v>0.21220208401767171</v>
      </c>
      <c r="F20" s="9">
        <f t="shared" si="15"/>
        <v>0.1465928891611889</v>
      </c>
      <c r="G20" s="9">
        <f t="shared" si="16"/>
        <v>1.0760837862687864</v>
      </c>
      <c r="H20" s="9">
        <f t="shared" si="17"/>
        <v>1.5595635688597691</v>
      </c>
      <c r="I20" s="9">
        <f t="shared" si="18"/>
        <v>4.7124890626273128</v>
      </c>
      <c r="J20" s="9">
        <f t="shared" si="19"/>
        <v>6.821613283714135</v>
      </c>
      <c r="K20" s="11">
        <f t="shared" si="20"/>
        <v>0.65789473684210531</v>
      </c>
      <c r="L20" s="11">
        <f t="shared" si="21"/>
        <v>0.2247191011235955</v>
      </c>
      <c r="M20" s="11">
        <f t="shared" si="22"/>
        <v>0.15600624024960999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-0.22385050339920165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0.21634218414271755</v>
      </c>
      <c r="Q20" s="11">
        <f>2*'OddsRatio_working_3-way'!K20*'OddsRatio_working_3-way'!L20*'OddsRatio_working_3-way'!M20</f>
        <v>4.6128397471794799E-2</v>
      </c>
      <c r="R20" s="11">
        <f t="shared" si="23"/>
        <v>0</v>
      </c>
      <c r="S20" s="11">
        <f t="shared" si="24"/>
        <v>-0.96645833204540887</v>
      </c>
      <c r="T20" s="11">
        <f t="shared" si="25"/>
        <v>-0.20606787463654777</v>
      </c>
      <c r="U20" s="11">
        <f>'OddsRatio_working_3-way'!S20-'OddsRatio_working_3-way'!R20^2/3</f>
        <v>-0.96645833204540887</v>
      </c>
      <c r="V20" s="11">
        <f>'OddsRatio_working_3-way'!S20*'OddsRatio_working_3-way'!R20/3-2*'OddsRatio_working_3-way'!R20^3/27-'OddsRatio_working_3-way'!T20</f>
        <v>0.20606787463654777</v>
      </c>
      <c r="W20" s="11">
        <f>'OddsRatio_working_3-way'!V20^2+4*'OddsRatio_working_3-way'!U20^3/27</f>
        <v>-9.1271200045532533E-2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0.18284909693703474</v>
      </c>
      <c r="Y20" s="11">
        <f>IF('OddsRatio_working_3-way'!W20&gt;=0,IF('OddsRatio_working_3-way'!V20+SQRT('OddsRatio_working_3-way'!W20)&gt;0,0,PI()),ACOS('OddsRatio_working_3-way'!V20/(2*'OddsRatio_working_3-way'!X20)))</f>
        <v>0.97219004636178941</v>
      </c>
      <c r="Z20" s="11">
        <f>'OddsRatio_working_3-way'!X20^(1/3)*COS('OddsRatio_working_3-way'!Y20/3)</f>
        <v>0.53804189313439321</v>
      </c>
      <c r="AA20" s="11">
        <f>'OddsRatio_working_3-way'!X20^(1/3)*COS(('OddsRatio_working_3-way'!Y20+2*PI())/3)</f>
        <v>-0.42553859392883092</v>
      </c>
      <c r="AB20" s="11">
        <f>'OddsRatio_working_3-way'!X20^(1/3)*COS(('OddsRatio_working_3-way'!Y20+4*PI())/3)</f>
        <v>-0.11250329920556265</v>
      </c>
      <c r="AC20" s="11">
        <f>'OddsRatio_working_3-way'!X20^(1/3)*SIN('OddsRatio_working_3-way'!Y20/3)</f>
        <v>0.18073101167433303</v>
      </c>
      <c r="AD20" s="11">
        <f>'OddsRatio_working_3-way'!X20^(1/3)*SIN(('OddsRatio_working_3-way'!Y20+2*PI())/3)</f>
        <v>0.37559244191749014</v>
      </c>
      <c r="AE20" s="11">
        <f>'OddsRatio_working_3-way'!X20^(1/3)*SIN(('OddsRatio_working_3-way'!Y20+4*PI())/3)</f>
        <v>-0.55632345359182311</v>
      </c>
      <c r="AF20" s="11">
        <f>-'OddsRatio_working_3-way'!U20/(3*'OddsRatio_working_3-way'!X20^(1/3))*COS(('OddsRatio_working_3-way'!Y20)/3)</f>
        <v>0.53804189313439321</v>
      </c>
      <c r="AG20" s="11">
        <f>-'OddsRatio_working_3-way'!U20/(3*'OddsRatio_working_3-way'!X20^(1/3))*COS(('OddsRatio_working_3-way'!Y20+2*PI())/3)</f>
        <v>-0.42553859392883092</v>
      </c>
      <c r="AH20" s="11">
        <f>-'OddsRatio_working_3-way'!U20/(3*'OddsRatio_working_3-way'!X20^(1/3))*COS(('OddsRatio_working_3-way'!Y20+4*PI())/3)</f>
        <v>-0.11250329920556265</v>
      </c>
      <c r="AI20" s="11">
        <f>'OddsRatio_working_3-way'!U20/(3*'OddsRatio_working_3-way'!X20^(1/3))*SIN(('OddsRatio_working_3-way'!Y20)/3)</f>
        <v>-0.18073101167433303</v>
      </c>
      <c r="AJ20" s="11">
        <f>'OddsRatio_working_3-way'!U20/(3*'OddsRatio_working_3-way'!X20^(1/3))*SIN(('OddsRatio_working_3-way'!Y20+2*PI())/3)</f>
        <v>-0.37559244191749014</v>
      </c>
      <c r="AK20" s="11">
        <f>'OddsRatio_working_3-way'!U20/(3*'OddsRatio_working_3-way'!X20^(1/3))*SIN(('OddsRatio_working_3-way'!Y20+4*PI())/3)</f>
        <v>0.55632345359182311</v>
      </c>
      <c r="AL20" s="11">
        <f>'OddsRatio_working_3-way'!Z20+'OddsRatio_working_3-way'!AF20</f>
        <v>1.0760837862687864</v>
      </c>
      <c r="AM20" s="11">
        <f>'OddsRatio_working_3-way'!AA20+'OddsRatio_working_3-way'!AG20</f>
        <v>-0.85107718785766184</v>
      </c>
      <c r="AN20" s="11">
        <f>'OddsRatio_working_3-way'!AB20+'OddsRatio_working_3-way'!AH20</f>
        <v>-0.2250065984111253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1.0760837862687864</v>
      </c>
      <c r="AS20" s="11">
        <f>IF(('OddsRatio_working_3-way'!X20=0),IF(Q20&gt;0,-Q20^(1/3),(-Q20)^(1/3)),'OddsRatio_working_3-way'!AM20-'OddsRatio_working_3-way'!R20/3)</f>
        <v>-0.85107718785766184</v>
      </c>
      <c r="AT20" s="11">
        <f>IF(('OddsRatio_working_3-way'!X20=0),IF(Q20&gt;0,-Q20^(1/3),(-Q20)^(1/3)),'OddsRatio_working_3-way'!AN20-'OddsRatio_working_3-way'!R20/3)</f>
        <v>-0.2250065984111253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2.08</v>
      </c>
      <c r="B21" s="4">
        <f>IF('True_Odds_Calculator_3-way'!B22="","",'True_Odds_Calculator_3-way'!B22)</f>
        <v>3.52</v>
      </c>
      <c r="C21" s="4">
        <f>IF('True_Odds_Calculator_3-way'!C22="","",'True_Odds_Calculator_3-way'!C22)</f>
        <v>3.71</v>
      </c>
      <c r="D21" s="9">
        <f t="shared" si="13"/>
        <v>0.46746728554652489</v>
      </c>
      <c r="E21" s="9">
        <f t="shared" si="14"/>
        <v>0.27336570849913555</v>
      </c>
      <c r="F21" s="9">
        <f t="shared" si="15"/>
        <v>0.25916700595433945</v>
      </c>
      <c r="G21" s="9">
        <f t="shared" si="16"/>
        <v>1.0548028962918861</v>
      </c>
      <c r="H21" s="9">
        <f t="shared" si="17"/>
        <v>2.1391871279952372</v>
      </c>
      <c r="I21" s="9">
        <f t="shared" si="18"/>
        <v>3.6581032986555528</v>
      </c>
      <c r="J21" s="9">
        <f t="shared" si="19"/>
        <v>3.8585158489510119</v>
      </c>
      <c r="K21" s="11">
        <f t="shared" si="20"/>
        <v>0.48076923076923073</v>
      </c>
      <c r="L21" s="11">
        <f t="shared" si="21"/>
        <v>0.28409090909090912</v>
      </c>
      <c r="M21" s="11">
        <f t="shared" si="22"/>
        <v>0.26954177897574122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-0.27152741126797719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0.23230012911616688</v>
      </c>
      <c r="Q21" s="11">
        <f>2*'OddsRatio_working_3-way'!K21*'OddsRatio_working_3-way'!L21*'OddsRatio_working_3-way'!M21</f>
        <v>7.3629200987691545E-2</v>
      </c>
      <c r="R21" s="11">
        <f t="shared" si="23"/>
        <v>0</v>
      </c>
      <c r="S21" s="11">
        <f t="shared" si="24"/>
        <v>-0.85553104208290809</v>
      </c>
      <c r="T21" s="11">
        <f t="shared" si="25"/>
        <v>-0.27116673283134957</v>
      </c>
      <c r="U21" s="11">
        <f>'OddsRatio_working_3-way'!S21-'OddsRatio_working_3-way'!R21^2/3</f>
        <v>-0.85553104208290809</v>
      </c>
      <c r="V21" s="11">
        <f>'OddsRatio_working_3-way'!S21*'OddsRatio_working_3-way'!R21/3-2*'OddsRatio_working_3-way'!R21^3/27-'OddsRatio_working_3-way'!T21</f>
        <v>0.27116673283134957</v>
      </c>
      <c r="W21" s="11">
        <f>'OddsRatio_working_3-way'!V21^2+4*'OddsRatio_working_3-way'!U21^3/27</f>
        <v>-1.9237745762658187E-2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0.15229013654623755</v>
      </c>
      <c r="Y21" s="11">
        <f>IF('OddsRatio_working_3-way'!W21&gt;=0,IF('OddsRatio_working_3-way'!V21+SQRT('OddsRatio_working_3-way'!W21)&gt;0,0,PI()),ACOS('OddsRatio_working_3-way'!V21/(2*'OddsRatio_working_3-way'!X21)))</f>
        <v>0.47280060015290259</v>
      </c>
      <c r="Z21" s="11">
        <f>'OddsRatio_working_3-way'!X21^(1/3)*COS('OddsRatio_working_3-way'!Y21/3)</f>
        <v>0.52740144814594303</v>
      </c>
      <c r="AA21" s="11">
        <f>'OddsRatio_working_3-way'!X21^(1/3)*COS(('OddsRatio_working_3-way'!Y21+2*PI())/3)</f>
        <v>-0.33628546689747002</v>
      </c>
      <c r="AB21" s="11">
        <f>'OddsRatio_working_3-way'!X21^(1/3)*COS(('OddsRatio_working_3-way'!Y21+4*PI())/3)</f>
        <v>-0.19111598124847295</v>
      </c>
      <c r="AC21" s="11">
        <f>'OddsRatio_working_3-way'!X21^(1/3)*SIN('OddsRatio_working_3-way'!Y21/3)</f>
        <v>8.3813641617567922E-2</v>
      </c>
      <c r="AD21" s="11">
        <f>'OddsRatio_working_3-way'!X21^(1/3)*SIN(('OddsRatio_working_3-way'!Y21+2*PI())/3)</f>
        <v>0.41483623127830405</v>
      </c>
      <c r="AE21" s="11">
        <f>'OddsRatio_working_3-way'!X21^(1/3)*SIN(('OddsRatio_working_3-way'!Y21+4*PI())/3)</f>
        <v>-0.49864987289587204</v>
      </c>
      <c r="AF21" s="11">
        <f>-'OddsRatio_working_3-way'!U21/(3*'OddsRatio_working_3-way'!X21^(1/3))*COS(('OddsRatio_working_3-way'!Y21)/3)</f>
        <v>0.52740144814594303</v>
      </c>
      <c r="AG21" s="11">
        <f>-'OddsRatio_working_3-way'!U21/(3*'OddsRatio_working_3-way'!X21^(1/3))*COS(('OddsRatio_working_3-way'!Y21+2*PI())/3)</f>
        <v>-0.33628546689747002</v>
      </c>
      <c r="AH21" s="11">
        <f>-'OddsRatio_working_3-way'!U21/(3*'OddsRatio_working_3-way'!X21^(1/3))*COS(('OddsRatio_working_3-way'!Y21+4*PI())/3)</f>
        <v>-0.19111598124847295</v>
      </c>
      <c r="AI21" s="11">
        <f>'OddsRatio_working_3-way'!U21/(3*'OddsRatio_working_3-way'!X21^(1/3))*SIN(('OddsRatio_working_3-way'!Y21)/3)</f>
        <v>-8.3813641617567922E-2</v>
      </c>
      <c r="AJ21" s="11">
        <f>'OddsRatio_working_3-way'!U21/(3*'OddsRatio_working_3-way'!X21^(1/3))*SIN(('OddsRatio_working_3-way'!Y21+2*PI())/3)</f>
        <v>-0.41483623127830405</v>
      </c>
      <c r="AK21" s="11">
        <f>'OddsRatio_working_3-way'!U21/(3*'OddsRatio_working_3-way'!X21^(1/3))*SIN(('OddsRatio_working_3-way'!Y21+4*PI())/3)</f>
        <v>0.49864987289587204</v>
      </c>
      <c r="AL21" s="11">
        <f>'OddsRatio_working_3-way'!Z21+'OddsRatio_working_3-way'!AF21</f>
        <v>1.0548028962918861</v>
      </c>
      <c r="AM21" s="11">
        <f>'OddsRatio_working_3-way'!AA21+'OddsRatio_working_3-way'!AG21</f>
        <v>-0.67257093379494004</v>
      </c>
      <c r="AN21" s="11">
        <f>'OddsRatio_working_3-way'!AB21+'OddsRatio_working_3-way'!AH21</f>
        <v>-0.38223196249694591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1.0548028962918861</v>
      </c>
      <c r="AS21" s="11">
        <f>IF(('OddsRatio_working_3-way'!X21=0),IF(Q21&gt;0,-Q21^(1/3),(-Q21)^(1/3)),'OddsRatio_working_3-way'!AM21-'OddsRatio_working_3-way'!R21/3)</f>
        <v>-0.67257093379494004</v>
      </c>
      <c r="AT21" s="11">
        <f>IF(('OddsRatio_working_3-way'!X21=0),IF(Q21&gt;0,-Q21^(1/3),(-Q21)^(1/3)),'OddsRatio_working_3-way'!AN21-'OddsRatio_working_3-way'!R21/3)</f>
        <v>-0.38223196249694591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1.94</v>
      </c>
      <c r="B22" s="4">
        <f>IF('True_Odds_Calculator_3-way'!B23="","",'True_Odds_Calculator_3-way'!B23)</f>
        <v>3.64</v>
      </c>
      <c r="C22" s="4">
        <f>IF('True_Odds_Calculator_3-way'!C23="","",'True_Odds_Calculator_3-way'!C23)</f>
        <v>4.0599999999999996</v>
      </c>
      <c r="D22" s="9">
        <f t="shared" si="13"/>
        <v>0.50097398854539366</v>
      </c>
      <c r="E22" s="9">
        <f t="shared" si="14"/>
        <v>0.26332489243680768</v>
      </c>
      <c r="F22" s="9">
        <f t="shared" si="15"/>
        <v>0.23570111901779839</v>
      </c>
      <c r="G22" s="9">
        <f t="shared" si="16"/>
        <v>1.0596932130776757</v>
      </c>
      <c r="H22" s="9">
        <f t="shared" si="17"/>
        <v>1.9961116202930149</v>
      </c>
      <c r="I22" s="9">
        <f t="shared" si="18"/>
        <v>3.7975900825250637</v>
      </c>
      <c r="J22" s="9">
        <f t="shared" si="19"/>
        <v>4.2426612320176869</v>
      </c>
      <c r="K22" s="11">
        <f t="shared" si="20"/>
        <v>0.51546391752577325</v>
      </c>
      <c r="L22" s="11">
        <f t="shared" si="21"/>
        <v>0.27472527472527469</v>
      </c>
      <c r="M22" s="11">
        <f t="shared" si="22"/>
        <v>0.24630541871921185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-0.26486468688489884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0.2316002011294277</v>
      </c>
      <c r="Q22" s="11">
        <f>2*'OddsRatio_working_3-way'!K22*'OddsRatio_working_3-way'!L22*'OddsRatio_working_3-way'!M22</f>
        <v>6.9759096725731232E-2</v>
      </c>
      <c r="R22" s="11">
        <f t="shared" si="23"/>
        <v>0</v>
      </c>
      <c r="S22" s="11">
        <f t="shared" si="24"/>
        <v>-0.87440951020425473</v>
      </c>
      <c r="T22" s="11">
        <f t="shared" si="25"/>
        <v>-0.26337635849525748</v>
      </c>
      <c r="U22" s="11">
        <f>'OddsRatio_working_3-way'!S22-'OddsRatio_working_3-way'!R22^2/3</f>
        <v>-0.87440951020425473</v>
      </c>
      <c r="V22" s="11">
        <f>'OddsRatio_working_3-way'!S22*'OddsRatio_working_3-way'!R22/3-2*'OddsRatio_working_3-way'!R22^3/27-'OddsRatio_working_3-way'!T22</f>
        <v>0.26337635849525748</v>
      </c>
      <c r="W22" s="11">
        <f>'OddsRatio_working_3-way'!V22^2+4*'OddsRatio_working_3-way'!U22^3/27</f>
        <v>-2.9679783982041116E-2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0.15735857952163229</v>
      </c>
      <c r="Y22" s="11">
        <f>IF('OddsRatio_working_3-way'!W22&gt;=0,IF('OddsRatio_working_3-way'!V22+SQRT('OddsRatio_working_3-way'!W22)&gt;0,0,PI()),ACOS('OddsRatio_working_3-way'!V22/(2*'OddsRatio_working_3-way'!X22)))</f>
        <v>0.57926201952471923</v>
      </c>
      <c r="Z22" s="11">
        <f>'OddsRatio_working_3-way'!X22^(1/3)*COS('OddsRatio_working_3-way'!Y22/3)</f>
        <v>0.52984660653883786</v>
      </c>
      <c r="AA22" s="11">
        <f>'OddsRatio_working_3-way'!X22^(1/3)*COS(('OddsRatio_working_3-way'!Y22+2*PI())/3)</f>
        <v>-0.35464123740480885</v>
      </c>
      <c r="AB22" s="11">
        <f>'OddsRatio_working_3-way'!X22^(1/3)*COS(('OddsRatio_working_3-way'!Y22+4*PI())/3)</f>
        <v>-0.1752053691340289</v>
      </c>
      <c r="AC22" s="11">
        <f>'OddsRatio_working_3-way'!X22^(1/3)*SIN('OddsRatio_working_3-way'!Y22/3)</f>
        <v>0.10359734684840895</v>
      </c>
      <c r="AD22" s="11">
        <f>'OddsRatio_working_3-way'!X22^(1/3)*SIN(('OddsRatio_working_3-way'!Y22+2*PI())/3)</f>
        <v>0.40706194794740713</v>
      </c>
      <c r="AE22" s="11">
        <f>'OddsRatio_working_3-way'!X22^(1/3)*SIN(('OddsRatio_working_3-way'!Y22+4*PI())/3)</f>
        <v>-0.51065929479581618</v>
      </c>
      <c r="AF22" s="11">
        <f>-'OddsRatio_working_3-way'!U22/(3*'OddsRatio_working_3-way'!X22^(1/3))*COS(('OddsRatio_working_3-way'!Y22)/3)</f>
        <v>0.52984660653883786</v>
      </c>
      <c r="AG22" s="11">
        <f>-'OddsRatio_working_3-way'!U22/(3*'OddsRatio_working_3-way'!X22^(1/3))*COS(('OddsRatio_working_3-way'!Y22+2*PI())/3)</f>
        <v>-0.35464123740480885</v>
      </c>
      <c r="AH22" s="11">
        <f>-'OddsRatio_working_3-way'!U22/(3*'OddsRatio_working_3-way'!X22^(1/3))*COS(('OddsRatio_working_3-way'!Y22+4*PI())/3)</f>
        <v>-0.1752053691340289</v>
      </c>
      <c r="AI22" s="11">
        <f>'OddsRatio_working_3-way'!U22/(3*'OddsRatio_working_3-way'!X22^(1/3))*SIN(('OddsRatio_working_3-way'!Y22)/3)</f>
        <v>-0.10359734684840895</v>
      </c>
      <c r="AJ22" s="11">
        <f>'OddsRatio_working_3-way'!U22/(3*'OddsRatio_working_3-way'!X22^(1/3))*SIN(('OddsRatio_working_3-way'!Y22+2*PI())/3)</f>
        <v>-0.40706194794740713</v>
      </c>
      <c r="AK22" s="11">
        <f>'OddsRatio_working_3-way'!U22/(3*'OddsRatio_working_3-way'!X22^(1/3))*SIN(('OddsRatio_working_3-way'!Y22+4*PI())/3)</f>
        <v>0.51065929479581618</v>
      </c>
      <c r="AL22" s="11">
        <f>'OddsRatio_working_3-way'!Z22+'OddsRatio_working_3-way'!AF22</f>
        <v>1.0596932130776757</v>
      </c>
      <c r="AM22" s="11">
        <f>'OddsRatio_working_3-way'!AA22+'OddsRatio_working_3-way'!AG22</f>
        <v>-0.7092824748096177</v>
      </c>
      <c r="AN22" s="11">
        <f>'OddsRatio_working_3-way'!AB22+'OddsRatio_working_3-way'!AH22</f>
        <v>-0.3504107382680578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1.0596932130776757</v>
      </c>
      <c r="AS22" s="11">
        <f>IF(('OddsRatio_working_3-way'!X22=0),IF(Q22&gt;0,-Q22^(1/3),(-Q22)^(1/3)),'OddsRatio_working_3-way'!AM22-'OddsRatio_working_3-way'!R22/3)</f>
        <v>-0.7092824748096177</v>
      </c>
      <c r="AT22" s="11">
        <f>IF(('OddsRatio_working_3-way'!X22=0),IF(Q22&gt;0,-Q22^(1/3),(-Q22)^(1/3)),'OddsRatio_working_3-way'!AN22-'OddsRatio_working_3-way'!R22/3)</f>
        <v>-0.3504107382680578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</v>
      </c>
      <c r="B23" s="4">
        <f>IF('True_Odds_Calculator_3-way'!B24="","",'True_Odds_Calculator_3-way'!B24)</f>
        <v>4.01</v>
      </c>
      <c r="C23" s="4">
        <f>IF('True_Odds_Calculator_3-way'!C24="","",'True_Odds_Calculator_3-way'!C24)</f>
        <v>4.96</v>
      </c>
      <c r="D23" s="9">
        <f t="shared" si="13"/>
        <v>0.57191373725509975</v>
      </c>
      <c r="E23" s="9">
        <f t="shared" si="14"/>
        <v>0.23704454422236801</v>
      </c>
      <c r="F23" s="9">
        <f t="shared" si="15"/>
        <v>0.19104171852253224</v>
      </c>
      <c r="G23" s="9">
        <f t="shared" si="16"/>
        <v>1.0693077715818284</v>
      </c>
      <c r="H23" s="9">
        <f t="shared" si="17"/>
        <v>1.74851544010728</v>
      </c>
      <c r="I23" s="9">
        <f t="shared" si="18"/>
        <v>4.2186163924613034</v>
      </c>
      <c r="J23" s="9">
        <f t="shared" si="19"/>
        <v>5.2344587754640406</v>
      </c>
      <c r="K23" s="11">
        <f t="shared" si="20"/>
        <v>0.58823529411764708</v>
      </c>
      <c r="L23" s="11">
        <f t="shared" si="21"/>
        <v>0.24937655860349128</v>
      </c>
      <c r="M23" s="11">
        <f t="shared" si="22"/>
        <v>0.20161290322580647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-0.24676567594297005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0.22684039427049082</v>
      </c>
      <c r="Q23" s="11">
        <f>2*'OddsRatio_working_3-way'!K23*'OddsRatio_working_3-way'!L23*'OddsRatio_working_3-way'!M23</f>
        <v>5.9150037619423938E-2</v>
      </c>
      <c r="R23" s="11">
        <f t="shared" si="23"/>
        <v>0</v>
      </c>
      <c r="S23" s="11">
        <f t="shared" si="24"/>
        <v>-0.91925424151337742</v>
      </c>
      <c r="T23" s="11">
        <f t="shared" si="25"/>
        <v>-0.23970123637897714</v>
      </c>
      <c r="U23" s="11">
        <f>'OddsRatio_working_3-way'!S23-'OddsRatio_working_3-way'!R23^2/3</f>
        <v>-0.91925424151337742</v>
      </c>
      <c r="V23" s="11">
        <f>'OddsRatio_working_3-way'!S23*'OddsRatio_working_3-way'!R23/3-2*'OddsRatio_working_3-way'!R23^3/27-'OddsRatio_working_3-way'!T23</f>
        <v>0.23970123637897714</v>
      </c>
      <c r="W23" s="11">
        <f>'OddsRatio_working_3-way'!V23^2+4*'OddsRatio_working_3-way'!U23^3/27</f>
        <v>-5.7624192037767245E-2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0.16961786076308233</v>
      </c>
      <c r="Y23" s="11">
        <f>IF('OddsRatio_working_3-way'!W23&gt;=0,IF('OddsRatio_working_3-way'!V23+SQRT('OddsRatio_working_3-way'!W23)&gt;0,0,PI()),ACOS('OddsRatio_working_3-way'!V23/(2*'OddsRatio_working_3-way'!X23)))</f>
        <v>0.78612595320465084</v>
      </c>
      <c r="Z23" s="11">
        <f>'OddsRatio_working_3-way'!X23^(1/3)*COS('OddsRatio_working_3-way'!Y23/3)</f>
        <v>0.53465388579091422</v>
      </c>
      <c r="AA23" s="11">
        <f>'OddsRatio_working_3-way'!X23^(1/3)*COS(('OddsRatio_working_3-way'!Y23+2*PI())/3)</f>
        <v>-0.39151420949252602</v>
      </c>
      <c r="AB23" s="11">
        <f>'OddsRatio_working_3-way'!X23^(1/3)*COS(('OddsRatio_working_3-way'!Y23+4*PI())/3)</f>
        <v>-0.14313967629838828</v>
      </c>
      <c r="AC23" s="11">
        <f>'OddsRatio_working_3-way'!X23^(1/3)*SIN('OddsRatio_working_3-way'!Y23/3)</f>
        <v>0.14339910359948319</v>
      </c>
      <c r="AD23" s="11">
        <f>'OddsRatio_working_3-way'!X23^(1/3)*SIN(('OddsRatio_working_3-way'!Y23+2*PI())/3)</f>
        <v>0.39132429552725401</v>
      </c>
      <c r="AE23" s="11">
        <f>'OddsRatio_working_3-way'!X23^(1/3)*SIN(('OddsRatio_working_3-way'!Y23+4*PI())/3)</f>
        <v>-0.53472339912673716</v>
      </c>
      <c r="AF23" s="11">
        <f>-'OddsRatio_working_3-way'!U23/(3*'OddsRatio_working_3-way'!X23^(1/3))*COS(('OddsRatio_working_3-way'!Y23)/3)</f>
        <v>0.53465388579091411</v>
      </c>
      <c r="AG23" s="11">
        <f>-'OddsRatio_working_3-way'!U23/(3*'OddsRatio_working_3-way'!X23^(1/3))*COS(('OddsRatio_working_3-way'!Y23+2*PI())/3)</f>
        <v>-0.39151420949252591</v>
      </c>
      <c r="AH23" s="11">
        <f>-'OddsRatio_working_3-way'!U23/(3*'OddsRatio_working_3-way'!X23^(1/3))*COS(('OddsRatio_working_3-way'!Y23+4*PI())/3)</f>
        <v>-0.14313967629838825</v>
      </c>
      <c r="AI23" s="11">
        <f>'OddsRatio_working_3-way'!U23/(3*'OddsRatio_working_3-way'!X23^(1/3))*SIN(('OddsRatio_working_3-way'!Y23)/3)</f>
        <v>-0.14339910359948316</v>
      </c>
      <c r="AJ23" s="11">
        <f>'OddsRatio_working_3-way'!U23/(3*'OddsRatio_working_3-way'!X23^(1/3))*SIN(('OddsRatio_working_3-way'!Y23+2*PI())/3)</f>
        <v>-0.39132429552725395</v>
      </c>
      <c r="AK23" s="11">
        <f>'OddsRatio_working_3-way'!U23/(3*'OddsRatio_working_3-way'!X23^(1/3))*SIN(('OddsRatio_working_3-way'!Y23+4*PI())/3)</f>
        <v>0.53472339912673705</v>
      </c>
      <c r="AL23" s="11">
        <f>'OddsRatio_working_3-way'!Z23+'OddsRatio_working_3-way'!AF23</f>
        <v>1.0693077715818284</v>
      </c>
      <c r="AM23" s="11">
        <f>'OddsRatio_working_3-way'!AA23+'OddsRatio_working_3-way'!AG23</f>
        <v>-0.78302841898505193</v>
      </c>
      <c r="AN23" s="11">
        <f>'OddsRatio_working_3-way'!AB23+'OddsRatio_working_3-way'!AH23</f>
        <v>-0.2862793525967765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1.0693077715818284</v>
      </c>
      <c r="AS23" s="11">
        <f>IF(('OddsRatio_working_3-way'!X23=0),IF(Q23&gt;0,-Q23^(1/3),(-Q23)^(1/3)),'OddsRatio_working_3-way'!AM23-'OddsRatio_working_3-way'!R23/3)</f>
        <v>-0.78302841898505193</v>
      </c>
      <c r="AT23" s="11">
        <f>IF(('OddsRatio_working_3-way'!X23=0),IF(Q23&gt;0,-Q23^(1/3),(-Q23)^(1/3)),'OddsRatio_working_3-way'!AN23-'OddsRatio_working_3-way'!R23/3)</f>
        <v>-0.2862793525967765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4.3499999999999996</v>
      </c>
      <c r="B24" s="4">
        <f>IF('True_Odds_Calculator_3-way'!B25="","",'True_Odds_Calculator_3-way'!B25)</f>
        <v>3.72</v>
      </c>
      <c r="C24" s="4">
        <f>IF('True_Odds_Calculator_3-way'!C25="","",'True_Odds_Calculator_3-way'!C25)</f>
        <v>1.86</v>
      </c>
      <c r="D24" s="9">
        <f t="shared" si="13"/>
        <v>0.21962732376596314</v>
      </c>
      <c r="E24" s="9">
        <f t="shared" si="14"/>
        <v>0.25740291374223268</v>
      </c>
      <c r="F24" s="9">
        <f t="shared" si="15"/>
        <v>0.52296976249180416</v>
      </c>
      <c r="G24" s="9">
        <f t="shared" si="16"/>
        <v>1.0606470248700879</v>
      </c>
      <c r="H24" s="9">
        <f t="shared" si="17"/>
        <v>4.5531675333147943</v>
      </c>
      <c r="I24" s="9">
        <f t="shared" si="18"/>
        <v>3.884959907646639</v>
      </c>
      <c r="J24" s="9">
        <f t="shared" si="19"/>
        <v>1.9121564413882757</v>
      </c>
      <c r="K24" s="11">
        <f t="shared" si="20"/>
        <v>0.22988505747126439</v>
      </c>
      <c r="L24" s="11">
        <f t="shared" si="21"/>
        <v>0.26881720430107525</v>
      </c>
      <c r="M24" s="11">
        <f t="shared" si="22"/>
        <v>0.5376344086021505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-0.26035565868354993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0.2302438791010322</v>
      </c>
      <c r="Q24" s="11">
        <f>2*'OddsRatio_working_3-way'!K24*'OddsRatio_working_3-way'!L24*'OddsRatio_working_3-way'!M24</f>
        <v>6.6448449957007855E-2</v>
      </c>
      <c r="R24" s="11">
        <f t="shared" si="23"/>
        <v>0</v>
      </c>
      <c r="S24" s="11">
        <f t="shared" si="24"/>
        <v>-0.88434367151928439</v>
      </c>
      <c r="T24" s="11">
        <f t="shared" si="25"/>
        <v>-0.25522183882230431</v>
      </c>
      <c r="U24" s="11">
        <f>'OddsRatio_working_3-way'!S24-'OddsRatio_working_3-way'!R24^2/3</f>
        <v>-0.88434367151928439</v>
      </c>
      <c r="V24" s="11">
        <f>'OddsRatio_working_3-way'!S24*'OddsRatio_working_3-way'!R24/3-2*'OddsRatio_working_3-way'!R24^3/27-'OddsRatio_working_3-way'!T24</f>
        <v>0.25522183882230431</v>
      </c>
      <c r="W24" s="11">
        <f>'OddsRatio_working_3-way'!V24^2+4*'OddsRatio_working_3-way'!U24^3/27</f>
        <v>-3.7323014437188815E-2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0.1600478064899884</v>
      </c>
      <c r="Y24" s="11">
        <f>IF('OddsRatio_working_3-way'!W24&gt;=0,IF('OddsRatio_working_3-way'!V24+SQRT('OddsRatio_working_3-way'!W24)&gt;0,0,PI()),ACOS('OddsRatio_working_3-way'!V24/(2*'OddsRatio_working_3-way'!X24)))</f>
        <v>0.64793798009229098</v>
      </c>
      <c r="Z24" s="11">
        <f>'OddsRatio_working_3-way'!X24^(1/3)*COS('OddsRatio_working_3-way'!Y24/3)</f>
        <v>0.53032351243504394</v>
      </c>
      <c r="AA24" s="11">
        <f>'OddsRatio_working_3-way'!X24^(1/3)*COS(('OddsRatio_working_3-way'!Y24+2*PI())/3)</f>
        <v>-0.36592706274084613</v>
      </c>
      <c r="AB24" s="11">
        <f>'OddsRatio_working_3-way'!X24^(1/3)*COS(('OddsRatio_working_3-way'!Y24+4*PI())/3)</f>
        <v>-0.1643964496941977</v>
      </c>
      <c r="AC24" s="11">
        <f>'OddsRatio_working_3-way'!X24^(1/3)*SIN('OddsRatio_working_3-way'!Y24/3)</f>
        <v>0.11635375369243281</v>
      </c>
      <c r="AD24" s="11">
        <f>'OddsRatio_working_3-way'!X24^(1/3)*SIN(('OddsRatio_working_3-way'!Y24+2*PI())/3)</f>
        <v>0.40109675714672433</v>
      </c>
      <c r="AE24" s="11">
        <f>'OddsRatio_working_3-way'!X24^(1/3)*SIN(('OddsRatio_working_3-way'!Y24+4*PI())/3)</f>
        <v>-0.51745051083915705</v>
      </c>
      <c r="AF24" s="11">
        <f>-'OddsRatio_working_3-way'!U24/(3*'OddsRatio_working_3-way'!X24^(1/3))*COS(('OddsRatio_working_3-way'!Y24)/3)</f>
        <v>0.53032351243504394</v>
      </c>
      <c r="AG24" s="11">
        <f>-'OddsRatio_working_3-way'!U24/(3*'OddsRatio_working_3-way'!X24^(1/3))*COS(('OddsRatio_working_3-way'!Y24+2*PI())/3)</f>
        <v>-0.36592706274084613</v>
      </c>
      <c r="AH24" s="11">
        <f>-'OddsRatio_working_3-way'!U24/(3*'OddsRatio_working_3-way'!X24^(1/3))*COS(('OddsRatio_working_3-way'!Y24+4*PI())/3)</f>
        <v>-0.1643964496941977</v>
      </c>
      <c r="AI24" s="11">
        <f>'OddsRatio_working_3-way'!U24/(3*'OddsRatio_working_3-way'!X24^(1/3))*SIN(('OddsRatio_working_3-way'!Y24)/3)</f>
        <v>-0.11635375369243281</v>
      </c>
      <c r="AJ24" s="11">
        <f>'OddsRatio_working_3-way'!U24/(3*'OddsRatio_working_3-way'!X24^(1/3))*SIN(('OddsRatio_working_3-way'!Y24+2*PI())/3)</f>
        <v>-0.40109675714672433</v>
      </c>
      <c r="AK24" s="11">
        <f>'OddsRatio_working_3-way'!U24/(3*'OddsRatio_working_3-way'!X24^(1/3))*SIN(('OddsRatio_working_3-way'!Y24+4*PI())/3)</f>
        <v>0.51745051083915705</v>
      </c>
      <c r="AL24" s="11">
        <f>'OddsRatio_working_3-way'!Z24+'OddsRatio_working_3-way'!AF24</f>
        <v>1.0606470248700879</v>
      </c>
      <c r="AM24" s="11">
        <f>'OddsRatio_working_3-way'!AA24+'OddsRatio_working_3-way'!AG24</f>
        <v>-0.73185412548169226</v>
      </c>
      <c r="AN24" s="11">
        <f>'OddsRatio_working_3-way'!AB24+'OddsRatio_working_3-way'!AH24</f>
        <v>-0.3287928993883954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1.0606470248700879</v>
      </c>
      <c r="AS24" s="11">
        <f>IF(('OddsRatio_working_3-way'!X24=0),IF(Q24&gt;0,-Q24^(1/3),(-Q24)^(1/3)),'OddsRatio_working_3-way'!AM24-'OddsRatio_working_3-way'!R24/3)</f>
        <v>-0.73185412548169226</v>
      </c>
      <c r="AT24" s="11">
        <f>IF(('OddsRatio_working_3-way'!X24=0),IF(Q24&gt;0,-Q24^(1/3),(-Q24)^(1/3)),'OddsRatio_working_3-way'!AN24-'OddsRatio_working_3-way'!R24/3)</f>
        <v>-0.3287928993883954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3.21</v>
      </c>
      <c r="B25" s="4">
        <f>IF('True_Odds_Calculator_3-way'!B26="","",'True_Odds_Calculator_3-way'!B26)</f>
        <v>3.25</v>
      </c>
      <c r="C25" s="4">
        <f>IF('True_Odds_Calculator_3-way'!C26="","",'True_Odds_Calculator_3-way'!C26)</f>
        <v>2.42</v>
      </c>
      <c r="D25" s="9">
        <f t="shared" si="13"/>
        <v>0.30115868672901536</v>
      </c>
      <c r="E25" s="9">
        <f t="shared" si="14"/>
        <v>0.29739699788619833</v>
      </c>
      <c r="F25" s="9">
        <f t="shared" si="15"/>
        <v>0.4014443153847862</v>
      </c>
      <c r="G25" s="9">
        <f t="shared" si="16"/>
        <v>1.0500038775070606</v>
      </c>
      <c r="H25" s="9">
        <f t="shared" si="17"/>
        <v>3.3205085692906042</v>
      </c>
      <c r="I25" s="9">
        <f t="shared" si="18"/>
        <v>3.3625087243908869</v>
      </c>
      <c r="J25" s="9">
        <f t="shared" si="19"/>
        <v>2.4910055060600258</v>
      </c>
      <c r="K25" s="11">
        <f t="shared" si="20"/>
        <v>0.3115264797507788</v>
      </c>
      <c r="L25" s="11">
        <f t="shared" si="21"/>
        <v>0.30769230769230771</v>
      </c>
      <c r="M25" s="11">
        <f t="shared" si="22"/>
        <v>0.41322314049586778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-0.27967869004402557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0.23290218702283277</v>
      </c>
      <c r="Q25" s="11">
        <f>2*'OddsRatio_working_3-way'!K25*'OddsRatio_working_3-way'!L25*'OddsRatio_working_3-way'!M25</f>
        <v>7.921843096014719E-2</v>
      </c>
      <c r="R25" s="11">
        <f t="shared" si="23"/>
        <v>0</v>
      </c>
      <c r="S25" s="11">
        <f t="shared" si="24"/>
        <v>-0.83274913432328546</v>
      </c>
      <c r="T25" s="11">
        <f t="shared" si="25"/>
        <v>-0.28324800487186574</v>
      </c>
      <c r="U25" s="11">
        <f>'OddsRatio_working_3-way'!S25-'OddsRatio_working_3-way'!R25^2/3</f>
        <v>-0.83274913432328546</v>
      </c>
      <c r="V25" s="11">
        <f>'OddsRatio_working_3-way'!S25*'OddsRatio_working_3-way'!R25/3-2*'OddsRatio_working_3-way'!R25^3/27-'OddsRatio_working_3-way'!T25</f>
        <v>0.28324800487186574</v>
      </c>
      <c r="W25" s="11">
        <f>'OddsRatio_working_3-way'!V25^2+4*'OddsRatio_working_3-way'!U25^3/27</f>
        <v>-5.3242678034554486E-3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0.14624782055414359</v>
      </c>
      <c r="Y25" s="11">
        <f>IF('OddsRatio_working_3-way'!W25&gt;=0,IF('OddsRatio_working_3-way'!V25+SQRT('OddsRatio_working_3-way'!W25)&gt;0,0,PI()),ACOS('OddsRatio_working_3-way'!V25/(2*'OddsRatio_working_3-way'!X25)))</f>
        <v>0.25212829748918164</v>
      </c>
      <c r="Z25" s="11">
        <f>'OddsRatio_working_3-way'!X25^(1/3)*COS('OddsRatio_working_3-way'!Y25/3)</f>
        <v>0.5250019387535303</v>
      </c>
      <c r="AA25" s="11">
        <f>'OddsRatio_working_3-way'!X25^(1/3)*COS(('OddsRatio_working_3-way'!Y25+2*PI())/3)</f>
        <v>-0.30080249427587541</v>
      </c>
      <c r="AB25" s="11">
        <f>'OddsRatio_working_3-way'!X25^(1/3)*COS(('OddsRatio_working_3-way'!Y25+4*PI())/3)</f>
        <v>-0.2241994444776548</v>
      </c>
      <c r="AC25" s="11">
        <f>'OddsRatio_working_3-way'!X25^(1/3)*SIN('OddsRatio_working_3-way'!Y25/3)</f>
        <v>4.4226791421748964E-2</v>
      </c>
      <c r="AD25" s="11">
        <f>'OddsRatio_working_3-way'!X25^(1/3)*SIN(('OddsRatio_working_3-way'!Y25+2*PI())/3)</f>
        <v>0.43255162028576477</v>
      </c>
      <c r="AE25" s="11">
        <f>'OddsRatio_working_3-way'!X25^(1/3)*SIN(('OddsRatio_working_3-way'!Y25+4*PI())/3)</f>
        <v>-0.47677841170751378</v>
      </c>
      <c r="AF25" s="11">
        <f>-'OddsRatio_working_3-way'!U25/(3*'OddsRatio_working_3-way'!X25^(1/3))*COS(('OddsRatio_working_3-way'!Y25)/3)</f>
        <v>0.5250019387535303</v>
      </c>
      <c r="AG25" s="11">
        <f>-'OddsRatio_working_3-way'!U25/(3*'OddsRatio_working_3-way'!X25^(1/3))*COS(('OddsRatio_working_3-way'!Y25+2*PI())/3)</f>
        <v>-0.30080249427587541</v>
      </c>
      <c r="AH25" s="11">
        <f>-'OddsRatio_working_3-way'!U25/(3*'OddsRatio_working_3-way'!X25^(1/3))*COS(('OddsRatio_working_3-way'!Y25+4*PI())/3)</f>
        <v>-0.2241994444776548</v>
      </c>
      <c r="AI25" s="11">
        <f>'OddsRatio_working_3-way'!U25/(3*'OddsRatio_working_3-way'!X25^(1/3))*SIN(('OddsRatio_working_3-way'!Y25)/3)</f>
        <v>-4.4226791421748964E-2</v>
      </c>
      <c r="AJ25" s="11">
        <f>'OddsRatio_working_3-way'!U25/(3*'OddsRatio_working_3-way'!X25^(1/3))*SIN(('OddsRatio_working_3-way'!Y25+2*PI())/3)</f>
        <v>-0.43255162028576477</v>
      </c>
      <c r="AK25" s="11">
        <f>'OddsRatio_working_3-way'!U25/(3*'OddsRatio_working_3-way'!X25^(1/3))*SIN(('OddsRatio_working_3-way'!Y25+4*PI())/3)</f>
        <v>0.47677841170751378</v>
      </c>
      <c r="AL25" s="11">
        <f>'OddsRatio_working_3-way'!Z25+'OddsRatio_working_3-way'!AF25</f>
        <v>1.0500038775070606</v>
      </c>
      <c r="AM25" s="11">
        <f>'OddsRatio_working_3-way'!AA25+'OddsRatio_working_3-way'!AG25</f>
        <v>-0.60160498855175082</v>
      </c>
      <c r="AN25" s="11">
        <f>'OddsRatio_working_3-way'!AB25+'OddsRatio_working_3-way'!AH25</f>
        <v>-0.4483988889553096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1.0500038775070606</v>
      </c>
      <c r="AS25" s="11">
        <f>IF(('OddsRatio_working_3-way'!X25=0),IF(Q25&gt;0,-Q25^(1/3),(-Q25)^(1/3)),'OddsRatio_working_3-way'!AM25-'OddsRatio_working_3-way'!R25/3)</f>
        <v>-0.60160498855175082</v>
      </c>
      <c r="AT25" s="11">
        <f>IF(('OddsRatio_working_3-way'!X25=0),IF(Q25&gt;0,-Q25^(1/3),(-Q25)^(1/3)),'OddsRatio_working_3-way'!AN25-'OddsRatio_working_3-way'!R25/3)</f>
        <v>-0.4483988889553096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2.4500000000000002</v>
      </c>
      <c r="B26" s="4">
        <f>IF('True_Odds_Calculator_3-way'!B27="","",'True_Odds_Calculator_3-way'!B27)</f>
        <v>3.49</v>
      </c>
      <c r="C26" s="4">
        <f>IF('True_Odds_Calculator_3-way'!C27="","",'True_Odds_Calculator_3-way'!C27)</f>
        <v>2.95</v>
      </c>
      <c r="D26" s="9">
        <f t="shared" si="13"/>
        <v>0.39598482513791444</v>
      </c>
      <c r="E26" s="9">
        <f t="shared" si="14"/>
        <v>0.27628942722882938</v>
      </c>
      <c r="F26" s="9">
        <f t="shared" si="15"/>
        <v>0.32772574763325624</v>
      </c>
      <c r="G26" s="9">
        <f t="shared" si="16"/>
        <v>1.0519650327887633</v>
      </c>
      <c r="H26" s="9">
        <f t="shared" si="17"/>
        <v>2.5253492975437073</v>
      </c>
      <c r="I26" s="9">
        <f t="shared" si="18"/>
        <v>3.6193929316440205</v>
      </c>
      <c r="J26" s="9">
        <f t="shared" si="19"/>
        <v>3.0513318139380887</v>
      </c>
      <c r="K26" s="11">
        <f t="shared" si="20"/>
        <v>0.4081632653061224</v>
      </c>
      <c r="L26" s="11">
        <f t="shared" si="21"/>
        <v>0.28653295128939826</v>
      </c>
      <c r="M26" s="11">
        <f t="shared" si="22"/>
        <v>0.33898305084745761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-0.27911837844748899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0.23350800181176834</v>
      </c>
      <c r="Q26" s="11">
        <f>2*'OddsRatio_working_3-way'!K26*'OddsRatio_working_3-way'!L26*'OddsRatio_working_3-way'!M26</f>
        <v>7.9289644078698915E-2</v>
      </c>
      <c r="R26" s="11">
        <f t="shared" si="23"/>
        <v>0</v>
      </c>
      <c r="S26" s="11">
        <f t="shared" si="24"/>
        <v>-0.8365912811280487</v>
      </c>
      <c r="T26" s="11">
        <f t="shared" si="25"/>
        <v>-0.28407174231852245</v>
      </c>
      <c r="U26" s="11">
        <f>'OddsRatio_working_3-way'!S26-'OddsRatio_working_3-way'!R26^2/3</f>
        <v>-0.8365912811280487</v>
      </c>
      <c r="V26" s="11">
        <f>'OddsRatio_working_3-way'!S26*'OddsRatio_working_3-way'!R26/3-2*'OddsRatio_working_3-way'!R26^3/27-'OddsRatio_working_3-way'!T26</f>
        <v>0.28407174231852245</v>
      </c>
      <c r="W26" s="11">
        <f>'OddsRatio_working_3-way'!V26^2+4*'OddsRatio_working_3-way'!U26^3/27</f>
        <v>-6.046603006172907E-3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0.14726112673585476</v>
      </c>
      <c r="Y26" s="11">
        <f>IF('OddsRatio_working_3-way'!W26&gt;=0,IF('OddsRatio_working_3-way'!V26+SQRT('OddsRatio_working_3-way'!W26)&gt;0,0,PI()),ACOS('OddsRatio_working_3-way'!V26/(2*'OddsRatio_working_3-way'!X26)))</f>
        <v>0.26718822407943477</v>
      </c>
      <c r="Z26" s="11">
        <f>'OddsRatio_working_3-way'!X26^(1/3)*COS('OddsRatio_working_3-way'!Y26/3)</f>
        <v>0.52598251639438176</v>
      </c>
      <c r="AA26" s="11">
        <f>'OddsRatio_working_3-way'!X26^(1/3)*COS(('OddsRatio_working_3-way'!Y26+2*PI())/3)</f>
        <v>-0.30366821257663862</v>
      </c>
      <c r="AB26" s="11">
        <f>'OddsRatio_working_3-way'!X26^(1/3)*COS(('OddsRatio_working_3-way'!Y26+4*PI())/3)</f>
        <v>-0.22231430381774331</v>
      </c>
      <c r="AC26" s="11">
        <f>'OddsRatio_working_3-way'!X26^(1/3)*SIN('OddsRatio_working_3-way'!Y26/3)</f>
        <v>4.6969701121576432E-2</v>
      </c>
      <c r="AD26" s="11">
        <f>'OddsRatio_working_3-way'!X26^(1/3)*SIN(('OddsRatio_working_3-way'!Y26+2*PI())/3)</f>
        <v>0.43202937058321134</v>
      </c>
      <c r="AE26" s="11">
        <f>'OddsRatio_working_3-way'!X26^(1/3)*SIN(('OddsRatio_working_3-way'!Y26+4*PI())/3)</f>
        <v>-0.47899907170478778</v>
      </c>
      <c r="AF26" s="11">
        <f>-'OddsRatio_working_3-way'!U26/(3*'OddsRatio_working_3-way'!X26^(1/3))*COS(('OddsRatio_working_3-way'!Y26)/3)</f>
        <v>0.52598251639438165</v>
      </c>
      <c r="AG26" s="11">
        <f>-'OddsRatio_working_3-way'!U26/(3*'OddsRatio_working_3-way'!X26^(1/3))*COS(('OddsRatio_working_3-way'!Y26+2*PI())/3)</f>
        <v>-0.30366821257663851</v>
      </c>
      <c r="AH26" s="11">
        <f>-'OddsRatio_working_3-way'!U26/(3*'OddsRatio_working_3-way'!X26^(1/3))*COS(('OddsRatio_working_3-way'!Y26+4*PI())/3)</f>
        <v>-0.22231430381774325</v>
      </c>
      <c r="AI26" s="11">
        <f>'OddsRatio_working_3-way'!U26/(3*'OddsRatio_working_3-way'!X26^(1/3))*SIN(('OddsRatio_working_3-way'!Y26)/3)</f>
        <v>-4.6969701121576425E-2</v>
      </c>
      <c r="AJ26" s="11">
        <f>'OddsRatio_working_3-way'!U26/(3*'OddsRatio_working_3-way'!X26^(1/3))*SIN(('OddsRatio_working_3-way'!Y26+2*PI())/3)</f>
        <v>-0.43202937058321128</v>
      </c>
      <c r="AK26" s="11">
        <f>'OddsRatio_working_3-way'!U26/(3*'OddsRatio_working_3-way'!X26^(1/3))*SIN(('OddsRatio_working_3-way'!Y26+4*PI())/3)</f>
        <v>0.47899907170478767</v>
      </c>
      <c r="AL26" s="11">
        <f>'OddsRatio_working_3-way'!Z26+'OddsRatio_working_3-way'!AF26</f>
        <v>1.0519650327887633</v>
      </c>
      <c r="AM26" s="11">
        <f>'OddsRatio_working_3-way'!AA26+'OddsRatio_working_3-way'!AG26</f>
        <v>-0.60733642515327713</v>
      </c>
      <c r="AN26" s="11">
        <f>'OddsRatio_working_3-way'!AB26+'OddsRatio_working_3-way'!AH26</f>
        <v>-0.44462860763548656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1.0519650327887633</v>
      </c>
      <c r="AS26" s="11">
        <f>IF(('OddsRatio_working_3-way'!X26=0),IF(Q26&gt;0,-Q26^(1/3),(-Q26)^(1/3)),'OddsRatio_working_3-way'!AM26-'OddsRatio_working_3-way'!R26/3)</f>
        <v>-0.60733642515327713</v>
      </c>
      <c r="AT26" s="11">
        <f>IF(('OddsRatio_working_3-way'!X26=0),IF(Q26&gt;0,-Q26^(1/3),(-Q26)^(1/3)),'OddsRatio_working_3-way'!AN26-'OddsRatio_working_3-way'!R26/3)</f>
        <v>-0.44462860763548656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</v>
      </c>
      <c r="B27" s="4">
        <f>IF('True_Odds_Calculator_3-way'!B28="","",'True_Odds_Calculator_3-way'!B28)</f>
        <v>3.63</v>
      </c>
      <c r="C27" s="4">
        <f>IF('True_Odds_Calculator_3-way'!C28="","",'True_Odds_Calculator_3-way'!C28)</f>
        <v>4.59</v>
      </c>
      <c r="D27" s="9">
        <f t="shared" si="13"/>
        <v>0.53569590622630969</v>
      </c>
      <c r="E27" s="9">
        <f t="shared" si="14"/>
        <v>0.25978228286679134</v>
      </c>
      <c r="F27" s="9">
        <f t="shared" si="15"/>
        <v>0.20452181090689919</v>
      </c>
      <c r="G27" s="9">
        <f t="shared" si="16"/>
        <v>1.0834133889608744</v>
      </c>
      <c r="H27" s="9">
        <f t="shared" si="17"/>
        <v>1.8667307111686995</v>
      </c>
      <c r="I27" s="9">
        <f t="shared" si="18"/>
        <v>3.8493772129671</v>
      </c>
      <c r="J27" s="9">
        <f t="shared" si="19"/>
        <v>4.8894540663695381</v>
      </c>
      <c r="K27" s="11">
        <f t="shared" si="20"/>
        <v>0.55555555555555558</v>
      </c>
      <c r="L27" s="11">
        <f t="shared" si="21"/>
        <v>0.27548209366391185</v>
      </c>
      <c r="M27" s="11">
        <f t="shared" si="22"/>
        <v>0.2178649237472767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-0.25185371907495102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0.23406975278633033</v>
      </c>
      <c r="Q27" s="11">
        <f>2*'OddsRatio_working_3-way'!K27*'OddsRatio_working_3-way'!L27*'OddsRatio_working_3-way'!M27</f>
        <v>6.6686539255364774E-2</v>
      </c>
      <c r="R27" s="11">
        <f t="shared" si="23"/>
        <v>0</v>
      </c>
      <c r="S27" s="11">
        <f t="shared" si="24"/>
        <v>-0.92938771619517668</v>
      </c>
      <c r="T27" s="11">
        <f t="shared" si="25"/>
        <v>-0.26478282512683099</v>
      </c>
      <c r="U27" s="11">
        <f>'OddsRatio_working_3-way'!S27-'OddsRatio_working_3-way'!R27^2/3</f>
        <v>-0.92938771619517668</v>
      </c>
      <c r="V27" s="11">
        <f>'OddsRatio_working_3-way'!S27*'OddsRatio_working_3-way'!R27/3-2*'OddsRatio_working_3-way'!R27^3/27-'OddsRatio_working_3-way'!T27</f>
        <v>0.26478282512683099</v>
      </c>
      <c r="W27" s="11">
        <f>'OddsRatio_working_3-way'!V27^2+4*'OddsRatio_working_3-way'!U27^3/27</f>
        <v>-4.8818848544409862E-2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0.17243027070859385</v>
      </c>
      <c r="Y27" s="11">
        <f>IF('OddsRatio_working_3-way'!W27&gt;=0,IF('OddsRatio_working_3-way'!V27+SQRT('OddsRatio_working_3-way'!W27)&gt;0,0,PI()),ACOS('OddsRatio_working_3-way'!V27/(2*'OddsRatio_working_3-way'!X27)))</f>
        <v>0.69540104845356987</v>
      </c>
      <c r="Z27" s="11">
        <f>'OddsRatio_working_3-way'!X27^(1/3)*COS('OddsRatio_working_3-way'!Y27/3)</f>
        <v>0.54170669448043729</v>
      </c>
      <c r="AA27" s="11">
        <f>'OddsRatio_working_3-way'!X27^(1/3)*COS(('OddsRatio_working_3-way'!Y27+2*PI())/3)</f>
        <v>-0.38158871609363759</v>
      </c>
      <c r="AB27" s="11">
        <f>'OddsRatio_working_3-way'!X27^(1/3)*COS(('OddsRatio_working_3-way'!Y27+4*PI())/3)</f>
        <v>-0.16011797838679967</v>
      </c>
      <c r="AC27" s="11">
        <f>'OddsRatio_working_3-way'!X27^(1/3)*SIN('OddsRatio_working_3-way'!Y27/3)</f>
        <v>0.12786619003266794</v>
      </c>
      <c r="AD27" s="11">
        <f>'OddsRatio_working_3-way'!X27^(1/3)*SIN(('OddsRatio_working_3-way'!Y27+2*PI())/3)</f>
        <v>0.40519866380382047</v>
      </c>
      <c r="AE27" s="11">
        <f>'OddsRatio_working_3-way'!X27^(1/3)*SIN(('OddsRatio_working_3-way'!Y27+4*PI())/3)</f>
        <v>-0.53306485383648827</v>
      </c>
      <c r="AF27" s="11">
        <f>-'OddsRatio_working_3-way'!U27/(3*'OddsRatio_working_3-way'!X27^(1/3))*COS(('OddsRatio_working_3-way'!Y27)/3)</f>
        <v>0.54170669448043718</v>
      </c>
      <c r="AG27" s="11">
        <f>-'OddsRatio_working_3-way'!U27/(3*'OddsRatio_working_3-way'!X27^(1/3))*COS(('OddsRatio_working_3-way'!Y27+2*PI())/3)</f>
        <v>-0.38158871609363754</v>
      </c>
      <c r="AH27" s="11">
        <f>-'OddsRatio_working_3-way'!U27/(3*'OddsRatio_working_3-way'!X27^(1/3))*COS(('OddsRatio_working_3-way'!Y27+4*PI())/3)</f>
        <v>-0.16011797838679964</v>
      </c>
      <c r="AI27" s="11">
        <f>'OddsRatio_working_3-way'!U27/(3*'OddsRatio_working_3-way'!X27^(1/3))*SIN(('OddsRatio_working_3-way'!Y27)/3)</f>
        <v>-0.12786619003266791</v>
      </c>
      <c r="AJ27" s="11">
        <f>'OddsRatio_working_3-way'!U27/(3*'OddsRatio_working_3-way'!X27^(1/3))*SIN(('OddsRatio_working_3-way'!Y27+2*PI())/3)</f>
        <v>-0.40519866380382036</v>
      </c>
      <c r="AK27" s="11">
        <f>'OddsRatio_working_3-way'!U27/(3*'OddsRatio_working_3-way'!X27^(1/3))*SIN(('OddsRatio_working_3-way'!Y27+4*PI())/3)</f>
        <v>0.53306485383648816</v>
      </c>
      <c r="AL27" s="11">
        <f>'OddsRatio_working_3-way'!Z27+'OddsRatio_working_3-way'!AF27</f>
        <v>1.0834133889608744</v>
      </c>
      <c r="AM27" s="11">
        <f>'OddsRatio_working_3-way'!AA27+'OddsRatio_working_3-way'!AG27</f>
        <v>-0.76317743218727507</v>
      </c>
      <c r="AN27" s="11">
        <f>'OddsRatio_working_3-way'!AB27+'OddsRatio_working_3-way'!AH27</f>
        <v>-0.32023595677359928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1.0834133889608744</v>
      </c>
      <c r="AS27" s="11">
        <f>IF(('OddsRatio_working_3-way'!X27=0),IF(Q27&gt;0,-Q27^(1/3),(-Q27)^(1/3)),'OddsRatio_working_3-way'!AM27-'OddsRatio_working_3-way'!R27/3)</f>
        <v>-0.76317743218727507</v>
      </c>
      <c r="AT27" s="11">
        <f>IF(('OddsRatio_working_3-way'!X27=0),IF(Q27&gt;0,-Q27^(1/3),(-Q27)^(1/3)),'OddsRatio_working_3-way'!AN27-'OddsRatio_working_3-way'!R27/3)</f>
        <v>-0.32023595677359928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2.75</v>
      </c>
      <c r="B28" s="4">
        <f>IF('True_Odds_Calculator_3-way'!B29="","",'True_Odds_Calculator_3-way'!B29)</f>
        <v>3.29</v>
      </c>
      <c r="C28" s="4">
        <f>IF('True_Odds_Calculator_3-way'!C29="","",'True_Odds_Calculator_3-way'!C29)</f>
        <v>2.74</v>
      </c>
      <c r="D28" s="9">
        <f t="shared" si="13"/>
        <v>0.35246287497804296</v>
      </c>
      <c r="E28" s="9">
        <f t="shared" si="14"/>
        <v>0.29376521894118801</v>
      </c>
      <c r="F28" s="9">
        <f t="shared" si="15"/>
        <v>0.35377190608076914</v>
      </c>
      <c r="G28" s="9">
        <f t="shared" si="16"/>
        <v>1.0498161382849527</v>
      </c>
      <c r="H28" s="9">
        <f t="shared" si="17"/>
        <v>2.8371782419986675</v>
      </c>
      <c r="I28" s="9">
        <f t="shared" si="18"/>
        <v>3.4040789566725413</v>
      </c>
      <c r="J28" s="9">
        <f t="shared" si="19"/>
        <v>2.8266800806158177</v>
      </c>
      <c r="K28" s="11">
        <f t="shared" si="20"/>
        <v>0.36363636363636365</v>
      </c>
      <c r="L28" s="11">
        <f t="shared" si="21"/>
        <v>0.303951367781155</v>
      </c>
      <c r="M28" s="11">
        <f t="shared" si="22"/>
        <v>0.36496350364963503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-0.28128309025963938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0.23315712087260462</v>
      </c>
      <c r="Q28" s="11">
        <f>2*'OddsRatio_working_3-way'!K28*'OddsRatio_working_3-way'!L28*'OddsRatio_working_3-way'!M28</f>
        <v>8.0677204454188453E-2</v>
      </c>
      <c r="R28" s="11">
        <f t="shared" si="23"/>
        <v>0</v>
      </c>
      <c r="S28" s="11">
        <f t="shared" si="24"/>
        <v>-0.82890557216712923</v>
      </c>
      <c r="T28" s="11">
        <f t="shared" si="25"/>
        <v>-0.28681853708205163</v>
      </c>
      <c r="U28" s="11">
        <f>'OddsRatio_working_3-way'!S28-'OddsRatio_working_3-way'!R28^2/3</f>
        <v>-0.82890557216712923</v>
      </c>
      <c r="V28" s="11">
        <f>'OddsRatio_working_3-way'!S28*'OddsRatio_working_3-way'!R28/3-2*'OddsRatio_working_3-way'!R28^3/27-'OddsRatio_working_3-way'!T28</f>
        <v>0.28681853708205163</v>
      </c>
      <c r="W28" s="11">
        <f>'OddsRatio_working_3-way'!V28^2+4*'OddsRatio_working_3-way'!U28^3/27</f>
        <v>-2.1096641401726901E-3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0.14523647730000624</v>
      </c>
      <c r="Y28" s="11">
        <f>IF('OddsRatio_working_3-way'!W28&gt;=0,IF('OddsRatio_working_3-way'!V28+SQRT('OddsRatio_working_3-way'!W28)&gt;0,0,PI()),ACOS('OddsRatio_working_3-way'!V28/(2*'OddsRatio_working_3-way'!X28)))</f>
        <v>0.15879162801230073</v>
      </c>
      <c r="Z28" s="11">
        <f>'OddsRatio_working_3-way'!X28^(1/3)*COS('OddsRatio_working_3-way'!Y28/3)</f>
        <v>0.52490806914247634</v>
      </c>
      <c r="AA28" s="11">
        <f>'OddsRatio_working_3-way'!X28^(1/3)*COS(('OddsRatio_working_3-way'!Y28+2*PI())/3)</f>
        <v>-0.28653789334885466</v>
      </c>
      <c r="AB28" s="11">
        <f>'OddsRatio_working_3-way'!X28^(1/3)*COS(('OddsRatio_working_3-way'!Y28+4*PI())/3)</f>
        <v>-0.23837017579362194</v>
      </c>
      <c r="AC28" s="11">
        <f>'OddsRatio_working_3-way'!X28^(1/3)*SIN('OddsRatio_working_3-way'!Y28/3)</f>
        <v>2.7809644696763634E-2</v>
      </c>
      <c r="AD28" s="11">
        <f>'OddsRatio_working_3-way'!X28^(1/3)*SIN(('OddsRatio_working_3-way'!Y28+2*PI())/3)</f>
        <v>0.44067890018044142</v>
      </c>
      <c r="AE28" s="11">
        <f>'OddsRatio_working_3-way'!X28^(1/3)*SIN(('OddsRatio_working_3-way'!Y28+4*PI())/3)</f>
        <v>-0.46848854487720487</v>
      </c>
      <c r="AF28" s="11">
        <f>-'OddsRatio_working_3-way'!U28/(3*'OddsRatio_working_3-way'!X28^(1/3))*COS(('OddsRatio_working_3-way'!Y28)/3)</f>
        <v>0.52490806914247645</v>
      </c>
      <c r="AG28" s="11">
        <f>-'OddsRatio_working_3-way'!U28/(3*'OddsRatio_working_3-way'!X28^(1/3))*COS(('OddsRatio_working_3-way'!Y28+2*PI())/3)</f>
        <v>-0.28653789334885471</v>
      </c>
      <c r="AH28" s="11">
        <f>-'OddsRatio_working_3-way'!U28/(3*'OddsRatio_working_3-way'!X28^(1/3))*COS(('OddsRatio_working_3-way'!Y28+4*PI())/3)</f>
        <v>-0.23837017579362199</v>
      </c>
      <c r="AI28" s="11">
        <f>'OddsRatio_working_3-way'!U28/(3*'OddsRatio_working_3-way'!X28^(1/3))*SIN(('OddsRatio_working_3-way'!Y28)/3)</f>
        <v>-2.7809644696763638E-2</v>
      </c>
      <c r="AJ28" s="11">
        <f>'OddsRatio_working_3-way'!U28/(3*'OddsRatio_working_3-way'!X28^(1/3))*SIN(('OddsRatio_working_3-way'!Y28+2*PI())/3)</f>
        <v>-0.44067890018044154</v>
      </c>
      <c r="AK28" s="11">
        <f>'OddsRatio_working_3-way'!U28/(3*'OddsRatio_working_3-way'!X28^(1/3))*SIN(('OddsRatio_working_3-way'!Y28+4*PI())/3)</f>
        <v>0.46848854487720498</v>
      </c>
      <c r="AL28" s="11">
        <f>'OddsRatio_working_3-way'!Z28+'OddsRatio_working_3-way'!AF28</f>
        <v>1.0498161382849527</v>
      </c>
      <c r="AM28" s="11">
        <f>'OddsRatio_working_3-way'!AA28+'OddsRatio_working_3-way'!AG28</f>
        <v>-0.57307578669770942</v>
      </c>
      <c r="AN28" s="11">
        <f>'OddsRatio_working_3-way'!AB28+'OddsRatio_working_3-way'!AH28</f>
        <v>-0.47674035158724393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1.0498161382849527</v>
      </c>
      <c r="AS28" s="11">
        <f>IF(('OddsRatio_working_3-way'!X28=0),IF(Q28&gt;0,-Q28^(1/3),(-Q28)^(1/3)),'OddsRatio_working_3-way'!AM28-'OddsRatio_working_3-way'!R28/3)</f>
        <v>-0.57307578669770942</v>
      </c>
      <c r="AT28" s="11">
        <f>IF(('OddsRatio_working_3-way'!X28=0),IF(Q28&gt;0,-Q28^(1/3),(-Q28)^(1/3)),'OddsRatio_working_3-way'!AN28-'OddsRatio_working_3-way'!R28/3)</f>
        <v>-0.47674035158724393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2.5099999999999998</v>
      </c>
      <c r="B29" s="4">
        <f>IF('True_Odds_Calculator_3-way'!B30="","",'True_Odds_Calculator_3-way'!B30)</f>
        <v>3.4</v>
      </c>
      <c r="C29" s="4">
        <f>IF('True_Odds_Calculator_3-way'!C30="","",'True_Odds_Calculator_3-way'!C30)</f>
        <v>2.93</v>
      </c>
      <c r="D29" s="9">
        <f t="shared" si="13"/>
        <v>0.38631433864395387</v>
      </c>
      <c r="E29" s="9">
        <f t="shared" si="14"/>
        <v>0.28369820913539945</v>
      </c>
      <c r="F29" s="9">
        <f t="shared" si="15"/>
        <v>0.32998745222064646</v>
      </c>
      <c r="G29" s="9">
        <f t="shared" si="16"/>
        <v>1.0520301853032588</v>
      </c>
      <c r="H29" s="9">
        <f t="shared" si="17"/>
        <v>2.5885655798079212</v>
      </c>
      <c r="I29" s="9">
        <f t="shared" si="18"/>
        <v>3.5248724447278206</v>
      </c>
      <c r="J29" s="9">
        <f t="shared" si="19"/>
        <v>3.03041825763529</v>
      </c>
      <c r="K29" s="11">
        <f t="shared" si="20"/>
        <v>0.39840637450199207</v>
      </c>
      <c r="L29" s="11">
        <f t="shared" si="21"/>
        <v>0.29411764705882354</v>
      </c>
      <c r="M29" s="11">
        <f t="shared" si="22"/>
        <v>0.34129692832764502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-0.27972110753932666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0.23355683869620894</v>
      </c>
      <c r="Q29" s="11">
        <f>2*'OddsRatio_working_3-way'!K29*'OddsRatio_working_3-way'!L29*'OddsRatio_working_3-way'!M29</f>
        <v>7.9985218731578406E-2</v>
      </c>
      <c r="R29" s="11">
        <f t="shared" si="23"/>
        <v>0</v>
      </c>
      <c r="S29" s="11">
        <f t="shared" si="24"/>
        <v>-0.8349632273044415</v>
      </c>
      <c r="T29" s="11">
        <f t="shared" si="25"/>
        <v>-0.28594631072069915</v>
      </c>
      <c r="U29" s="11">
        <f>'OddsRatio_working_3-way'!S29-'OddsRatio_working_3-way'!R29^2/3</f>
        <v>-0.8349632273044415</v>
      </c>
      <c r="V29" s="11">
        <f>'OddsRatio_working_3-way'!S29*'OddsRatio_working_3-way'!R29/3-2*'OddsRatio_working_3-way'!R29^3/27-'OddsRatio_working_3-way'!T29</f>
        <v>0.28594631072069915</v>
      </c>
      <c r="W29" s="11">
        <f>'OddsRatio_working_3-way'!V29^2+4*'OddsRatio_working_3-way'!U29^3/27</f>
        <v>-4.4726276606742582E-3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0.14683146825140453</v>
      </c>
      <c r="Y29" s="11">
        <f>IF('OddsRatio_working_3-way'!W29&gt;=0,IF('OddsRatio_working_3-way'!V29+SQRT('OddsRatio_working_3-way'!W29)&gt;0,0,PI()),ACOS('OddsRatio_working_3-way'!V29/(2*'OddsRatio_working_3-way'!X29)))</f>
        <v>0.22975224608749123</v>
      </c>
      <c r="Z29" s="11">
        <f>'OddsRatio_working_3-way'!X29^(1/3)*COS('OddsRatio_working_3-way'!Y29/3)</f>
        <v>0.52601509265162927</v>
      </c>
      <c r="AA29" s="11">
        <f>'OddsRatio_working_3-way'!X29^(1/3)*COS(('OddsRatio_working_3-way'!Y29+2*PI())/3)</f>
        <v>-0.297963211862802</v>
      </c>
      <c r="AB29" s="11">
        <f>'OddsRatio_working_3-way'!X29^(1/3)*COS(('OddsRatio_working_3-way'!Y29+4*PI())/3)</f>
        <v>-0.22805188078882718</v>
      </c>
      <c r="AC29" s="11">
        <f>'OddsRatio_working_3-way'!X29^(1/3)*SIN('OddsRatio_working_3-way'!Y29/3)</f>
        <v>4.0363325814964393E-2</v>
      </c>
      <c r="AD29" s="11">
        <f>'OddsRatio_working_3-way'!X29^(1/3)*SIN(('OddsRatio_working_3-way'!Y29+2*PI())/3)</f>
        <v>0.43536077010285401</v>
      </c>
      <c r="AE29" s="11">
        <f>'OddsRatio_working_3-way'!X29^(1/3)*SIN(('OddsRatio_working_3-way'!Y29+4*PI())/3)</f>
        <v>-0.47572409591781839</v>
      </c>
      <c r="AF29" s="11">
        <f>-'OddsRatio_working_3-way'!U29/(3*'OddsRatio_working_3-way'!X29^(1/3))*COS(('OddsRatio_working_3-way'!Y29)/3)</f>
        <v>0.52601509265162938</v>
      </c>
      <c r="AG29" s="11">
        <f>-'OddsRatio_working_3-way'!U29/(3*'OddsRatio_working_3-way'!X29^(1/3))*COS(('OddsRatio_working_3-way'!Y29+2*PI())/3)</f>
        <v>-0.29796321186280206</v>
      </c>
      <c r="AH29" s="11">
        <f>-'OddsRatio_working_3-way'!U29/(3*'OddsRatio_working_3-way'!X29^(1/3))*COS(('OddsRatio_working_3-way'!Y29+4*PI())/3)</f>
        <v>-0.22805188078882724</v>
      </c>
      <c r="AI29" s="11">
        <f>'OddsRatio_working_3-way'!U29/(3*'OddsRatio_working_3-way'!X29^(1/3))*SIN(('OddsRatio_working_3-way'!Y29)/3)</f>
        <v>-4.03633258149644E-2</v>
      </c>
      <c r="AJ29" s="11">
        <f>'OddsRatio_working_3-way'!U29/(3*'OddsRatio_working_3-way'!X29^(1/3))*SIN(('OddsRatio_working_3-way'!Y29+2*PI())/3)</f>
        <v>-0.43536077010285412</v>
      </c>
      <c r="AK29" s="11">
        <f>'OddsRatio_working_3-way'!U29/(3*'OddsRatio_working_3-way'!X29^(1/3))*SIN(('OddsRatio_working_3-way'!Y29+4*PI())/3)</f>
        <v>0.4757240959178185</v>
      </c>
      <c r="AL29" s="11">
        <f>'OddsRatio_working_3-way'!Z29+'OddsRatio_working_3-way'!AF29</f>
        <v>1.0520301853032588</v>
      </c>
      <c r="AM29" s="11">
        <f>'OddsRatio_working_3-way'!AA29+'OddsRatio_working_3-way'!AG29</f>
        <v>-0.59592642372560412</v>
      </c>
      <c r="AN29" s="11">
        <f>'OddsRatio_working_3-way'!AB29+'OddsRatio_working_3-way'!AH29</f>
        <v>-0.45610376157765442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1.0520301853032588</v>
      </c>
      <c r="AS29" s="11">
        <f>IF(('OddsRatio_working_3-way'!X29=0),IF(Q29&gt;0,-Q29^(1/3),(-Q29)^(1/3)),'OddsRatio_working_3-way'!AM29-'OddsRatio_working_3-way'!R29/3)</f>
        <v>-0.59592642372560412</v>
      </c>
      <c r="AT29" s="11">
        <f>IF(('OddsRatio_working_3-way'!X29=0),IF(Q29&gt;0,-Q29^(1/3),(-Q29)^(1/3)),'OddsRatio_working_3-way'!AN29-'OddsRatio_working_3-way'!R29/3)</f>
        <v>-0.45610376157765442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3.55</v>
      </c>
      <c r="B30" s="4">
        <f>IF('True_Odds_Calculator_3-way'!B31="","",'True_Odds_Calculator_3-way'!B31)</f>
        <v>3.39</v>
      </c>
      <c r="C30" s="4">
        <f>IF('True_Odds_Calculator_3-way'!C31="","",'True_Odds_Calculator_3-way'!C31)</f>
        <v>2.19</v>
      </c>
      <c r="D30" s="9">
        <f t="shared" si="13"/>
        <v>0.27149418933813496</v>
      </c>
      <c r="E30" s="9">
        <f t="shared" si="14"/>
        <v>0.28449867155645386</v>
      </c>
      <c r="F30" s="9">
        <f t="shared" si="15"/>
        <v>0.44400713910541129</v>
      </c>
      <c r="G30" s="9">
        <f t="shared" si="16"/>
        <v>1.0522823854801473</v>
      </c>
      <c r="H30" s="9">
        <f t="shared" si="17"/>
        <v>3.6833200829743751</v>
      </c>
      <c r="I30" s="9">
        <f t="shared" si="18"/>
        <v>3.5149549012975521</v>
      </c>
      <c r="J30" s="9">
        <f t="shared" si="19"/>
        <v>2.2522160387213752</v>
      </c>
      <c r="K30" s="11">
        <f t="shared" si="20"/>
        <v>0.28169014084507044</v>
      </c>
      <c r="L30" s="11">
        <f t="shared" si="21"/>
        <v>0.29498525073746312</v>
      </c>
      <c r="M30" s="11">
        <f t="shared" si="22"/>
        <v>0.45662100456621008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-0.27517747207372423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0.23258853778643634</v>
      </c>
      <c r="Q30" s="11">
        <f>2*'OddsRatio_working_3-way'!K30*'OddsRatio_working_3-way'!L30*'OddsRatio_working_3-way'!M30</f>
        <v>7.588533043603142E-2</v>
      </c>
      <c r="R30" s="11">
        <f t="shared" si="23"/>
        <v>0</v>
      </c>
      <c r="S30" s="11">
        <f t="shared" si="24"/>
        <v>-0.84523102866546551</v>
      </c>
      <c r="T30" s="11">
        <f t="shared" si="25"/>
        <v>-0.27576868798220733</v>
      </c>
      <c r="U30" s="11">
        <f>'OddsRatio_working_3-way'!S30-'OddsRatio_working_3-way'!R30^2/3</f>
        <v>-0.84523102866546551</v>
      </c>
      <c r="V30" s="11">
        <f>'OddsRatio_working_3-way'!S30*'OddsRatio_working_3-way'!R30/3-2*'OddsRatio_working_3-way'!R30^3/27-'OddsRatio_working_3-way'!T30</f>
        <v>0.27576868798220733</v>
      </c>
      <c r="W30" s="11">
        <f>'OddsRatio_working_3-way'!V30^2+4*'OddsRatio_working_3-way'!U30^3/27</f>
        <v>-1.3410318290737494E-2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0.14954822596922165</v>
      </c>
      <c r="Y30" s="11">
        <f>IF('OddsRatio_working_3-way'!W30&gt;=0,IF('OddsRatio_working_3-way'!V30+SQRT('OddsRatio_working_3-way'!W30)&gt;0,0,PI()),ACOS('OddsRatio_working_3-way'!V30/(2*'OddsRatio_working_3-way'!X30)))</f>
        <v>0.39756658612861995</v>
      </c>
      <c r="Z30" s="11">
        <f>'OddsRatio_working_3-way'!X30^(1/3)*COS('OddsRatio_working_3-way'!Y30/3)</f>
        <v>0.52614119274007365</v>
      </c>
      <c r="AA30" s="11">
        <f>'OddsRatio_working_3-way'!X30^(1/3)*COS(('OddsRatio_working_3-way'!Y30+2*PI())/3)</f>
        <v>-0.32381054321645636</v>
      </c>
      <c r="AB30" s="11">
        <f>'OddsRatio_working_3-way'!X30^(1/3)*COS(('OddsRatio_working_3-way'!Y30+4*PI())/3)</f>
        <v>-0.20233064952361704</v>
      </c>
      <c r="AC30" s="11">
        <f>'OddsRatio_working_3-way'!X30^(1/3)*SIN('OddsRatio_working_3-way'!Y30/3)</f>
        <v>7.0136449324687877E-2</v>
      </c>
      <c r="AD30" s="11">
        <f>'OddsRatio_working_3-way'!X30^(1/3)*SIN(('OddsRatio_working_3-way'!Y30+2*PI())/3)</f>
        <v>0.4205834142280046</v>
      </c>
      <c r="AE30" s="11">
        <f>'OddsRatio_working_3-way'!X30^(1/3)*SIN(('OddsRatio_working_3-way'!Y30+4*PI())/3)</f>
        <v>-0.49071986355269248</v>
      </c>
      <c r="AF30" s="11">
        <f>-'OddsRatio_working_3-way'!U30/(3*'OddsRatio_working_3-way'!X30^(1/3))*COS(('OddsRatio_working_3-way'!Y30)/3)</f>
        <v>0.52614119274007365</v>
      </c>
      <c r="AG30" s="11">
        <f>-'OddsRatio_working_3-way'!U30/(3*'OddsRatio_working_3-way'!X30^(1/3))*COS(('OddsRatio_working_3-way'!Y30+2*PI())/3)</f>
        <v>-0.32381054321645636</v>
      </c>
      <c r="AH30" s="11">
        <f>-'OddsRatio_working_3-way'!U30/(3*'OddsRatio_working_3-way'!X30^(1/3))*COS(('OddsRatio_working_3-way'!Y30+4*PI())/3)</f>
        <v>-0.20233064952361704</v>
      </c>
      <c r="AI30" s="11">
        <f>'OddsRatio_working_3-way'!U30/(3*'OddsRatio_working_3-way'!X30^(1/3))*SIN(('OddsRatio_working_3-way'!Y30)/3)</f>
        <v>-7.0136449324687877E-2</v>
      </c>
      <c r="AJ30" s="11">
        <f>'OddsRatio_working_3-way'!U30/(3*'OddsRatio_working_3-way'!X30^(1/3))*SIN(('OddsRatio_working_3-way'!Y30+2*PI())/3)</f>
        <v>-0.4205834142280046</v>
      </c>
      <c r="AK30" s="11">
        <f>'OddsRatio_working_3-way'!U30/(3*'OddsRatio_working_3-way'!X30^(1/3))*SIN(('OddsRatio_working_3-way'!Y30+4*PI())/3)</f>
        <v>0.49071986355269248</v>
      </c>
      <c r="AL30" s="11">
        <f>'OddsRatio_working_3-way'!Z30+'OddsRatio_working_3-way'!AF30</f>
        <v>1.0522823854801473</v>
      </c>
      <c r="AM30" s="11">
        <f>'OddsRatio_working_3-way'!AA30+'OddsRatio_working_3-way'!AG30</f>
        <v>-0.64762108643291272</v>
      </c>
      <c r="AN30" s="11">
        <f>'OddsRatio_working_3-way'!AB30+'OddsRatio_working_3-way'!AH30</f>
        <v>-0.40466129904723408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1.0522823854801473</v>
      </c>
      <c r="AS30" s="11">
        <f>IF(('OddsRatio_working_3-way'!X30=0),IF(Q30&gt;0,-Q30^(1/3),(-Q30)^(1/3)),'OddsRatio_working_3-way'!AM30-'OddsRatio_working_3-way'!R30/3)</f>
        <v>-0.64762108643291272</v>
      </c>
      <c r="AT30" s="11">
        <f>IF(('OddsRatio_working_3-way'!X30=0),IF(Q30&gt;0,-Q30^(1/3),(-Q30)^(1/3)),'OddsRatio_working_3-way'!AN30-'OddsRatio_working_3-way'!R30/3)</f>
        <v>-0.40466129904723408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1.95</v>
      </c>
      <c r="B31" s="4">
        <f>IF('True_Odds_Calculator_3-way'!B32="","",'True_Odds_Calculator_3-way'!B32)</f>
        <v>3.39</v>
      </c>
      <c r="C31" s="4">
        <f>IF('True_Odds_Calculator_3-way'!C32="","",'True_Odds_Calculator_3-way'!C32)</f>
        <v>4.42</v>
      </c>
      <c r="D31" s="9">
        <f t="shared" si="13"/>
        <v>0.49926914488818791</v>
      </c>
      <c r="E31" s="9">
        <f t="shared" si="14"/>
        <v>0.28383650850349096</v>
      </c>
      <c r="F31" s="9">
        <f t="shared" si="15"/>
        <v>0.21689434660832121</v>
      </c>
      <c r="G31" s="9">
        <f t="shared" si="16"/>
        <v>1.0557133683117041</v>
      </c>
      <c r="H31" s="9">
        <f t="shared" si="17"/>
        <v>2.0029276998961181</v>
      </c>
      <c r="I31" s="9">
        <f t="shared" si="18"/>
        <v>3.5231549502649719</v>
      </c>
      <c r="J31" s="9">
        <f t="shared" si="19"/>
        <v>4.6105397196260292</v>
      </c>
      <c r="K31" s="11">
        <f t="shared" si="20"/>
        <v>0.51282051282051289</v>
      </c>
      <c r="L31" s="11">
        <f t="shared" si="21"/>
        <v>0.29498525073746312</v>
      </c>
      <c r="M31" s="11">
        <f t="shared" si="22"/>
        <v>0.22624434389140272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-0.26576086789116848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0.23136098097055935</v>
      </c>
      <c r="Q31" s="11">
        <f>2*'OddsRatio_working_3-way'!K31*'OddsRatio_working_3-way'!L31*'OddsRatio_working_3-way'!M31</f>
        <v>6.8449994369987971E-2</v>
      </c>
      <c r="R31" s="11">
        <f t="shared" si="23"/>
        <v>0</v>
      </c>
      <c r="S31" s="11">
        <f t="shared" si="24"/>
        <v>-0.87056075187602033</v>
      </c>
      <c r="T31" s="11">
        <f t="shared" si="25"/>
        <v>-0.25756235262604149</v>
      </c>
      <c r="U31" s="11">
        <f>'OddsRatio_working_3-way'!S31-'OddsRatio_working_3-way'!R31^2/3</f>
        <v>-0.87056075187602033</v>
      </c>
      <c r="V31" s="11">
        <f>'OddsRatio_working_3-way'!S31*'OddsRatio_working_3-way'!R31/3-2*'OddsRatio_working_3-way'!R31^3/27-'OddsRatio_working_3-way'!T31</f>
        <v>0.25756235262604149</v>
      </c>
      <c r="W31" s="11">
        <f>'OddsRatio_working_3-way'!V31^2+4*'OddsRatio_working_3-way'!U31^3/27</f>
        <v>-3.1406393051451723E-2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0.15632079079709221</v>
      </c>
      <c r="Y31" s="11">
        <f>IF('OddsRatio_working_3-way'!W31&gt;=0,IF('OddsRatio_working_3-way'!V31+SQRT('OddsRatio_working_3-way'!W31)&gt;0,0,PI()),ACOS('OddsRatio_working_3-way'!V31/(2*'OddsRatio_working_3-way'!X31)))</f>
        <v>0.60266787361272423</v>
      </c>
      <c r="Z31" s="11">
        <f>'OddsRatio_working_3-way'!X31^(1/3)*COS('OddsRatio_working_3-way'!Y31/3)</f>
        <v>0.52785668415585218</v>
      </c>
      <c r="AA31" s="11">
        <f>'OddsRatio_working_3-way'!X31^(1/3)*COS(('OddsRatio_working_3-way'!Y31+2*PI())/3)</f>
        <v>-0.35701796938944136</v>
      </c>
      <c r="AB31" s="11">
        <f>'OddsRatio_working_3-way'!X31^(1/3)*COS(('OddsRatio_working_3-way'!Y31+4*PI())/3)</f>
        <v>-0.17083871476641099</v>
      </c>
      <c r="AC31" s="11">
        <f>'OddsRatio_working_3-way'!X31^(1/3)*SIN('OddsRatio_working_3-way'!Y31/3)</f>
        <v>0.10749064277413069</v>
      </c>
      <c r="AD31" s="11">
        <f>'OddsRatio_working_3-way'!X31^(1/3)*SIN(('OddsRatio_working_3-way'!Y31+2*PI())/3)</f>
        <v>0.40339197664932158</v>
      </c>
      <c r="AE31" s="11">
        <f>'OddsRatio_working_3-way'!X31^(1/3)*SIN(('OddsRatio_working_3-way'!Y31+4*PI())/3)</f>
        <v>-0.51088261942345203</v>
      </c>
      <c r="AF31" s="11">
        <f>-'OddsRatio_working_3-way'!U31/(3*'OddsRatio_working_3-way'!X31^(1/3))*COS(('OddsRatio_working_3-way'!Y31)/3)</f>
        <v>0.52785668415585196</v>
      </c>
      <c r="AG31" s="11">
        <f>-'OddsRatio_working_3-way'!U31/(3*'OddsRatio_working_3-way'!X31^(1/3))*COS(('OddsRatio_working_3-way'!Y31+2*PI())/3)</f>
        <v>-0.35701796938944119</v>
      </c>
      <c r="AH31" s="11">
        <f>-'OddsRatio_working_3-way'!U31/(3*'OddsRatio_working_3-way'!X31^(1/3))*COS(('OddsRatio_working_3-way'!Y31+4*PI())/3)</f>
        <v>-0.17083871476641094</v>
      </c>
      <c r="AI31" s="11">
        <f>'OddsRatio_working_3-way'!U31/(3*'OddsRatio_working_3-way'!X31^(1/3))*SIN(('OddsRatio_working_3-way'!Y31)/3)</f>
        <v>-0.10749064277413065</v>
      </c>
      <c r="AJ31" s="11">
        <f>'OddsRatio_working_3-way'!U31/(3*'OddsRatio_working_3-way'!X31^(1/3))*SIN(('OddsRatio_working_3-way'!Y31+2*PI())/3)</f>
        <v>-0.40339197664932142</v>
      </c>
      <c r="AK31" s="11">
        <f>'OddsRatio_working_3-way'!U31/(3*'OddsRatio_working_3-way'!X31^(1/3))*SIN(('OddsRatio_working_3-way'!Y31+4*PI())/3)</f>
        <v>0.51088261942345181</v>
      </c>
      <c r="AL31" s="11">
        <f>'OddsRatio_working_3-way'!Z31+'OddsRatio_working_3-way'!AF31</f>
        <v>1.0557133683117041</v>
      </c>
      <c r="AM31" s="11">
        <f>'OddsRatio_working_3-way'!AA31+'OddsRatio_working_3-way'!AG31</f>
        <v>-0.71403593877888261</v>
      </c>
      <c r="AN31" s="11">
        <f>'OddsRatio_working_3-way'!AB31+'OddsRatio_working_3-way'!AH31</f>
        <v>-0.34167742953282193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1.0557133683117041</v>
      </c>
      <c r="AS31" s="11">
        <f>IF(('OddsRatio_working_3-way'!X31=0),IF(Q31&gt;0,-Q31^(1/3),(-Q31)^(1/3)),'OddsRatio_working_3-way'!AM31-'OddsRatio_working_3-way'!R31/3)</f>
        <v>-0.71403593877888261</v>
      </c>
      <c r="AT31" s="11">
        <f>IF(('OddsRatio_working_3-way'!X31=0),IF(Q31&gt;0,-Q31^(1/3),(-Q31)^(1/3)),'OddsRatio_working_3-way'!AN31-'OddsRatio_working_3-way'!R31/3)</f>
        <v>-0.34167742953282193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2.34</v>
      </c>
      <c r="B32" s="4">
        <f>IF('True_Odds_Calculator_3-way'!B33="","",'True_Odds_Calculator_3-way'!B33)</f>
        <v>3.58</v>
      </c>
      <c r="C32" s="4">
        <f>IF('True_Odds_Calculator_3-way'!C33="","",'True_Odds_Calculator_3-way'!C33)</f>
        <v>3.06</v>
      </c>
      <c r="D32" s="9">
        <f t="shared" si="13"/>
        <v>0.41500137341945481</v>
      </c>
      <c r="E32" s="9">
        <f t="shared" si="14"/>
        <v>0.26924677976185651</v>
      </c>
      <c r="F32" s="9">
        <f t="shared" si="15"/>
        <v>0.31575184681868868</v>
      </c>
      <c r="G32" s="9">
        <f t="shared" si="16"/>
        <v>1.05196311916289</v>
      </c>
      <c r="H32" s="9">
        <f t="shared" si="17"/>
        <v>2.409630579678272</v>
      </c>
      <c r="I32" s="9">
        <f t="shared" si="18"/>
        <v>3.7140648474402567</v>
      </c>
      <c r="J32" s="9">
        <f t="shared" si="19"/>
        <v>3.167044025475553</v>
      </c>
      <c r="K32" s="11">
        <f t="shared" si="20"/>
        <v>0.42735042735042739</v>
      </c>
      <c r="L32" s="11">
        <f t="shared" si="21"/>
        <v>0.27932960893854747</v>
      </c>
      <c r="M32" s="11">
        <f t="shared" si="22"/>
        <v>0.32679738562091504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-0.27782505830484794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0.23328180848172086</v>
      </c>
      <c r="Q32" s="11">
        <f>2*'OddsRatio_working_3-way'!K32*'OddsRatio_working_3-way'!L32*'OddsRatio_working_3-way'!M32</f>
        <v>7.8020671733017008E-2</v>
      </c>
      <c r="R32" s="11">
        <f t="shared" si="23"/>
        <v>0</v>
      </c>
      <c r="S32" s="11">
        <f t="shared" si="24"/>
        <v>-0.8396715901189471</v>
      </c>
      <c r="T32" s="11">
        <f t="shared" si="25"/>
        <v>-0.2808266187688786</v>
      </c>
      <c r="U32" s="11">
        <f>'OddsRatio_working_3-way'!S32-'OddsRatio_working_3-way'!R32^2/3</f>
        <v>-0.8396715901189471</v>
      </c>
      <c r="V32" s="11">
        <f>'OddsRatio_working_3-way'!S32*'OddsRatio_working_3-way'!R32/3-2*'OddsRatio_working_3-way'!R32^3/27-'OddsRatio_working_3-way'!T32</f>
        <v>0.2808266187688786</v>
      </c>
      <c r="W32" s="11">
        <f>'OddsRatio_working_3-way'!V32^2+4*'OddsRatio_working_3-way'!U32^3/27</f>
        <v>-8.8414611120319758E-3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0.14807519282546372</v>
      </c>
      <c r="Y32" s="11">
        <f>IF('OddsRatio_working_3-way'!W32&gt;=0,IF('OddsRatio_working_3-way'!V32+SQRT('OddsRatio_working_3-way'!W32)&gt;0,0,PI()),ACOS('OddsRatio_working_3-way'!V32/(2*'OddsRatio_working_3-way'!X32)))</f>
        <v>0.32309652389394583</v>
      </c>
      <c r="Z32" s="11">
        <f>'OddsRatio_working_3-way'!X32^(1/3)*COS('OddsRatio_working_3-way'!Y32/3)</f>
        <v>0.5259815595814451</v>
      </c>
      <c r="AA32" s="11">
        <f>'OddsRatio_working_3-way'!X32^(1/3)*COS(('OddsRatio_working_3-way'!Y32+2*PI())/3)</f>
        <v>-0.31223960480147672</v>
      </c>
      <c r="AB32" s="11">
        <f>'OddsRatio_working_3-way'!X32^(1/3)*COS(('OddsRatio_working_3-way'!Y32+4*PI())/3)</f>
        <v>-0.21374195477996824</v>
      </c>
      <c r="AC32" s="11">
        <f>'OddsRatio_working_3-way'!X32^(1/3)*SIN('OddsRatio_working_3-way'!Y32/3)</f>
        <v>5.6867644754463507E-2</v>
      </c>
      <c r="AD32" s="11">
        <f>'OddsRatio_working_3-way'!X32^(1/3)*SIN(('OddsRatio_working_3-way'!Y32+2*PI())/3)</f>
        <v>0.42707957014245801</v>
      </c>
      <c r="AE32" s="11">
        <f>'OddsRatio_working_3-way'!X32^(1/3)*SIN(('OddsRatio_working_3-way'!Y32+4*PI())/3)</f>
        <v>-0.4839472148969215</v>
      </c>
      <c r="AF32" s="11">
        <f>-'OddsRatio_working_3-way'!U32/(3*'OddsRatio_working_3-way'!X32^(1/3))*COS(('OddsRatio_working_3-way'!Y32)/3)</f>
        <v>0.52598155958144499</v>
      </c>
      <c r="AG32" s="11">
        <f>-'OddsRatio_working_3-way'!U32/(3*'OddsRatio_working_3-way'!X32^(1/3))*COS(('OddsRatio_working_3-way'!Y32+2*PI())/3)</f>
        <v>-0.31223960480147667</v>
      </c>
      <c r="AH32" s="11">
        <f>-'OddsRatio_working_3-way'!U32/(3*'OddsRatio_working_3-way'!X32^(1/3))*COS(('OddsRatio_working_3-way'!Y32+4*PI())/3)</f>
        <v>-0.21374195477996819</v>
      </c>
      <c r="AI32" s="11">
        <f>'OddsRatio_working_3-way'!U32/(3*'OddsRatio_working_3-way'!X32^(1/3))*SIN(('OddsRatio_working_3-way'!Y32)/3)</f>
        <v>-5.6867644754463494E-2</v>
      </c>
      <c r="AJ32" s="11">
        <f>'OddsRatio_working_3-way'!U32/(3*'OddsRatio_working_3-way'!X32^(1/3))*SIN(('OddsRatio_working_3-way'!Y32+2*PI())/3)</f>
        <v>-0.4270795701424579</v>
      </c>
      <c r="AK32" s="11">
        <f>'OddsRatio_working_3-way'!U32/(3*'OddsRatio_working_3-way'!X32^(1/3))*SIN(('OddsRatio_working_3-way'!Y32+4*PI())/3)</f>
        <v>0.48394721489692138</v>
      </c>
      <c r="AL32" s="11">
        <f>'OddsRatio_working_3-way'!Z32+'OddsRatio_working_3-way'!AF32</f>
        <v>1.05196311916289</v>
      </c>
      <c r="AM32" s="11">
        <f>'OddsRatio_working_3-way'!AA32+'OddsRatio_working_3-way'!AG32</f>
        <v>-0.62447920960295344</v>
      </c>
      <c r="AN32" s="11">
        <f>'OddsRatio_working_3-way'!AB32+'OddsRatio_working_3-way'!AH32</f>
        <v>-0.42748390955993643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1.05196311916289</v>
      </c>
      <c r="AS32" s="11">
        <f>IF(('OddsRatio_working_3-way'!X32=0),IF(Q32&gt;0,-Q32^(1/3),(-Q32)^(1/3)),'OddsRatio_working_3-way'!AM32-'OddsRatio_working_3-way'!R32/3)</f>
        <v>-0.62447920960295344</v>
      </c>
      <c r="AT32" s="11">
        <f>IF(('OddsRatio_working_3-way'!X32=0),IF(Q32&gt;0,-Q32^(1/3),(-Q32)^(1/3)),'OddsRatio_working_3-way'!AN32-'OddsRatio_working_3-way'!R32/3)</f>
        <v>-0.42748390955993643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2.62</v>
      </c>
      <c r="B33" s="4">
        <f>IF('True_Odds_Calculator_3-way'!B34="","",'True_Odds_Calculator_3-way'!B34)</f>
        <v>3.33</v>
      </c>
      <c r="C33" s="4">
        <f>IF('True_Odds_Calculator_3-way'!C34="","",'True_Odds_Calculator_3-way'!C34)</f>
        <v>2.85</v>
      </c>
      <c r="D33" s="9">
        <f t="shared" si="13"/>
        <v>0.37015250893595691</v>
      </c>
      <c r="E33" s="9">
        <f t="shared" si="14"/>
        <v>0.29007810889754759</v>
      </c>
      <c r="F33" s="9">
        <f t="shared" si="15"/>
        <v>0.33976938216649533</v>
      </c>
      <c r="G33" s="9">
        <f t="shared" si="16"/>
        <v>1.0503636695264584</v>
      </c>
      <c r="H33" s="9">
        <f t="shared" si="17"/>
        <v>2.7015891446328628</v>
      </c>
      <c r="I33" s="9">
        <f t="shared" si="18"/>
        <v>3.4473473499966487</v>
      </c>
      <c r="J33" s="9">
        <f t="shared" si="19"/>
        <v>2.943172788623948</v>
      </c>
      <c r="K33" s="11">
        <f t="shared" si="20"/>
        <v>0.38167938931297707</v>
      </c>
      <c r="L33" s="11">
        <f t="shared" si="21"/>
        <v>0.3003003003003003</v>
      </c>
      <c r="M33" s="11">
        <f t="shared" si="22"/>
        <v>0.35087719298245612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-0.28083567697870615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0.23325856993996807</v>
      </c>
      <c r="Q33" s="11">
        <f>2*'OddsRatio_working_3-way'!K33*'OddsRatio_working_3-way'!L33*'OddsRatio_working_3-way'!M33</f>
        <v>8.0433989634471736E-2</v>
      </c>
      <c r="R33" s="11">
        <f t="shared" si="23"/>
        <v>0</v>
      </c>
      <c r="S33" s="11">
        <f t="shared" si="24"/>
        <v>-0.83058738280483668</v>
      </c>
      <c r="T33" s="11">
        <f t="shared" si="25"/>
        <v>-0.28640944234649535</v>
      </c>
      <c r="U33" s="11">
        <f>'OddsRatio_working_3-way'!S33-'OddsRatio_working_3-way'!R33^2/3</f>
        <v>-0.83058738280483668</v>
      </c>
      <c r="V33" s="11">
        <f>'OddsRatio_working_3-way'!S33*'OddsRatio_working_3-way'!R33/3-2*'OddsRatio_working_3-way'!R33^3/27-'OddsRatio_working_3-way'!T33</f>
        <v>0.28640944234649535</v>
      </c>
      <c r="W33" s="11">
        <f>'OddsRatio_working_3-way'!V33^2+4*'OddsRatio_working_3-way'!U33^3/27</f>
        <v>-2.858787385380937E-3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0.14567871846173291</v>
      </c>
      <c r="Y33" s="11">
        <f>IF('OddsRatio_working_3-way'!W33&gt;=0,IF('OddsRatio_working_3-way'!V33+SQRT('OddsRatio_working_3-way'!W33)&gt;0,0,PI()),ACOS('OddsRatio_working_3-way'!V33/(2*'OddsRatio_working_3-way'!X33)))</f>
        <v>0.1845580926355419</v>
      </c>
      <c r="Z33" s="11">
        <f>'OddsRatio_working_3-way'!X33^(1/3)*COS('OddsRatio_working_3-way'!Y33/3)</f>
        <v>0.52518183476322922</v>
      </c>
      <c r="AA33" s="11">
        <f>'OddsRatio_working_3-way'!X33^(1/3)*COS(('OddsRatio_working_3-way'!Y33+2*PI())/3)</f>
        <v>-0.2906065563580022</v>
      </c>
      <c r="AB33" s="11">
        <f>'OddsRatio_working_3-way'!X33^(1/3)*COS(('OddsRatio_working_3-way'!Y33+4*PI())/3)</f>
        <v>-0.23457527840522735</v>
      </c>
      <c r="AC33" s="11">
        <f>'OddsRatio_working_3-way'!X33^(1/3)*SIN('OddsRatio_working_3-way'!Y33/3)</f>
        <v>3.2349673409073527E-2</v>
      </c>
      <c r="AD33" s="11">
        <f>'OddsRatio_working_3-way'!X33^(1/3)*SIN(('OddsRatio_working_3-way'!Y33+2*PI())/3)</f>
        <v>0.43864597380654119</v>
      </c>
      <c r="AE33" s="11">
        <f>'OddsRatio_working_3-way'!X33^(1/3)*SIN(('OddsRatio_working_3-way'!Y33+4*PI())/3)</f>
        <v>-0.47099564721561449</v>
      </c>
      <c r="AF33" s="11">
        <f>-'OddsRatio_working_3-way'!U33/(3*'OddsRatio_working_3-way'!X33^(1/3))*COS(('OddsRatio_working_3-way'!Y33)/3)</f>
        <v>0.52518183476322922</v>
      </c>
      <c r="AG33" s="11">
        <f>-'OddsRatio_working_3-way'!U33/(3*'OddsRatio_working_3-way'!X33^(1/3))*COS(('OddsRatio_working_3-way'!Y33+2*PI())/3)</f>
        <v>-0.2906065563580022</v>
      </c>
      <c r="AH33" s="11">
        <f>-'OddsRatio_working_3-way'!U33/(3*'OddsRatio_working_3-way'!X33^(1/3))*COS(('OddsRatio_working_3-way'!Y33+4*PI())/3)</f>
        <v>-0.23457527840522735</v>
      </c>
      <c r="AI33" s="11">
        <f>'OddsRatio_working_3-way'!U33/(3*'OddsRatio_working_3-way'!X33^(1/3))*SIN(('OddsRatio_working_3-way'!Y33)/3)</f>
        <v>-3.2349673409073527E-2</v>
      </c>
      <c r="AJ33" s="11">
        <f>'OddsRatio_working_3-way'!U33/(3*'OddsRatio_working_3-way'!X33^(1/3))*SIN(('OddsRatio_working_3-way'!Y33+2*PI())/3)</f>
        <v>-0.43864597380654119</v>
      </c>
      <c r="AK33" s="11">
        <f>'OddsRatio_working_3-way'!U33/(3*'OddsRatio_working_3-way'!X33^(1/3))*SIN(('OddsRatio_working_3-way'!Y33+4*PI())/3)</f>
        <v>0.47099564721561449</v>
      </c>
      <c r="AL33" s="11">
        <f>'OddsRatio_working_3-way'!Z33+'OddsRatio_working_3-way'!AF33</f>
        <v>1.0503636695264584</v>
      </c>
      <c r="AM33" s="11">
        <f>'OddsRatio_working_3-way'!AA33+'OddsRatio_working_3-way'!AG33</f>
        <v>-0.5812131127160044</v>
      </c>
      <c r="AN33" s="11">
        <f>'OddsRatio_working_3-way'!AB33+'OddsRatio_working_3-way'!AH33</f>
        <v>-0.4691505568104547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1.0503636695264584</v>
      </c>
      <c r="AS33" s="11">
        <f>IF(('OddsRatio_working_3-way'!X33=0),IF(Q33&gt;0,-Q33^(1/3),(-Q33)^(1/3)),'OddsRatio_working_3-way'!AM33-'OddsRatio_working_3-way'!R33/3)</f>
        <v>-0.5812131127160044</v>
      </c>
      <c r="AT33" s="11">
        <f>IF(('OddsRatio_working_3-way'!X33=0),IF(Q33&gt;0,-Q33^(1/3),(-Q33)^(1/3)),'OddsRatio_working_3-way'!AN33-'OddsRatio_working_3-way'!R33/3)</f>
        <v>-0.4691505568104547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1.53</v>
      </c>
      <c r="B34" s="4">
        <f>IF('True_Odds_Calculator_3-way'!B35="","",'True_Odds_Calculator_3-way'!B35)</f>
        <v>4.09</v>
      </c>
      <c r="C34" s="4">
        <f>IF('True_Odds_Calculator_3-way'!C35="","",'True_Odds_Calculator_3-way'!C35)</f>
        <v>7.13</v>
      </c>
      <c r="D34" s="9">
        <f t="shared" si="13"/>
        <v>0.63696084164627786</v>
      </c>
      <c r="E34" s="9">
        <f t="shared" si="14"/>
        <v>0.23132370548386119</v>
      </c>
      <c r="F34" s="9">
        <f t="shared" si="15"/>
        <v>0.13171545286986103</v>
      </c>
      <c r="G34" s="9">
        <f t="shared" si="16"/>
        <v>1.0753872126475481</v>
      </c>
      <c r="H34" s="9">
        <f t="shared" si="17"/>
        <v>1.5699552227032001</v>
      </c>
      <c r="I34" s="9">
        <f t="shared" si="18"/>
        <v>4.322946487080924</v>
      </c>
      <c r="J34" s="9">
        <f t="shared" si="19"/>
        <v>7.5921236135294707</v>
      </c>
      <c r="K34" s="11">
        <f t="shared" si="20"/>
        <v>0.65359477124183007</v>
      </c>
      <c r="L34" s="11">
        <f t="shared" si="21"/>
        <v>0.24449877750611249</v>
      </c>
      <c r="M34" s="11">
        <f t="shared" si="22"/>
        <v>0.14025245441795231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-0.2250041637342346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0.21852460657670308</v>
      </c>
      <c r="Q34" s="11">
        <f>2*'OddsRatio_working_3-way'!K34*'OddsRatio_working_3-way'!L34*'OddsRatio_working_3-way'!M34</f>
        <v>4.4825560323426286E-2</v>
      </c>
      <c r="R34" s="11">
        <f t="shared" si="23"/>
        <v>0</v>
      </c>
      <c r="S34" s="11">
        <f t="shared" si="24"/>
        <v>-0.97120250110044681</v>
      </c>
      <c r="T34" s="11">
        <f t="shared" si="25"/>
        <v>-0.19922102586675838</v>
      </c>
      <c r="U34" s="11">
        <f>'OddsRatio_working_3-way'!S34-'OddsRatio_working_3-way'!R34^2/3</f>
        <v>-0.97120250110044681</v>
      </c>
      <c r="V34" s="11">
        <f>'OddsRatio_working_3-way'!S34*'OddsRatio_working_3-way'!R34/3-2*'OddsRatio_working_3-way'!R34^3/27-'OddsRatio_working_3-way'!T34</f>
        <v>0.19922102586675838</v>
      </c>
      <c r="W34" s="11">
        <f>'OddsRatio_working_3-way'!V34^2+4*'OddsRatio_working_3-way'!U34^3/27</f>
        <v>-9.6025280553477504E-2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0.18419710753760571</v>
      </c>
      <c r="Y34" s="11">
        <f>IF('OddsRatio_working_3-way'!W34&gt;=0,IF('OddsRatio_working_3-way'!V34+SQRT('OddsRatio_working_3-way'!W34)&gt;0,0,PI()),ACOS('OddsRatio_working_3-way'!V34/(2*'OddsRatio_working_3-way'!X34)))</f>
        <v>0.99942961822915766</v>
      </c>
      <c r="Z34" s="11">
        <f>'OddsRatio_working_3-way'!X34^(1/3)*COS('OddsRatio_working_3-way'!Y34/3)</f>
        <v>0.53769360632377405</v>
      </c>
      <c r="AA34" s="11">
        <f>'OddsRatio_working_3-way'!X34^(1/3)*COS(('OddsRatio_working_3-way'!Y34+2*PI())/3)</f>
        <v>-0.42998281578480274</v>
      </c>
      <c r="AB34" s="11">
        <f>'OddsRatio_working_3-way'!X34^(1/3)*COS(('OddsRatio_working_3-way'!Y34+4*PI())/3)</f>
        <v>-0.10771079053897142</v>
      </c>
      <c r="AC34" s="11">
        <f>'OddsRatio_working_3-way'!X34^(1/3)*SIN('OddsRatio_working_3-way'!Y34/3)</f>
        <v>0.18606384052796673</v>
      </c>
      <c r="AD34" s="11">
        <f>'OddsRatio_working_3-way'!X34^(1/3)*SIN(('OddsRatio_working_3-way'!Y34+2*PI())/3)</f>
        <v>0.37262440226487409</v>
      </c>
      <c r="AE34" s="11">
        <f>'OddsRatio_working_3-way'!X34^(1/3)*SIN(('OddsRatio_working_3-way'!Y34+4*PI())/3)</f>
        <v>-0.55868824279284068</v>
      </c>
      <c r="AF34" s="11">
        <f>-'OddsRatio_working_3-way'!U34/(3*'OddsRatio_working_3-way'!X34^(1/3))*COS(('OddsRatio_working_3-way'!Y34)/3)</f>
        <v>0.53769360632377394</v>
      </c>
      <c r="AG34" s="11">
        <f>-'OddsRatio_working_3-way'!U34/(3*'OddsRatio_working_3-way'!X34^(1/3))*COS(('OddsRatio_working_3-way'!Y34+2*PI())/3)</f>
        <v>-0.42998281578480269</v>
      </c>
      <c r="AH34" s="11">
        <f>-'OddsRatio_working_3-way'!U34/(3*'OddsRatio_working_3-way'!X34^(1/3))*COS(('OddsRatio_working_3-way'!Y34+4*PI())/3)</f>
        <v>-0.10771079053897141</v>
      </c>
      <c r="AI34" s="11">
        <f>'OddsRatio_working_3-way'!U34/(3*'OddsRatio_working_3-way'!X34^(1/3))*SIN(('OddsRatio_working_3-way'!Y34)/3)</f>
        <v>-0.18606384052796671</v>
      </c>
      <c r="AJ34" s="11">
        <f>'OddsRatio_working_3-way'!U34/(3*'OddsRatio_working_3-way'!X34^(1/3))*SIN(('OddsRatio_working_3-way'!Y34+2*PI())/3)</f>
        <v>-0.37262440226487403</v>
      </c>
      <c r="AK34" s="11">
        <f>'OddsRatio_working_3-way'!U34/(3*'OddsRatio_working_3-way'!X34^(1/3))*SIN(('OddsRatio_working_3-way'!Y34+4*PI())/3)</f>
        <v>0.55868824279284057</v>
      </c>
      <c r="AL34" s="11">
        <f>'OddsRatio_working_3-way'!Z34+'OddsRatio_working_3-way'!AF34</f>
        <v>1.0753872126475481</v>
      </c>
      <c r="AM34" s="11">
        <f>'OddsRatio_working_3-way'!AA34+'OddsRatio_working_3-way'!AG34</f>
        <v>-0.85996563156960537</v>
      </c>
      <c r="AN34" s="11">
        <f>'OddsRatio_working_3-way'!AB34+'OddsRatio_working_3-way'!AH34</f>
        <v>-0.21542158107794285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1.0753872126475481</v>
      </c>
      <c r="AS34" s="11">
        <f>IF(('OddsRatio_working_3-way'!X34=0),IF(Q34&gt;0,-Q34^(1/3),(-Q34)^(1/3)),'OddsRatio_working_3-way'!AM34-'OddsRatio_working_3-way'!R34/3)</f>
        <v>-0.85996563156960537</v>
      </c>
      <c r="AT34" s="11">
        <f>IF(('OddsRatio_working_3-way'!X34=0),IF(Q34&gt;0,-Q34^(1/3),(-Q34)^(1/3)),'OddsRatio_working_3-way'!AN34-'OddsRatio_working_3-way'!R34/3)</f>
        <v>-0.21542158107794285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1.82</v>
      </c>
      <c r="B35" s="4">
        <f>IF('True_Odds_Calculator_3-way'!B36="","",'True_Odds_Calculator_3-way'!B36)</f>
        <v>3.7</v>
      </c>
      <c r="C35" s="4">
        <f>IF('True_Odds_Calculator_3-way'!C36="","",'True_Odds_Calculator_3-way'!C36)</f>
        <v>4.62</v>
      </c>
      <c r="D35" s="9">
        <f t="shared" si="13"/>
        <v>0.53471968065043918</v>
      </c>
      <c r="E35" s="9">
        <f t="shared" si="14"/>
        <v>0.25872611815105051</v>
      </c>
      <c r="F35" s="9">
        <f t="shared" si="15"/>
        <v>0.20655420119851037</v>
      </c>
      <c r="G35" s="9">
        <f t="shared" si="16"/>
        <v>1.0611448280841562</v>
      </c>
      <c r="H35" s="9">
        <f t="shared" si="17"/>
        <v>1.8701387590290084</v>
      </c>
      <c r="I35" s="9">
        <f t="shared" si="18"/>
        <v>3.8650910358272217</v>
      </c>
      <c r="J35" s="9">
        <f t="shared" si="19"/>
        <v>4.8413442776646454</v>
      </c>
      <c r="K35" s="11">
        <f t="shared" si="20"/>
        <v>0.54945054945054939</v>
      </c>
      <c r="L35" s="11">
        <f t="shared" si="21"/>
        <v>0.27027027027027023</v>
      </c>
      <c r="M35" s="11">
        <f t="shared" si="22"/>
        <v>0.21645021645021645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-0.25761497190068616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0.22950022950022939</v>
      </c>
      <c r="Q35" s="11">
        <f>2*'OddsRatio_working_3-way'!K35*'OddsRatio_working_3-way'!L35*'OddsRatio_working_3-way'!M35</f>
        <v>6.4285778571492841E-2</v>
      </c>
      <c r="R35" s="11">
        <f t="shared" si="23"/>
        <v>0</v>
      </c>
      <c r="S35" s="11">
        <f t="shared" si="24"/>
        <v>-0.89086526224378226</v>
      </c>
      <c r="T35" s="11">
        <f t="shared" si="25"/>
        <v>-0.24954209026436486</v>
      </c>
      <c r="U35" s="11">
        <f>'OddsRatio_working_3-way'!S35-'OddsRatio_working_3-way'!R35^2/3</f>
        <v>-0.89086526224378226</v>
      </c>
      <c r="V35" s="11">
        <f>'OddsRatio_working_3-way'!S35*'OddsRatio_working_3-way'!R35/3-2*'OddsRatio_working_3-way'!R35^3/27-'OddsRatio_working_3-way'!T35</f>
        <v>0.24954209026436486</v>
      </c>
      <c r="W35" s="11">
        <f>'OddsRatio_working_3-way'!V35^2+4*'OddsRatio_working_3-way'!U35^3/27</f>
        <v>-4.2473504044264483E-2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0.16182147482470682</v>
      </c>
      <c r="Y35" s="11">
        <f>IF('OddsRatio_working_3-way'!W35&gt;=0,IF('OddsRatio_working_3-way'!V35+SQRT('OddsRatio_working_3-way'!W35)&gt;0,0,PI()),ACOS('OddsRatio_working_3-way'!V35/(2*'OddsRatio_working_3-way'!X35)))</f>
        <v>0.69032149792717912</v>
      </c>
      <c r="Z35" s="11">
        <f>'OddsRatio_working_3-way'!X35^(1/3)*COS('OddsRatio_working_3-way'!Y35/3)</f>
        <v>0.53057241404207811</v>
      </c>
      <c r="AA35" s="11">
        <f>'OddsRatio_working_3-way'!X35^(1/3)*COS(('OddsRatio_working_3-way'!Y35+2*PI())/3)</f>
        <v>-0.37292449321195159</v>
      </c>
      <c r="AB35" s="11">
        <f>'OddsRatio_working_3-way'!X35^(1/3)*COS(('OddsRatio_working_3-way'!Y35+4*PI())/3)</f>
        <v>-0.15764792083012671</v>
      </c>
      <c r="AC35" s="11">
        <f>'OddsRatio_working_3-way'!X35^(1/3)*SIN('OddsRatio_working_3-way'!Y35/3)</f>
        <v>0.1242899870148665</v>
      </c>
      <c r="AD35" s="11">
        <f>'OddsRatio_working_3-way'!X35^(1/3)*SIN(('OddsRatio_working_3-way'!Y35+2*PI())/3)</f>
        <v>0.39734419560024181</v>
      </c>
      <c r="AE35" s="11">
        <f>'OddsRatio_working_3-way'!X35^(1/3)*SIN(('OddsRatio_working_3-way'!Y35+4*PI())/3)</f>
        <v>-0.52163418261510841</v>
      </c>
      <c r="AF35" s="11">
        <f>-'OddsRatio_working_3-way'!U35/(3*'OddsRatio_working_3-way'!X35^(1/3))*COS(('OddsRatio_working_3-way'!Y35)/3)</f>
        <v>0.53057241404207811</v>
      </c>
      <c r="AG35" s="11">
        <f>-'OddsRatio_working_3-way'!U35/(3*'OddsRatio_working_3-way'!X35^(1/3))*COS(('OddsRatio_working_3-way'!Y35+2*PI())/3)</f>
        <v>-0.37292449321195159</v>
      </c>
      <c r="AH35" s="11">
        <f>-'OddsRatio_working_3-way'!U35/(3*'OddsRatio_working_3-way'!X35^(1/3))*COS(('OddsRatio_working_3-way'!Y35+4*PI())/3)</f>
        <v>-0.15764792083012671</v>
      </c>
      <c r="AI35" s="11">
        <f>'OddsRatio_working_3-way'!U35/(3*'OddsRatio_working_3-way'!X35^(1/3))*SIN(('OddsRatio_working_3-way'!Y35)/3)</f>
        <v>-0.1242899870148665</v>
      </c>
      <c r="AJ35" s="11">
        <f>'OddsRatio_working_3-way'!U35/(3*'OddsRatio_working_3-way'!X35^(1/3))*SIN(('OddsRatio_working_3-way'!Y35+2*PI())/3)</f>
        <v>-0.39734419560024181</v>
      </c>
      <c r="AK35" s="11">
        <f>'OddsRatio_working_3-way'!U35/(3*'OddsRatio_working_3-way'!X35^(1/3))*SIN(('OddsRatio_working_3-way'!Y35+4*PI())/3)</f>
        <v>0.52163418261510841</v>
      </c>
      <c r="AL35" s="11">
        <f>'OddsRatio_working_3-way'!Z35+'OddsRatio_working_3-way'!AF35</f>
        <v>1.0611448280841562</v>
      </c>
      <c r="AM35" s="11">
        <f>'OddsRatio_working_3-way'!AA35+'OddsRatio_working_3-way'!AG35</f>
        <v>-0.74584898642390318</v>
      </c>
      <c r="AN35" s="11">
        <f>'OddsRatio_working_3-way'!AB35+'OddsRatio_working_3-way'!AH35</f>
        <v>-0.31529584166025343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1.0611448280841562</v>
      </c>
      <c r="AS35" s="11">
        <f>IF(('OddsRatio_working_3-way'!X35=0),IF(Q35&gt;0,-Q35^(1/3),(-Q35)^(1/3)),'OddsRatio_working_3-way'!AM35-'OddsRatio_working_3-way'!R35/3)</f>
        <v>-0.74584898642390318</v>
      </c>
      <c r="AT35" s="11">
        <f>IF(('OddsRatio_working_3-way'!X35=0),IF(Q35&gt;0,-Q35^(1/3),(-Q35)^(1/3)),'OddsRatio_working_3-way'!AN35-'OddsRatio_working_3-way'!R35/3)</f>
        <v>-0.31529584166025343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1.84</v>
      </c>
      <c r="B36" s="4">
        <f>IF('True_Odds_Calculator_3-way'!B37="","",'True_Odds_Calculator_3-way'!B37)</f>
        <v>3.56</v>
      </c>
      <c r="C36" s="4">
        <f>IF('True_Odds_Calculator_3-way'!C37="","",'True_Odds_Calculator_3-way'!C37)</f>
        <v>4.74</v>
      </c>
      <c r="D36" s="9">
        <f t="shared" si="13"/>
        <v>0.52911040821202016</v>
      </c>
      <c r="E36" s="9">
        <f t="shared" si="14"/>
        <v>0.26937671085001408</v>
      </c>
      <c r="F36" s="9">
        <f t="shared" si="15"/>
        <v>0.20151288093796582</v>
      </c>
      <c r="G36" s="9">
        <f t="shared" si="16"/>
        <v>1.0594817993865868</v>
      </c>
      <c r="H36" s="9">
        <f t="shared" si="17"/>
        <v>1.8899647114847331</v>
      </c>
      <c r="I36" s="9">
        <f t="shared" si="18"/>
        <v>3.7122734064296625</v>
      </c>
      <c r="J36" s="9">
        <f t="shared" si="19"/>
        <v>4.9624619297058352</v>
      </c>
      <c r="K36" s="11">
        <f t="shared" si="20"/>
        <v>0.54347826086956519</v>
      </c>
      <c r="L36" s="11">
        <f t="shared" si="21"/>
        <v>0.2808988764044944</v>
      </c>
      <c r="M36" s="11">
        <f t="shared" si="22"/>
        <v>0.21097046413502107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-0.25902679438264098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0.22995986717208888</v>
      </c>
      <c r="Q36" s="11">
        <f>2*'OddsRatio_working_3-way'!K36*'OddsRatio_working_3-way'!L36*'OddsRatio_working_3-way'!M36</f>
        <v>6.4414528619632719E-2</v>
      </c>
      <c r="R36" s="11">
        <f t="shared" si="23"/>
        <v>0</v>
      </c>
      <c r="S36" s="11">
        <f t="shared" si="24"/>
        <v>-0.88778409090909072</v>
      </c>
      <c r="T36" s="11">
        <f t="shared" si="25"/>
        <v>-0.24867901706136986</v>
      </c>
      <c r="U36" s="11">
        <f>'OddsRatio_working_3-way'!S36-'OddsRatio_working_3-way'!R36^2/3</f>
        <v>-0.88778409090909072</v>
      </c>
      <c r="V36" s="11">
        <f>'OddsRatio_working_3-way'!S36*'OddsRatio_working_3-way'!R36/3-2*'OddsRatio_working_3-way'!R36^3/27-'OddsRatio_working_3-way'!T36</f>
        <v>0.24867901706136986</v>
      </c>
      <c r="W36" s="11">
        <f>'OddsRatio_working_3-way'!V36^2+4*'OddsRatio_working_3-way'!U36^3/27</f>
        <v>-4.1820440506334995E-2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0.16098268077105693</v>
      </c>
      <c r="Y36" s="11">
        <f>IF('OddsRatio_working_3-way'!W36&gt;=0,IF('OddsRatio_working_3-way'!V36+SQRT('OddsRatio_working_3-way'!W36)&gt;0,0,PI()),ACOS('OddsRatio_working_3-way'!V36/(2*'OddsRatio_working_3-way'!X36)))</f>
        <v>0.68821946126035805</v>
      </c>
      <c r="Z36" s="11">
        <f>'OddsRatio_working_3-way'!X36^(1/3)*COS('OddsRatio_working_3-way'!Y36/3)</f>
        <v>0.52974089969329352</v>
      </c>
      <c r="AA36" s="11">
        <f>'OddsRatio_working_3-way'!X36^(1/3)*COS(('OddsRatio_working_3-way'!Y36+2*PI())/3)</f>
        <v>-0.37200101094560528</v>
      </c>
      <c r="AB36" s="11">
        <f>'OddsRatio_working_3-way'!X36^(1/3)*COS(('OddsRatio_working_3-way'!Y36+4*PI())/3)</f>
        <v>-0.15773988874768841</v>
      </c>
      <c r="AC36" s="11">
        <f>'OddsRatio_working_3-way'!X36^(1/3)*SIN('OddsRatio_working_3-way'!Y36/3)</f>
        <v>0.1237037165778388</v>
      </c>
      <c r="AD36" s="11">
        <f>'OddsRatio_working_3-way'!X36^(1/3)*SIN(('OddsRatio_working_3-way'!Y36+2*PI())/3)</f>
        <v>0.39691721826909704</v>
      </c>
      <c r="AE36" s="11">
        <f>'OddsRatio_working_3-way'!X36^(1/3)*SIN(('OddsRatio_working_3-way'!Y36+4*PI())/3)</f>
        <v>-0.52062093484693561</v>
      </c>
      <c r="AF36" s="11">
        <f>-'OddsRatio_working_3-way'!U36/(3*'OddsRatio_working_3-way'!X36^(1/3))*COS(('OddsRatio_working_3-way'!Y36)/3)</f>
        <v>0.5297408996932933</v>
      </c>
      <c r="AG36" s="11">
        <f>-'OddsRatio_working_3-way'!U36/(3*'OddsRatio_working_3-way'!X36^(1/3))*COS(('OddsRatio_working_3-way'!Y36+2*PI())/3)</f>
        <v>-0.37200101094560512</v>
      </c>
      <c r="AH36" s="11">
        <f>-'OddsRatio_working_3-way'!U36/(3*'OddsRatio_working_3-way'!X36^(1/3))*COS(('OddsRatio_working_3-way'!Y36+4*PI())/3)</f>
        <v>-0.15773988874768835</v>
      </c>
      <c r="AI36" s="11">
        <f>'OddsRatio_working_3-way'!U36/(3*'OddsRatio_working_3-way'!X36^(1/3))*SIN(('OddsRatio_working_3-way'!Y36)/3)</f>
        <v>-0.12370371657783874</v>
      </c>
      <c r="AJ36" s="11">
        <f>'OddsRatio_working_3-way'!U36/(3*'OddsRatio_working_3-way'!X36^(1/3))*SIN(('OddsRatio_working_3-way'!Y36+2*PI())/3)</f>
        <v>-0.39691721826909687</v>
      </c>
      <c r="AK36" s="11">
        <f>'OddsRatio_working_3-way'!U36/(3*'OddsRatio_working_3-way'!X36^(1/3))*SIN(('OddsRatio_working_3-way'!Y36+4*PI())/3)</f>
        <v>0.5206209348469355</v>
      </c>
      <c r="AL36" s="11">
        <f>'OddsRatio_working_3-way'!Z36+'OddsRatio_working_3-way'!AF36</f>
        <v>1.0594817993865868</v>
      </c>
      <c r="AM36" s="11">
        <f>'OddsRatio_working_3-way'!AA36+'OddsRatio_working_3-way'!AG36</f>
        <v>-0.74400202189121045</v>
      </c>
      <c r="AN36" s="11">
        <f>'OddsRatio_working_3-way'!AB36+'OddsRatio_working_3-way'!AH36</f>
        <v>-0.31547977749537676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1.0594817993865868</v>
      </c>
      <c r="AS36" s="11">
        <f>IF(('OddsRatio_working_3-way'!X36=0),IF(Q36&gt;0,-Q36^(1/3),(-Q36)^(1/3)),'OddsRatio_working_3-way'!AM36-'OddsRatio_working_3-way'!R36/3)</f>
        <v>-0.74400202189121045</v>
      </c>
      <c r="AT36" s="11">
        <f>IF(('OddsRatio_working_3-way'!X36=0),IF(Q36&gt;0,-Q36^(1/3),(-Q36)^(1/3)),'OddsRatio_working_3-way'!AN36-'OddsRatio_working_3-way'!R36/3)</f>
        <v>-0.31547977749537676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2.4900000000000002</v>
      </c>
      <c r="B37" s="4">
        <f>IF('True_Odds_Calculator_3-way'!B38="","",'True_Odds_Calculator_3-way'!B38)</f>
        <v>3.1</v>
      </c>
      <c r="C37" s="4">
        <f>IF('True_Odds_Calculator_3-way'!C38="","",'True_Odds_Calculator_3-way'!C38)</f>
        <v>3.3</v>
      </c>
      <c r="D37" s="9">
        <f t="shared" si="13"/>
        <v>0.3918220508122105</v>
      </c>
      <c r="E37" s="9">
        <f t="shared" si="14"/>
        <v>0.31371222355047695</v>
      </c>
      <c r="F37" s="9">
        <f t="shared" si="15"/>
        <v>0.2944657256373126</v>
      </c>
      <c r="G37" s="9">
        <f t="shared" si="16"/>
        <v>1.041730855663066</v>
      </c>
      <c r="H37" s="9">
        <f t="shared" si="17"/>
        <v>2.5521789749379686</v>
      </c>
      <c r="I37" s="9">
        <f t="shared" si="18"/>
        <v>3.1876347968924388</v>
      </c>
      <c r="J37" s="9">
        <f t="shared" si="19"/>
        <v>3.3959809680250514</v>
      </c>
      <c r="K37" s="11">
        <f t="shared" si="20"/>
        <v>0.40160642570281119</v>
      </c>
      <c r="L37" s="11">
        <f t="shared" si="21"/>
        <v>0.32258064516129031</v>
      </c>
      <c r="M37" s="11">
        <f t="shared" si="22"/>
        <v>0.30303030303030304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-0.28252599842183979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0.23122794207131553</v>
      </c>
      <c r="Q37" s="11">
        <f>2*'OddsRatio_working_3-way'!K37*'OddsRatio_working_3-way'!L37*'OddsRatio_working_3-way'!M37</f>
        <v>7.8515430244928866E-2</v>
      </c>
      <c r="R37" s="11">
        <f t="shared" si="23"/>
        <v>0</v>
      </c>
      <c r="S37" s="11">
        <f t="shared" si="24"/>
        <v>-0.81843066961246136</v>
      </c>
      <c r="T37" s="11">
        <f t="shared" si="25"/>
        <v>-0.27790515097197327</v>
      </c>
      <c r="U37" s="11">
        <f>'OddsRatio_working_3-way'!S37-'OddsRatio_working_3-way'!R37^2/3</f>
        <v>-0.81843066961246136</v>
      </c>
      <c r="V37" s="11">
        <f>'OddsRatio_working_3-way'!S37*'OddsRatio_working_3-way'!R37/3-2*'OddsRatio_working_3-way'!R37^3/27-'OddsRatio_working_3-way'!T37</f>
        <v>0.27790515097197327</v>
      </c>
      <c r="W37" s="11">
        <f>'OddsRatio_working_3-way'!V37^2+4*'OddsRatio_working_3-way'!U37^3/27</f>
        <v>-3.984786523994685E-3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0.14249215720588795</v>
      </c>
      <c r="Y37" s="11">
        <f>IF('OddsRatio_working_3-way'!W37&gt;=0,IF('OddsRatio_working_3-way'!V37+SQRT('OddsRatio_working_3-way'!W37)&gt;0,0,PI()),ACOS('OddsRatio_working_3-way'!V37/(2*'OddsRatio_working_3-way'!X37)))</f>
        <v>0.2233565127426913</v>
      </c>
      <c r="Z37" s="11">
        <f>'OddsRatio_working_3-way'!X37^(1/3)*COS('OddsRatio_working_3-way'!Y37/3)</f>
        <v>0.52086542783153311</v>
      </c>
      <c r="AA37" s="11">
        <f>'OddsRatio_working_3-way'!X37^(1/3)*COS(('OddsRatio_working_3-way'!Y37+2*PI())/3)</f>
        <v>-0.29407899113213709</v>
      </c>
      <c r="AB37" s="11">
        <f>'OddsRatio_working_3-way'!X37^(1/3)*COS(('OddsRatio_working_3-way'!Y37+4*PI())/3)</f>
        <v>-0.22678643669939591</v>
      </c>
      <c r="AC37" s="11">
        <f>'OddsRatio_working_3-way'!X37^(1/3)*SIN('OddsRatio_working_3-way'!Y37/3)</f>
        <v>3.8851374416200589E-2</v>
      </c>
      <c r="AD37" s="11">
        <f>'OddsRatio_working_3-way'!X37^(1/3)*SIN(('OddsRatio_working_3-way'!Y37+2*PI())/3)</f>
        <v>0.43165700524705752</v>
      </c>
      <c r="AE37" s="11">
        <f>'OddsRatio_working_3-way'!X37^(1/3)*SIN(('OddsRatio_working_3-way'!Y37+4*PI())/3)</f>
        <v>-0.4705083796632582</v>
      </c>
      <c r="AF37" s="11">
        <f>-'OddsRatio_working_3-way'!U37/(3*'OddsRatio_working_3-way'!X37^(1/3))*COS(('OddsRatio_working_3-way'!Y37)/3)</f>
        <v>0.520865427831533</v>
      </c>
      <c r="AG37" s="11">
        <f>-'OddsRatio_working_3-way'!U37/(3*'OddsRatio_working_3-way'!X37^(1/3))*COS(('OddsRatio_working_3-way'!Y37+2*PI())/3)</f>
        <v>-0.29407899113213704</v>
      </c>
      <c r="AH37" s="11">
        <f>-'OddsRatio_working_3-way'!U37/(3*'OddsRatio_working_3-way'!X37^(1/3))*COS(('OddsRatio_working_3-way'!Y37+4*PI())/3)</f>
        <v>-0.22678643669939585</v>
      </c>
      <c r="AI37" s="11">
        <f>'OddsRatio_working_3-way'!U37/(3*'OddsRatio_working_3-way'!X37^(1/3))*SIN(('OddsRatio_working_3-way'!Y37)/3)</f>
        <v>-3.8851374416200582E-2</v>
      </c>
      <c r="AJ37" s="11">
        <f>'OddsRatio_working_3-way'!U37/(3*'OddsRatio_working_3-way'!X37^(1/3))*SIN(('OddsRatio_working_3-way'!Y37+2*PI())/3)</f>
        <v>-0.43165700524705747</v>
      </c>
      <c r="AK37" s="11">
        <f>'OddsRatio_working_3-way'!U37/(3*'OddsRatio_working_3-way'!X37^(1/3))*SIN(('OddsRatio_working_3-way'!Y37+4*PI())/3)</f>
        <v>0.47050837966325815</v>
      </c>
      <c r="AL37" s="11">
        <f>'OddsRatio_working_3-way'!Z37+'OddsRatio_working_3-way'!AF37</f>
        <v>1.041730855663066</v>
      </c>
      <c r="AM37" s="11">
        <f>'OddsRatio_working_3-way'!AA37+'OddsRatio_working_3-way'!AG37</f>
        <v>-0.58815798226427418</v>
      </c>
      <c r="AN37" s="11">
        <f>'OddsRatio_working_3-way'!AB37+'OddsRatio_working_3-way'!AH37</f>
        <v>-0.45357287339879176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1.041730855663066</v>
      </c>
      <c r="AS37" s="11">
        <f>IF(('OddsRatio_working_3-way'!X37=0),IF(Q37&gt;0,-Q37^(1/3),(-Q37)^(1/3)),'OddsRatio_working_3-way'!AM37-'OddsRatio_working_3-way'!R37/3)</f>
        <v>-0.58815798226427418</v>
      </c>
      <c r="AT37" s="11">
        <f>IF(('OddsRatio_working_3-way'!X37=0),IF(Q37&gt;0,-Q37^(1/3),(-Q37)^(1/3)),'OddsRatio_working_3-way'!AN37-'OddsRatio_working_3-way'!R37/3)</f>
        <v>-0.45357287339879176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2.17</v>
      </c>
      <c r="B38" s="4">
        <f>IF('True_Odds_Calculator_3-way'!B39="","",'True_Odds_Calculator_3-way'!B39)</f>
        <v>3.34</v>
      </c>
      <c r="C38" s="4">
        <f>IF('True_Odds_Calculator_3-way'!C39="","",'True_Odds_Calculator_3-way'!C39)</f>
        <v>3.74</v>
      </c>
      <c r="D38" s="9">
        <f t="shared" si="13"/>
        <v>0.45029302065331162</v>
      </c>
      <c r="E38" s="9">
        <f t="shared" si="14"/>
        <v>0.29056655655196328</v>
      </c>
      <c r="F38" s="9">
        <f t="shared" si="15"/>
        <v>0.25914042279472521</v>
      </c>
      <c r="G38" s="9">
        <f t="shared" si="16"/>
        <v>1.0433984173260678</v>
      </c>
      <c r="H38" s="9">
        <f t="shared" si="17"/>
        <v>2.2207761482714994</v>
      </c>
      <c r="I38" s="9">
        <f t="shared" si="18"/>
        <v>3.4415522965429974</v>
      </c>
      <c r="J38" s="9">
        <f t="shared" si="19"/>
        <v>3.858911663473426</v>
      </c>
      <c r="K38" s="11">
        <f t="shared" si="20"/>
        <v>0.46082949308755761</v>
      </c>
      <c r="L38" s="11">
        <f t="shared" si="21"/>
        <v>0.29940119760479045</v>
      </c>
      <c r="M38" s="11">
        <f t="shared" si="22"/>
        <v>0.26737967914438499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-0.27674162013831838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0.23056968937503886</v>
      </c>
      <c r="Q38" s="11">
        <f>2*'OddsRatio_working_3-way'!K38*'OddsRatio_working_3-way'!L38*'OddsRatio_working_3-way'!M38</f>
        <v>7.3782300600012424E-2</v>
      </c>
      <c r="R38" s="11">
        <f t="shared" si="23"/>
        <v>0</v>
      </c>
      <c r="S38" s="11">
        <f t="shared" si="24"/>
        <v>-0.83315870326912767</v>
      </c>
      <c r="T38" s="11">
        <f t="shared" si="25"/>
        <v>-0.26661078504612085</v>
      </c>
      <c r="U38" s="11">
        <f>'OddsRatio_working_3-way'!S38-'OddsRatio_working_3-way'!R38^2/3</f>
        <v>-0.83315870326912767</v>
      </c>
      <c r="V38" s="11">
        <f>'OddsRatio_working_3-way'!S38*'OddsRatio_working_3-way'!R38/3-2*'OddsRatio_working_3-way'!R38^3/27-'OddsRatio_working_3-way'!T38</f>
        <v>0.26661078504612085</v>
      </c>
      <c r="W38" s="11">
        <f>'OddsRatio_working_3-way'!V38^2+4*'OddsRatio_working_3-way'!U38^3/27</f>
        <v>-1.4598684453204433E-2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0.14635572687472234</v>
      </c>
      <c r="Y38" s="11">
        <f>IF('OddsRatio_working_3-way'!W38&gt;=0,IF('OddsRatio_working_3-way'!V38+SQRT('OddsRatio_working_3-way'!W38)&gt;0,0,PI()),ACOS('OddsRatio_working_3-way'!V38/(2*'OddsRatio_working_3-way'!X38)))</f>
        <v>0.42550254964283996</v>
      </c>
      <c r="Z38" s="11">
        <f>'OddsRatio_working_3-way'!X38^(1/3)*COS('OddsRatio_working_3-way'!Y38/3)</f>
        <v>0.52169920866303376</v>
      </c>
      <c r="AA38" s="11">
        <f>'OddsRatio_working_3-way'!X38^(1/3)*COS(('OddsRatio_working_3-way'!Y38+2*PI())/3)</f>
        <v>-0.32536415755445386</v>
      </c>
      <c r="AB38" s="11">
        <f>'OddsRatio_working_3-way'!X38^(1/3)*COS(('OddsRatio_working_3-way'!Y38+4*PI())/3)</f>
        <v>-0.19633505110857985</v>
      </c>
      <c r="AC38" s="11">
        <f>'OddsRatio_working_3-way'!X38^(1/3)*SIN('OddsRatio_working_3-way'!Y38/3)</f>
        <v>7.4494989339822279E-2</v>
      </c>
      <c r="AD38" s="11">
        <f>'OddsRatio_working_3-way'!X38^(1/3)*SIN(('OddsRatio_working_3-way'!Y38+2*PI())/3)</f>
        <v>0.41455727316651486</v>
      </c>
      <c r="AE38" s="11">
        <f>'OddsRatio_working_3-way'!X38^(1/3)*SIN(('OddsRatio_working_3-way'!Y38+4*PI())/3)</f>
        <v>-0.48905226250633704</v>
      </c>
      <c r="AF38" s="11">
        <f>-'OddsRatio_working_3-way'!U38/(3*'OddsRatio_working_3-way'!X38^(1/3))*COS(('OddsRatio_working_3-way'!Y38)/3)</f>
        <v>0.52169920866303388</v>
      </c>
      <c r="AG38" s="11">
        <f>-'OddsRatio_working_3-way'!U38/(3*'OddsRatio_working_3-way'!X38^(1/3))*COS(('OddsRatio_working_3-way'!Y38+2*PI())/3)</f>
        <v>-0.32536415755445391</v>
      </c>
      <c r="AH38" s="11">
        <f>-'OddsRatio_working_3-way'!U38/(3*'OddsRatio_working_3-way'!X38^(1/3))*COS(('OddsRatio_working_3-way'!Y38+4*PI())/3)</f>
        <v>-0.19633505110857991</v>
      </c>
      <c r="AI38" s="11">
        <f>'OddsRatio_working_3-way'!U38/(3*'OddsRatio_working_3-way'!X38^(1/3))*SIN(('OddsRatio_working_3-way'!Y38)/3)</f>
        <v>-7.4494989339822293E-2</v>
      </c>
      <c r="AJ38" s="11">
        <f>'OddsRatio_working_3-way'!U38/(3*'OddsRatio_working_3-way'!X38^(1/3))*SIN(('OddsRatio_working_3-way'!Y38+2*PI())/3)</f>
        <v>-0.41455727316651492</v>
      </c>
      <c r="AK38" s="11">
        <f>'OddsRatio_working_3-way'!U38/(3*'OddsRatio_working_3-way'!X38^(1/3))*SIN(('OddsRatio_working_3-way'!Y38+4*PI())/3)</f>
        <v>0.48905226250633715</v>
      </c>
      <c r="AL38" s="11">
        <f>'OddsRatio_working_3-way'!Z38+'OddsRatio_working_3-way'!AF38</f>
        <v>1.0433984173260678</v>
      </c>
      <c r="AM38" s="11">
        <f>'OddsRatio_working_3-way'!AA38+'OddsRatio_working_3-way'!AG38</f>
        <v>-0.65072831510890783</v>
      </c>
      <c r="AN38" s="11">
        <f>'OddsRatio_working_3-way'!AB38+'OddsRatio_working_3-way'!AH38</f>
        <v>-0.39267010221715976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1.0433984173260678</v>
      </c>
      <c r="AS38" s="11">
        <f>IF(('OddsRatio_working_3-way'!X38=0),IF(Q38&gt;0,-Q38^(1/3),(-Q38)^(1/3)),'OddsRatio_working_3-way'!AM38-'OddsRatio_working_3-way'!R38/3)</f>
        <v>-0.65072831510890783</v>
      </c>
      <c r="AT38" s="11">
        <f>IF(('OddsRatio_working_3-way'!X38=0),IF(Q38&gt;0,-Q38^(1/3),(-Q38)^(1/3)),'OddsRatio_working_3-way'!AN38-'OddsRatio_working_3-way'!R38/3)</f>
        <v>-0.39267010221715976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6.96</v>
      </c>
      <c r="B39" s="4">
        <f>IF('True_Odds_Calculator_3-way'!B40="","",'True_Odds_Calculator_3-way'!B40)</f>
        <v>5.36</v>
      </c>
      <c r="C39" s="4">
        <f>IF('True_Odds_Calculator_3-way'!C40="","",'True_Odds_Calculator_3-way'!C40)</f>
        <v>1.43</v>
      </c>
      <c r="D39" s="9">
        <f t="shared" si="13"/>
        <v>0.13630025733385634</v>
      </c>
      <c r="E39" s="9">
        <f t="shared" si="14"/>
        <v>0.17744326456731394</v>
      </c>
      <c r="F39" s="9">
        <f t="shared" si="15"/>
        <v>0.68625647809882961</v>
      </c>
      <c r="G39" s="9">
        <f t="shared" si="16"/>
        <v>1.0632119633550561</v>
      </c>
      <c r="H39" s="9">
        <f t="shared" si="17"/>
        <v>7.336743301596135</v>
      </c>
      <c r="I39" s="9">
        <f t="shared" si="18"/>
        <v>5.6356041602280449</v>
      </c>
      <c r="J39" s="9">
        <f t="shared" si="19"/>
        <v>1.4571811442426739</v>
      </c>
      <c r="K39" s="11">
        <f t="shared" si="20"/>
        <v>0.14367816091954022</v>
      </c>
      <c r="L39" s="11">
        <f t="shared" si="21"/>
        <v>0.18656716417910446</v>
      </c>
      <c r="M39" s="11">
        <f t="shared" si="22"/>
        <v>0.69930069930069938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-0.20945519568782545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0.20151083262251562</v>
      </c>
      <c r="Q39" s="11">
        <f>2*'OddsRatio_working_3-way'!K39*'OddsRatio_working_3-way'!L39*'OddsRatio_working_3-way'!M39</f>
        <v>3.7490387464654058E-2</v>
      </c>
      <c r="R39" s="11">
        <f t="shared" si="23"/>
        <v>0</v>
      </c>
      <c r="S39" s="11">
        <f t="shared" si="24"/>
        <v>-0.96207130102826288</v>
      </c>
      <c r="T39" s="11">
        <f t="shared" si="25"/>
        <v>-0.17899000949363025</v>
      </c>
      <c r="U39" s="11">
        <f>'OddsRatio_working_3-way'!S39-'OddsRatio_working_3-way'!R39^2/3</f>
        <v>-0.96207130102826288</v>
      </c>
      <c r="V39" s="11">
        <f>'OddsRatio_working_3-way'!S39*'OddsRatio_working_3-way'!R39/3-2*'OddsRatio_working_3-way'!R39^3/27-'OddsRatio_working_3-way'!T39</f>
        <v>0.17899000949363025</v>
      </c>
      <c r="W39" s="11">
        <f>'OddsRatio_working_3-way'!V39^2+4*'OddsRatio_working_3-way'!U39^3/27</f>
        <v>-9.988481324202042E-2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0.1816055042809484</v>
      </c>
      <c r="Y39" s="11">
        <f>IF('OddsRatio_working_3-way'!W39&gt;=0,IF('OddsRatio_working_3-way'!V39+SQRT('OddsRatio_working_3-way'!W39)&gt;0,0,PI()),ACOS('OddsRatio_working_3-way'!V39/(2*'OddsRatio_working_3-way'!X39)))</f>
        <v>1.0554928200075195</v>
      </c>
      <c r="Z39" s="11">
        <f>'OddsRatio_working_3-way'!X39^(1/3)*COS('OddsRatio_working_3-way'!Y39/3)</f>
        <v>0.53160598167752815</v>
      </c>
      <c r="AA39" s="11">
        <f>'OddsRatio_working_3-way'!X39^(1/3)*COS(('OddsRatio_working_3-way'!Y39+2*PI())/3)</f>
        <v>-0.43481226703557369</v>
      </c>
      <c r="AB39" s="11">
        <f>'OddsRatio_working_3-way'!X39^(1/3)*COS(('OddsRatio_working_3-way'!Y39+4*PI())/3)</f>
        <v>-9.6793714641954645E-2</v>
      </c>
      <c r="AC39" s="11">
        <f>'OddsRatio_working_3-way'!X39^(1/3)*SIN('OddsRatio_working_3-way'!Y39/3)</f>
        <v>0.19515510221554375</v>
      </c>
      <c r="AD39" s="11">
        <f>'OddsRatio_working_3-way'!X39^(1/3)*SIN(('OddsRatio_working_3-way'!Y39+2*PI())/3)</f>
        <v>0.36280673382873246</v>
      </c>
      <c r="AE39" s="11">
        <f>'OddsRatio_working_3-way'!X39^(1/3)*SIN(('OddsRatio_working_3-way'!Y39+4*PI())/3)</f>
        <v>-0.55796183604427596</v>
      </c>
      <c r="AF39" s="11">
        <f>-'OddsRatio_working_3-way'!U39/(3*'OddsRatio_working_3-way'!X39^(1/3))*COS(('OddsRatio_working_3-way'!Y39)/3)</f>
        <v>0.53160598167752793</v>
      </c>
      <c r="AG39" s="11">
        <f>-'OddsRatio_working_3-way'!U39/(3*'OddsRatio_working_3-way'!X39^(1/3))*COS(('OddsRatio_working_3-way'!Y39+2*PI())/3)</f>
        <v>-0.43481226703557352</v>
      </c>
      <c r="AH39" s="11">
        <f>-'OddsRatio_working_3-way'!U39/(3*'OddsRatio_working_3-way'!X39^(1/3))*COS(('OddsRatio_working_3-way'!Y39+4*PI())/3)</f>
        <v>-9.6793714641954604E-2</v>
      </c>
      <c r="AI39" s="11">
        <f>'OddsRatio_working_3-way'!U39/(3*'OddsRatio_working_3-way'!X39^(1/3))*SIN(('OddsRatio_working_3-way'!Y39)/3)</f>
        <v>-0.19515510221554366</v>
      </c>
      <c r="AJ39" s="11">
        <f>'OddsRatio_working_3-way'!U39/(3*'OddsRatio_working_3-way'!X39^(1/3))*SIN(('OddsRatio_working_3-way'!Y39+2*PI())/3)</f>
        <v>-0.3628067338287323</v>
      </c>
      <c r="AK39" s="11">
        <f>'OddsRatio_working_3-way'!U39/(3*'OddsRatio_working_3-way'!X39^(1/3))*SIN(('OddsRatio_working_3-way'!Y39+4*PI())/3)</f>
        <v>0.55796183604427585</v>
      </c>
      <c r="AL39" s="11">
        <f>'OddsRatio_working_3-way'!Z39+'OddsRatio_working_3-way'!AF39</f>
        <v>1.0632119633550561</v>
      </c>
      <c r="AM39" s="11">
        <f>'OddsRatio_working_3-way'!AA39+'OddsRatio_working_3-way'!AG39</f>
        <v>-0.86962453407114726</v>
      </c>
      <c r="AN39" s="11">
        <f>'OddsRatio_working_3-way'!AB39+'OddsRatio_working_3-way'!AH39</f>
        <v>-0.19358742928390926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1.0632119633550561</v>
      </c>
      <c r="AS39" s="11">
        <f>IF(('OddsRatio_working_3-way'!X39=0),IF(Q39&gt;0,-Q39^(1/3),(-Q39)^(1/3)),'OddsRatio_working_3-way'!AM39-'OddsRatio_working_3-way'!R39/3)</f>
        <v>-0.86962453407114726</v>
      </c>
      <c r="AT39" s="11">
        <f>IF(('OddsRatio_working_3-way'!X39=0),IF(Q39&gt;0,-Q39^(1/3),(-Q39)^(1/3)),'OddsRatio_working_3-way'!AN39-'OddsRatio_working_3-way'!R39/3)</f>
        <v>-0.19358742928390926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1.82</v>
      </c>
      <c r="B40" s="4">
        <f>IF('True_Odds_Calculator_3-way'!B41="","",'True_Odds_Calculator_3-way'!B41)</f>
        <v>3.79</v>
      </c>
      <c r="C40" s="4">
        <f>IF('True_Odds_Calculator_3-way'!C41="","",'True_Odds_Calculator_3-way'!C41)</f>
        <v>4.63</v>
      </c>
      <c r="D40" s="9">
        <f t="shared" si="13"/>
        <v>0.53748312169242662</v>
      </c>
      <c r="E40" s="9">
        <f t="shared" si="14"/>
        <v>0.25459033552830274</v>
      </c>
      <c r="F40" s="9">
        <f t="shared" si="15"/>
        <v>0.20792654277927072</v>
      </c>
      <c r="G40" s="9">
        <f t="shared" si="16"/>
        <v>1.0494189506263127</v>
      </c>
      <c r="H40" s="9">
        <f t="shared" si="17"/>
        <v>1.8605235395135766</v>
      </c>
      <c r="I40" s="9">
        <f t="shared" si="18"/>
        <v>3.9278788722474123</v>
      </c>
      <c r="J40" s="9">
        <f t="shared" si="19"/>
        <v>4.8093907907735156</v>
      </c>
      <c r="K40" s="11">
        <f t="shared" si="20"/>
        <v>0.54945054945054939</v>
      </c>
      <c r="L40" s="11">
        <f t="shared" si="21"/>
        <v>0.26385224274406333</v>
      </c>
      <c r="M40" s="11">
        <f t="shared" si="22"/>
        <v>0.21598272138228941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-0.26003576937887418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0.22669762863634418</v>
      </c>
      <c r="Q40" s="11">
        <f>2*'OddsRatio_working_3-way'!K40*'OddsRatio_working_3-way'!L40*'OddsRatio_working_3-way'!M40</f>
        <v>6.2623654319432107E-2</v>
      </c>
      <c r="R40" s="11">
        <f t="shared" si="23"/>
        <v>0</v>
      </c>
      <c r="S40" s="11">
        <f t="shared" si="24"/>
        <v>-0.87179401963752123</v>
      </c>
      <c r="T40" s="11">
        <f t="shared" si="25"/>
        <v>-0.24082707724793409</v>
      </c>
      <c r="U40" s="11">
        <f>'OddsRatio_working_3-way'!S40-'OddsRatio_working_3-way'!R40^2/3</f>
        <v>-0.87179401963752123</v>
      </c>
      <c r="V40" s="11">
        <f>'OddsRatio_working_3-way'!S40*'OddsRatio_working_3-way'!R40/3-2*'OddsRatio_working_3-way'!R40^3/27-'OddsRatio_working_3-way'!T40</f>
        <v>0.24082707724793409</v>
      </c>
      <c r="W40" s="11">
        <f>'OddsRatio_working_3-way'!V40^2+4*'OddsRatio_working_3-way'!U40^3/27</f>
        <v>-4.0163072414861035E-2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0.15665308291783109</v>
      </c>
      <c r="Y40" s="11">
        <f>IF('OddsRatio_working_3-way'!W40&gt;=0,IF('OddsRatio_working_3-way'!V40+SQRT('OddsRatio_working_3-way'!W40)&gt;0,0,PI()),ACOS('OddsRatio_working_3-way'!V40/(2*'OddsRatio_working_3-way'!X40)))</f>
        <v>0.69404690367176147</v>
      </c>
      <c r="Z40" s="11">
        <f>'OddsRatio_working_3-way'!X40^(1/3)*COS('OddsRatio_working_3-way'!Y40/3)</f>
        <v>0.52470947531315637</v>
      </c>
      <c r="AA40" s="11">
        <f>'OddsRatio_working_3-way'!X40^(1/3)*COS(('OddsRatio_working_3-way'!Y40+2*PI())/3)</f>
        <v>-0.36939902660664031</v>
      </c>
      <c r="AB40" s="11">
        <f>'OddsRatio_working_3-way'!X40^(1/3)*COS(('OddsRatio_working_3-way'!Y40+4*PI())/3)</f>
        <v>-0.15531044870651589</v>
      </c>
      <c r="AC40" s="11">
        <f>'OddsRatio_working_3-way'!X40^(1/3)*SIN('OddsRatio_working_3-way'!Y40/3)</f>
        <v>0.12360409808106096</v>
      </c>
      <c r="AD40" s="11">
        <f>'OddsRatio_working_3-way'!X40^(1/3)*SIN(('OddsRatio_working_3-way'!Y40+2*PI())/3)</f>
        <v>0.39260968618706665</v>
      </c>
      <c r="AE40" s="11">
        <f>'OddsRatio_working_3-way'!X40^(1/3)*SIN(('OddsRatio_working_3-way'!Y40+4*PI())/3)</f>
        <v>-0.51621378426812758</v>
      </c>
      <c r="AF40" s="11">
        <f>-'OddsRatio_working_3-way'!U40/(3*'OddsRatio_working_3-way'!X40^(1/3))*COS(('OddsRatio_working_3-way'!Y40)/3)</f>
        <v>0.52470947531315637</v>
      </c>
      <c r="AG40" s="11">
        <f>-'OddsRatio_working_3-way'!U40/(3*'OddsRatio_working_3-way'!X40^(1/3))*COS(('OddsRatio_working_3-way'!Y40+2*PI())/3)</f>
        <v>-0.36939902660664037</v>
      </c>
      <c r="AH40" s="11">
        <f>-'OddsRatio_working_3-way'!U40/(3*'OddsRatio_working_3-way'!X40^(1/3))*COS(('OddsRatio_working_3-way'!Y40+4*PI())/3)</f>
        <v>-0.15531044870651592</v>
      </c>
      <c r="AI40" s="11">
        <f>'OddsRatio_working_3-way'!U40/(3*'OddsRatio_working_3-way'!X40^(1/3))*SIN(('OddsRatio_working_3-way'!Y40)/3)</f>
        <v>-0.12360409808106097</v>
      </c>
      <c r="AJ40" s="11">
        <f>'OddsRatio_working_3-way'!U40/(3*'OddsRatio_working_3-way'!X40^(1/3))*SIN(('OddsRatio_working_3-way'!Y40+2*PI())/3)</f>
        <v>-0.39260968618706676</v>
      </c>
      <c r="AK40" s="11">
        <f>'OddsRatio_working_3-way'!U40/(3*'OddsRatio_working_3-way'!X40^(1/3))*SIN(('OddsRatio_working_3-way'!Y40+4*PI())/3)</f>
        <v>0.5162137842681277</v>
      </c>
      <c r="AL40" s="11">
        <f>'OddsRatio_working_3-way'!Z40+'OddsRatio_working_3-way'!AF40</f>
        <v>1.0494189506263127</v>
      </c>
      <c r="AM40" s="11">
        <f>'OddsRatio_working_3-way'!AA40+'OddsRatio_working_3-way'!AG40</f>
        <v>-0.73879805321328074</v>
      </c>
      <c r="AN40" s="11">
        <f>'OddsRatio_working_3-way'!AB40+'OddsRatio_working_3-way'!AH40</f>
        <v>-0.31062089741303178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1.0494189506263127</v>
      </c>
      <c r="AS40" s="11">
        <f>IF(('OddsRatio_working_3-way'!X40=0),IF(Q40&gt;0,-Q40^(1/3),(-Q40)^(1/3)),'OddsRatio_working_3-way'!AM40-'OddsRatio_working_3-way'!R40/3)</f>
        <v>-0.73879805321328074</v>
      </c>
      <c r="AT40" s="11">
        <f>IF(('OddsRatio_working_3-way'!X40=0),IF(Q40&gt;0,-Q40^(1/3),(-Q40)^(1/3)),'OddsRatio_working_3-way'!AN40-'OddsRatio_working_3-way'!R40/3)</f>
        <v>-0.31062089741303178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2.11</v>
      </c>
      <c r="B41" s="4">
        <f>IF('True_Odds_Calculator_3-way'!B42="","",'True_Odds_Calculator_3-way'!B42)</f>
        <v>3.39</v>
      </c>
      <c r="C41" s="4">
        <f>IF('True_Odds_Calculator_3-way'!C42="","",'True_Odds_Calculator_3-way'!C42)</f>
        <v>3.86</v>
      </c>
      <c r="D41" s="9">
        <f t="shared" si="13"/>
        <v>0.46313031769550661</v>
      </c>
      <c r="E41" s="9">
        <f t="shared" si="14"/>
        <v>0.28604306679118846</v>
      </c>
      <c r="F41" s="9">
        <f t="shared" si="15"/>
        <v>0.25082661551330493</v>
      </c>
      <c r="G41" s="9">
        <f t="shared" si="16"/>
        <v>1.0443418665855813</v>
      </c>
      <c r="H41" s="9">
        <f t="shared" si="17"/>
        <v>2.1592194719099949</v>
      </c>
      <c r="I41" s="9">
        <f t="shared" si="18"/>
        <v>3.4959770611395395</v>
      </c>
      <c r="J41" s="9">
        <f t="shared" si="19"/>
        <v>3.9868177384347621</v>
      </c>
      <c r="K41" s="11">
        <f t="shared" si="20"/>
        <v>0.47393364928909953</v>
      </c>
      <c r="L41" s="11">
        <f t="shared" si="21"/>
        <v>0.29498525073746312</v>
      </c>
      <c r="M41" s="11">
        <f t="shared" si="22"/>
        <v>0.2590673575129534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-0.27480045956938948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0.23034970344648795</v>
      </c>
      <c r="Q41" s="11">
        <f>2*'OddsRatio_working_3-way'!K41*'OddsRatio_working_3-way'!L41*'OddsRatio_working_3-way'!M41</f>
        <v>7.2437013662417588E-2</v>
      </c>
      <c r="R41" s="11">
        <f t="shared" si="23"/>
        <v>0</v>
      </c>
      <c r="S41" s="11">
        <f t="shared" si="24"/>
        <v>-0.83824351606778402</v>
      </c>
      <c r="T41" s="11">
        <f t="shared" si="25"/>
        <v>-0.26359858995842261</v>
      </c>
      <c r="U41" s="11">
        <f>'OddsRatio_working_3-way'!S41-'OddsRatio_working_3-way'!R41^2/3</f>
        <v>-0.83824351606778402</v>
      </c>
      <c r="V41" s="11">
        <f>'OddsRatio_working_3-way'!S41*'OddsRatio_working_3-way'!R41/3-2*'OddsRatio_working_3-way'!R41^3/27-'OddsRatio_working_3-way'!T41</f>
        <v>0.26359858995842261</v>
      </c>
      <c r="W41" s="11">
        <f>'OddsRatio_working_3-way'!V41^2+4*'OddsRatio_working_3-way'!U41^3/27</f>
        <v>-1.7774101029315773E-2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0.14769759447718198</v>
      </c>
      <c r="Y41" s="11">
        <f>IF('OddsRatio_working_3-way'!W41&gt;=0,IF('OddsRatio_working_3-way'!V41+SQRT('OddsRatio_working_3-way'!W41)&gt;0,0,PI()),ACOS('OddsRatio_working_3-way'!V41/(2*'OddsRatio_working_3-way'!X41)))</f>
        <v>0.4682507902370332</v>
      </c>
      <c r="Z41" s="11">
        <f>'OddsRatio_working_3-way'!X41^(1/3)*COS('OddsRatio_working_3-way'!Y41/3)</f>
        <v>0.52217093329279074</v>
      </c>
      <c r="AA41" s="11">
        <f>'OddsRatio_working_3-way'!X41^(1/3)*COS(('OddsRatio_working_3-way'!Y41+2*PI())/3)</f>
        <v>-0.33224736891894563</v>
      </c>
      <c r="AB41" s="11">
        <f>'OddsRatio_working_3-way'!X41^(1/3)*COS(('OddsRatio_working_3-way'!Y41+4*PI())/3)</f>
        <v>-0.18992356437384539</v>
      </c>
      <c r="AC41" s="11">
        <f>'OddsRatio_working_3-way'!X41^(1/3)*SIN('OddsRatio_working_3-way'!Y41/3)</f>
        <v>8.2170686866205503E-2</v>
      </c>
      <c r="AD41" s="11">
        <f>'OddsRatio_working_3-way'!X41^(1/3)*SIN(('OddsRatio_working_3-way'!Y41+2*PI())/3)</f>
        <v>0.41112794991628349</v>
      </c>
      <c r="AE41" s="11">
        <f>'OddsRatio_working_3-way'!X41^(1/3)*SIN(('OddsRatio_working_3-way'!Y41+4*PI())/3)</f>
        <v>-0.49329863678248892</v>
      </c>
      <c r="AF41" s="11">
        <f>-'OddsRatio_working_3-way'!U41/(3*'OddsRatio_working_3-way'!X41^(1/3))*COS(('OddsRatio_working_3-way'!Y41)/3)</f>
        <v>0.52217093329279052</v>
      </c>
      <c r="AG41" s="11">
        <f>-'OddsRatio_working_3-way'!U41/(3*'OddsRatio_working_3-way'!X41^(1/3))*COS(('OddsRatio_working_3-way'!Y41+2*PI())/3)</f>
        <v>-0.33224736891894552</v>
      </c>
      <c r="AH41" s="11">
        <f>-'OddsRatio_working_3-way'!U41/(3*'OddsRatio_working_3-way'!X41^(1/3))*COS(('OddsRatio_working_3-way'!Y41+4*PI())/3)</f>
        <v>-0.1899235643738453</v>
      </c>
      <c r="AI41" s="11">
        <f>'OddsRatio_working_3-way'!U41/(3*'OddsRatio_working_3-way'!X41^(1/3))*SIN(('OddsRatio_working_3-way'!Y41)/3)</f>
        <v>-8.2170686866205475E-2</v>
      </c>
      <c r="AJ41" s="11">
        <f>'OddsRatio_working_3-way'!U41/(3*'OddsRatio_working_3-way'!X41^(1/3))*SIN(('OddsRatio_working_3-way'!Y41+2*PI())/3)</f>
        <v>-0.41112794991628332</v>
      </c>
      <c r="AK41" s="11">
        <f>'OddsRatio_working_3-way'!U41/(3*'OddsRatio_working_3-way'!X41^(1/3))*SIN(('OddsRatio_working_3-way'!Y41+4*PI())/3)</f>
        <v>0.4932986367824887</v>
      </c>
      <c r="AL41" s="11">
        <f>'OddsRatio_working_3-way'!Z41+'OddsRatio_working_3-way'!AF41</f>
        <v>1.0443418665855813</v>
      </c>
      <c r="AM41" s="11">
        <f>'OddsRatio_working_3-way'!AA41+'OddsRatio_working_3-way'!AG41</f>
        <v>-0.66449473783789115</v>
      </c>
      <c r="AN41" s="11">
        <f>'OddsRatio_working_3-way'!AB41+'OddsRatio_working_3-way'!AH41</f>
        <v>-0.37984712874769067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1.0443418665855813</v>
      </c>
      <c r="AS41" s="11">
        <f>IF(('OddsRatio_working_3-way'!X41=0),IF(Q41&gt;0,-Q41^(1/3),(-Q41)^(1/3)),'OddsRatio_working_3-way'!AM41-'OddsRatio_working_3-way'!R41/3)</f>
        <v>-0.66449473783789115</v>
      </c>
      <c r="AT41" s="11">
        <f>IF(('OddsRatio_working_3-way'!X41=0),IF(Q41&gt;0,-Q41^(1/3),(-Q41)^(1/3)),'OddsRatio_working_3-way'!AN41-'OddsRatio_working_3-way'!R41/3)</f>
        <v>-0.37984712874769067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2.2999999999999998</v>
      </c>
      <c r="B42" s="4">
        <f>IF('True_Odds_Calculator_3-way'!B43="","",'True_Odds_Calculator_3-way'!B43)</f>
        <v>3.23</v>
      </c>
      <c r="C42" s="4">
        <f>IF('True_Odds_Calculator_3-way'!C43="","",'True_Odds_Calculator_3-way'!C43)</f>
        <v>3.54</v>
      </c>
      <c r="D42" s="9">
        <f t="shared" si="13"/>
        <v>0.42477692440756498</v>
      </c>
      <c r="E42" s="9">
        <f t="shared" si="14"/>
        <v>0.30093885753583771</v>
      </c>
      <c r="F42" s="9">
        <f t="shared" si="15"/>
        <v>0.27428421805659742</v>
      </c>
      <c r="G42" s="9">
        <f t="shared" si="16"/>
        <v>1.0416744966416953</v>
      </c>
      <c r="H42" s="9">
        <f t="shared" si="17"/>
        <v>2.3541768456342038</v>
      </c>
      <c r="I42" s="9">
        <f t="shared" si="18"/>
        <v>3.3229341275109801</v>
      </c>
      <c r="J42" s="9">
        <f t="shared" si="19"/>
        <v>3.6458532214699066</v>
      </c>
      <c r="K42" s="11">
        <f t="shared" si="20"/>
        <v>0.43478260869565222</v>
      </c>
      <c r="L42" s="11">
        <f t="shared" si="21"/>
        <v>0.30959752321981426</v>
      </c>
      <c r="M42" s="11">
        <f t="shared" si="22"/>
        <v>0.2824858757062147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-0.27999373352102352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0.23081023900077038</v>
      </c>
      <c r="Q42" s="11">
        <f>2*'OddsRatio_working_3-way'!K42*'OddsRatio_working_3-way'!L42*'OddsRatio_working_3-way'!M42</f>
        <v>7.6049502141934233E-2</v>
      </c>
      <c r="R42" s="11">
        <f t="shared" si="23"/>
        <v>0</v>
      </c>
      <c r="S42" s="11">
        <f t="shared" si="24"/>
        <v>-0.82434073112368367</v>
      </c>
      <c r="T42" s="11">
        <f t="shared" si="25"/>
        <v>-0.27161144353333894</v>
      </c>
      <c r="U42" s="11">
        <f>'OddsRatio_working_3-way'!S42-'OddsRatio_working_3-way'!R42^2/3</f>
        <v>-0.82434073112368367</v>
      </c>
      <c r="V42" s="11">
        <f>'OddsRatio_working_3-way'!S42*'OddsRatio_working_3-way'!R42/3-2*'OddsRatio_working_3-way'!R42^3/27-'OddsRatio_working_3-way'!T42</f>
        <v>0.27161144353333894</v>
      </c>
      <c r="W42" s="11">
        <f>'OddsRatio_working_3-way'!V42^2+4*'OddsRatio_working_3-way'!U42^3/27</f>
        <v>-9.2154542305316473E-3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0.14403838940434927</v>
      </c>
      <c r="Y42" s="11">
        <f>IF('OddsRatio_working_3-way'!W42&gt;=0,IF('OddsRatio_working_3-way'!V42+SQRT('OddsRatio_working_3-way'!W42)&gt;0,0,PI()),ACOS('OddsRatio_working_3-way'!V42/(2*'OddsRatio_working_3-way'!X42)))</f>
        <v>0.33973221558181188</v>
      </c>
      <c r="Z42" s="11">
        <f>'OddsRatio_working_3-way'!X42^(1/3)*COS('OddsRatio_working_3-way'!Y42/3)</f>
        <v>0.52083724832084766</v>
      </c>
      <c r="AA42" s="11">
        <f>'OddsRatio_working_3-way'!X42^(1/3)*COS(('OddsRatio_working_3-way'!Y42+2*PI())/3)</f>
        <v>-0.31171777963199682</v>
      </c>
      <c r="AB42" s="11">
        <f>'OddsRatio_working_3-way'!X42^(1/3)*COS(('OddsRatio_working_3-way'!Y42+4*PI())/3)</f>
        <v>-0.20911946868885078</v>
      </c>
      <c r="AC42" s="11">
        <f>'OddsRatio_working_3-way'!X42^(1/3)*SIN('OddsRatio_working_3-way'!Y42/3)</f>
        <v>5.9235162441426313E-2</v>
      </c>
      <c r="AD42" s="11">
        <f>'OddsRatio_working_3-way'!X42^(1/3)*SIN(('OddsRatio_working_3-way'!Y42+2*PI())/3)</f>
        <v>0.42144070706232495</v>
      </c>
      <c r="AE42" s="11">
        <f>'OddsRatio_working_3-way'!X42^(1/3)*SIN(('OddsRatio_working_3-way'!Y42+4*PI())/3)</f>
        <v>-0.48067586950375119</v>
      </c>
      <c r="AF42" s="11">
        <f>-'OddsRatio_working_3-way'!U42/(3*'OddsRatio_working_3-way'!X42^(1/3))*COS(('OddsRatio_working_3-way'!Y42)/3)</f>
        <v>0.52083724832084777</v>
      </c>
      <c r="AG42" s="11">
        <f>-'OddsRatio_working_3-way'!U42/(3*'OddsRatio_working_3-way'!X42^(1/3))*COS(('OddsRatio_working_3-way'!Y42+2*PI())/3)</f>
        <v>-0.31171777963199687</v>
      </c>
      <c r="AH42" s="11">
        <f>-'OddsRatio_working_3-way'!U42/(3*'OddsRatio_working_3-way'!X42^(1/3))*COS(('OddsRatio_working_3-way'!Y42+4*PI())/3)</f>
        <v>-0.20911946868885084</v>
      </c>
      <c r="AI42" s="11">
        <f>'OddsRatio_working_3-way'!U42/(3*'OddsRatio_working_3-way'!X42^(1/3))*SIN(('OddsRatio_working_3-way'!Y42)/3)</f>
        <v>-5.9235162441426327E-2</v>
      </c>
      <c r="AJ42" s="11">
        <f>'OddsRatio_working_3-way'!U42/(3*'OddsRatio_working_3-way'!X42^(1/3))*SIN(('OddsRatio_working_3-way'!Y42+2*PI())/3)</f>
        <v>-0.421440707062325</v>
      </c>
      <c r="AK42" s="11">
        <f>'OddsRatio_working_3-way'!U42/(3*'OddsRatio_working_3-way'!X42^(1/3))*SIN(('OddsRatio_working_3-way'!Y42+4*PI())/3)</f>
        <v>0.4806758695037513</v>
      </c>
      <c r="AL42" s="11">
        <f>'OddsRatio_working_3-way'!Z42+'OddsRatio_working_3-way'!AF42</f>
        <v>1.0416744966416953</v>
      </c>
      <c r="AM42" s="11">
        <f>'OddsRatio_working_3-way'!AA42+'OddsRatio_working_3-way'!AG42</f>
        <v>-0.62343555926399374</v>
      </c>
      <c r="AN42" s="11">
        <f>'OddsRatio_working_3-way'!AB42+'OddsRatio_working_3-way'!AH42</f>
        <v>-0.41823893737770163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1.0416744966416953</v>
      </c>
      <c r="AS42" s="11">
        <f>IF(('OddsRatio_working_3-way'!X42=0),IF(Q42&gt;0,-Q42^(1/3),(-Q42)^(1/3)),'OddsRatio_working_3-way'!AM42-'OddsRatio_working_3-way'!R42/3)</f>
        <v>-0.62343555926399374</v>
      </c>
      <c r="AT42" s="11">
        <f>IF(('OddsRatio_working_3-way'!X42=0),IF(Q42&gt;0,-Q42^(1/3),(-Q42)^(1/3)),'OddsRatio_working_3-way'!AN42-'OddsRatio_working_3-way'!R42/3)</f>
        <v>-0.41823893737770163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2.78</v>
      </c>
      <c r="B43" s="4">
        <f>IF('True_Odds_Calculator_3-way'!B44="","",'True_Odds_Calculator_3-way'!B44)</f>
        <v>3.12</v>
      </c>
      <c r="C43" s="4">
        <f>IF('True_Odds_Calculator_3-way'!C44="","",'True_Odds_Calculator_3-way'!C44)</f>
        <v>2.87</v>
      </c>
      <c r="D43" s="9">
        <f t="shared" si="13"/>
        <v>0.34992910265051036</v>
      </c>
      <c r="E43" s="9">
        <f t="shared" si="14"/>
        <v>0.31127751091591466</v>
      </c>
      <c r="F43" s="9">
        <f t="shared" si="15"/>
        <v>0.33879338643357482</v>
      </c>
      <c r="G43" s="9">
        <f t="shared" si="16"/>
        <v>1.0436638922891071</v>
      </c>
      <c r="H43" s="9">
        <f t="shared" si="17"/>
        <v>2.8577217282746106</v>
      </c>
      <c r="I43" s="9">
        <f t="shared" si="18"/>
        <v>3.2125674516529075</v>
      </c>
      <c r="J43" s="9">
        <f t="shared" si="19"/>
        <v>2.9516514785806303</v>
      </c>
      <c r="K43" s="11">
        <f t="shared" si="20"/>
        <v>0.35971223021582738</v>
      </c>
      <c r="L43" s="11">
        <f t="shared" si="21"/>
        <v>0.32051282051282048</v>
      </c>
      <c r="M43" s="11">
        <f t="shared" si="22"/>
        <v>0.34843205574912889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-0.28347592630800211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0.23178990980359643</v>
      </c>
      <c r="Q43" s="11">
        <f>2*'OddsRatio_working_3-way'!K43*'OddsRatio_working_3-way'!L43*'OddsRatio_working_3-way'!M43</f>
        <v>8.0343122982182463E-2</v>
      </c>
      <c r="R43" s="11">
        <f t="shared" si="23"/>
        <v>0</v>
      </c>
      <c r="S43" s="11">
        <f t="shared" si="24"/>
        <v>-0.81767052610933944</v>
      </c>
      <c r="T43" s="11">
        <f t="shared" si="25"/>
        <v>-0.2834213262077433</v>
      </c>
      <c r="U43" s="11">
        <f>'OddsRatio_working_3-way'!S43-'OddsRatio_working_3-way'!R43^2/3</f>
        <v>-0.81767052610933944</v>
      </c>
      <c r="V43" s="11">
        <f>'OddsRatio_working_3-way'!S43*'OddsRatio_working_3-way'!R43/3-2*'OddsRatio_working_3-way'!R43^3/27-'OddsRatio_working_3-way'!T43</f>
        <v>0.2834213262077433</v>
      </c>
      <c r="W43" s="11">
        <f>'OddsRatio_working_3-way'!V43^2+4*'OddsRatio_working_3-way'!U43^3/27</f>
        <v>-6.6232543443107972E-4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0.14229368712612228</v>
      </c>
      <c r="Y43" s="11">
        <f>IF('OddsRatio_working_3-way'!W43&gt;=0,IF('OddsRatio_working_3-way'!V43+SQRT('OddsRatio_working_3-way'!W43)&gt;0,0,PI()),ACOS('OddsRatio_working_3-way'!V43/(2*'OddsRatio_working_3-way'!X43)))</f>
        <v>9.0555285631839011E-2</v>
      </c>
      <c r="Z43" s="11">
        <f>'OddsRatio_working_3-way'!X43^(1/3)*COS('OddsRatio_working_3-way'!Y43/3)</f>
        <v>0.52183194614455342</v>
      </c>
      <c r="AA43" s="11">
        <f>'OddsRatio_working_3-way'!X43^(1/3)*COS(('OddsRatio_working_3-way'!Y43+2*PI())/3)</f>
        <v>-0.27456135744120425</v>
      </c>
      <c r="AB43" s="11">
        <f>'OddsRatio_working_3-way'!X43^(1/3)*COS(('OddsRatio_working_3-way'!Y43+4*PI())/3)</f>
        <v>-0.24727058870334925</v>
      </c>
      <c r="AC43" s="11">
        <f>'OddsRatio_working_3-way'!X43^(1/3)*SIN('OddsRatio_working_3-way'!Y43/3)</f>
        <v>1.5756332677192522E-2</v>
      </c>
      <c r="AD43" s="11">
        <f>'OddsRatio_working_3-way'!X43^(1/3)*SIN(('OddsRatio_working_3-way'!Y43+2*PI())/3)</f>
        <v>0.44404155552886004</v>
      </c>
      <c r="AE43" s="11">
        <f>'OddsRatio_working_3-way'!X43^(1/3)*SIN(('OddsRatio_working_3-way'!Y43+4*PI())/3)</f>
        <v>-0.45979788820605244</v>
      </c>
      <c r="AF43" s="11">
        <f>-'OddsRatio_working_3-way'!U43/(3*'OddsRatio_working_3-way'!X43^(1/3))*COS(('OddsRatio_working_3-way'!Y43)/3)</f>
        <v>0.52183194614455353</v>
      </c>
      <c r="AG43" s="11">
        <f>-'OddsRatio_working_3-way'!U43/(3*'OddsRatio_working_3-way'!X43^(1/3))*COS(('OddsRatio_working_3-way'!Y43+2*PI())/3)</f>
        <v>-0.2745613574412043</v>
      </c>
      <c r="AH43" s="11">
        <f>-'OddsRatio_working_3-way'!U43/(3*'OddsRatio_working_3-way'!X43^(1/3))*COS(('OddsRatio_working_3-way'!Y43+4*PI())/3)</f>
        <v>-0.24727058870334931</v>
      </c>
      <c r="AI43" s="11">
        <f>'OddsRatio_working_3-way'!U43/(3*'OddsRatio_working_3-way'!X43^(1/3))*SIN(('OddsRatio_working_3-way'!Y43)/3)</f>
        <v>-1.5756332677192526E-2</v>
      </c>
      <c r="AJ43" s="11">
        <f>'OddsRatio_working_3-way'!U43/(3*'OddsRatio_working_3-way'!X43^(1/3))*SIN(('OddsRatio_working_3-way'!Y43+2*PI())/3)</f>
        <v>-0.44404155552886015</v>
      </c>
      <c r="AK43" s="11">
        <f>'OddsRatio_working_3-way'!U43/(3*'OddsRatio_working_3-way'!X43^(1/3))*SIN(('OddsRatio_working_3-way'!Y43+4*PI())/3)</f>
        <v>0.45979788820605255</v>
      </c>
      <c r="AL43" s="11">
        <f>'OddsRatio_working_3-way'!Z43+'OddsRatio_working_3-way'!AF43</f>
        <v>1.0436638922891071</v>
      </c>
      <c r="AM43" s="11">
        <f>'OddsRatio_working_3-way'!AA43+'OddsRatio_working_3-way'!AG43</f>
        <v>-0.54912271488240849</v>
      </c>
      <c r="AN43" s="11">
        <f>'OddsRatio_working_3-way'!AB43+'OddsRatio_working_3-way'!AH43</f>
        <v>-0.49454117740669856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1.0436638922891071</v>
      </c>
      <c r="AS43" s="11">
        <f>IF(('OddsRatio_working_3-way'!X43=0),IF(Q43&gt;0,-Q43^(1/3),(-Q43)^(1/3)),'OddsRatio_working_3-way'!AM43-'OddsRatio_working_3-way'!R43/3)</f>
        <v>-0.54912271488240849</v>
      </c>
      <c r="AT43" s="11">
        <f>IF(('OddsRatio_working_3-way'!X43=0),IF(Q43&gt;0,-Q43^(1/3),(-Q43)^(1/3)),'OddsRatio_working_3-way'!AN43-'OddsRatio_working_3-way'!R43/3)</f>
        <v>-0.49454117740669856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1.54</v>
      </c>
      <c r="B44" s="4">
        <f>IF('True_Odds_Calculator_3-way'!B45="","",'True_Odds_Calculator_3-way'!B45)</f>
        <v>4.37</v>
      </c>
      <c r="C44" s="4">
        <f>IF('True_Odds_Calculator_3-way'!C45="","",'True_Odds_Calculator_3-way'!C45)</f>
        <v>5.78</v>
      </c>
      <c r="D44" s="9">
        <f t="shared" si="13"/>
        <v>0.62752827076915385</v>
      </c>
      <c r="E44" s="9">
        <f t="shared" si="14"/>
        <v>0.21257532803855206</v>
      </c>
      <c r="F44" s="9">
        <f t="shared" si="15"/>
        <v>0.15989640119229437</v>
      </c>
      <c r="G44" s="9">
        <f t="shared" si="16"/>
        <v>1.0991735251914161</v>
      </c>
      <c r="H44" s="9">
        <f t="shared" si="17"/>
        <v>1.5935537036033645</v>
      </c>
      <c r="I44" s="9">
        <f t="shared" si="18"/>
        <v>4.7042147798950724</v>
      </c>
      <c r="J44" s="9">
        <f t="shared" si="19"/>
        <v>6.2540494504149695</v>
      </c>
      <c r="K44" s="11">
        <f t="shared" si="20"/>
        <v>0.64935064935064934</v>
      </c>
      <c r="L44" s="11">
        <f t="shared" si="21"/>
        <v>0.22883295194508008</v>
      </c>
      <c r="M44" s="11">
        <f t="shared" si="22"/>
        <v>0.17301038062283736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-0.22362562176328582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0.22340340093501393</v>
      </c>
      <c r="Q44" s="11">
        <f>2*'OddsRatio_working_3-way'!K44*'OddsRatio_working_3-way'!L44*'OddsRatio_working_3-way'!M44</f>
        <v>5.1416202746838641E-2</v>
      </c>
      <c r="R44" s="11">
        <f t="shared" si="23"/>
        <v>0</v>
      </c>
      <c r="S44" s="11">
        <f t="shared" si="24"/>
        <v>-0.99900628189864971</v>
      </c>
      <c r="T44" s="11">
        <f t="shared" si="25"/>
        <v>-0.2299208934174107</v>
      </c>
      <c r="U44" s="11">
        <f>'OddsRatio_working_3-way'!S44-'OddsRatio_working_3-way'!R44^2/3</f>
        <v>-0.99900628189864971</v>
      </c>
      <c r="V44" s="11">
        <f>'OddsRatio_working_3-way'!S44*'OddsRatio_working_3-way'!R44/3-2*'OddsRatio_working_3-way'!R44^3/27-'OddsRatio_working_3-way'!T44</f>
        <v>0.2299208934174107</v>
      </c>
      <c r="W44" s="11">
        <f>'OddsRatio_working_3-way'!V44^2+4*'OddsRatio_working_3-way'!U44^3/27</f>
        <v>-9.4843317161498408E-2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0.19216329929994355</v>
      </c>
      <c r="Y44" s="11">
        <f>IF('OddsRatio_working_3-way'!W44&gt;=0,IF('OddsRatio_working_3-way'!V44+SQRT('OddsRatio_working_3-way'!W44)&gt;0,0,PI()),ACOS('OddsRatio_working_3-way'!V44/(2*'OddsRatio_working_3-way'!X44)))</f>
        <v>0.92948902718720461</v>
      </c>
      <c r="Z44" s="11">
        <f>'OddsRatio_working_3-way'!X44^(1/3)*COS('OddsRatio_working_3-way'!Y44/3)</f>
        <v>0.54958676259570816</v>
      </c>
      <c r="AA44" s="11">
        <f>'OddsRatio_working_3-way'!X44^(1/3)*COS(('OddsRatio_working_3-way'!Y44+2*PI())/3)</f>
        <v>-0.4271658304457856</v>
      </c>
      <c r="AB44" s="11">
        <f>'OddsRatio_working_3-way'!X44^(1/3)*COS(('OddsRatio_working_3-way'!Y44+4*PI())/3)</f>
        <v>-0.12242093214992303</v>
      </c>
      <c r="AC44" s="11">
        <f>'OddsRatio_working_3-way'!X44^(1/3)*SIN('OddsRatio_working_3-way'!Y44/3)</f>
        <v>0.17594454906528162</v>
      </c>
      <c r="AD44" s="11">
        <f>'OddsRatio_working_3-way'!X44^(1/3)*SIN(('OddsRatio_working_3-way'!Y44+2*PI())/3)</f>
        <v>0.38798382345888982</v>
      </c>
      <c r="AE44" s="11">
        <f>'OddsRatio_working_3-way'!X44^(1/3)*SIN(('OddsRatio_working_3-way'!Y44+4*PI())/3)</f>
        <v>-0.56392837252417138</v>
      </c>
      <c r="AF44" s="11">
        <f>-'OddsRatio_working_3-way'!U44/(3*'OddsRatio_working_3-way'!X44^(1/3))*COS(('OddsRatio_working_3-way'!Y44)/3)</f>
        <v>0.54958676259570804</v>
      </c>
      <c r="AG44" s="11">
        <f>-'OddsRatio_working_3-way'!U44/(3*'OddsRatio_working_3-way'!X44^(1/3))*COS(('OddsRatio_working_3-way'!Y44+2*PI())/3)</f>
        <v>-0.42716583044578549</v>
      </c>
      <c r="AH44" s="11">
        <f>-'OddsRatio_working_3-way'!U44/(3*'OddsRatio_working_3-way'!X44^(1/3))*COS(('OddsRatio_working_3-way'!Y44+4*PI())/3)</f>
        <v>-0.122420932149923</v>
      </c>
      <c r="AI44" s="11">
        <f>'OddsRatio_working_3-way'!U44/(3*'OddsRatio_working_3-way'!X44^(1/3))*SIN(('OddsRatio_working_3-way'!Y44)/3)</f>
        <v>-0.17594454906528156</v>
      </c>
      <c r="AJ44" s="11">
        <f>'OddsRatio_working_3-way'!U44/(3*'OddsRatio_working_3-way'!X44^(1/3))*SIN(('OddsRatio_working_3-way'!Y44+2*PI())/3)</f>
        <v>-0.38798382345888976</v>
      </c>
      <c r="AK44" s="11">
        <f>'OddsRatio_working_3-way'!U44/(3*'OddsRatio_working_3-way'!X44^(1/3))*SIN(('OddsRatio_working_3-way'!Y44+4*PI())/3)</f>
        <v>0.56392837252417127</v>
      </c>
      <c r="AL44" s="11">
        <f>'OddsRatio_working_3-way'!Z44+'OddsRatio_working_3-way'!AF44</f>
        <v>1.0991735251914161</v>
      </c>
      <c r="AM44" s="11">
        <f>'OddsRatio_working_3-way'!AA44+'OddsRatio_working_3-way'!AG44</f>
        <v>-0.85433166089157109</v>
      </c>
      <c r="AN44" s="11">
        <f>'OddsRatio_working_3-way'!AB44+'OddsRatio_working_3-way'!AH44</f>
        <v>-0.24484186429984603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1.0991735251914161</v>
      </c>
      <c r="AS44" s="11">
        <f>IF(('OddsRatio_working_3-way'!X44=0),IF(Q44&gt;0,-Q44^(1/3),(-Q44)^(1/3)),'OddsRatio_working_3-way'!AM44-'OddsRatio_working_3-way'!R44/3)</f>
        <v>-0.85433166089157109</v>
      </c>
      <c r="AT44" s="11">
        <f>IF(('OddsRatio_working_3-way'!X44=0),IF(Q44&gt;0,-Q44^(1/3),(-Q44)^(1/3)),'OddsRatio_working_3-way'!AN44-'OddsRatio_working_3-way'!R44/3)</f>
        <v>-0.24484186429984603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2.4700000000000002</v>
      </c>
      <c r="B45" s="4">
        <f>IF('True_Odds_Calculator_3-way'!B46="","",'True_Odds_Calculator_3-way'!B46)</f>
        <v>3.55</v>
      </c>
      <c r="C45" s="4">
        <f>IF('True_Odds_Calculator_3-way'!C46="","",'True_Odds_Calculator_3-way'!C46)</f>
        <v>2.79</v>
      </c>
      <c r="D45" s="9">
        <f t="shared" si="13"/>
        <v>0.38870659024051557</v>
      </c>
      <c r="E45" s="9">
        <f t="shared" si="14"/>
        <v>0.26823750064462087</v>
      </c>
      <c r="F45" s="9">
        <f t="shared" si="15"/>
        <v>0.34305590911486344</v>
      </c>
      <c r="G45" s="9">
        <f t="shared" si="16"/>
        <v>1.069819415003828</v>
      </c>
      <c r="H45" s="9">
        <f t="shared" si="17"/>
        <v>2.5726345400556272</v>
      </c>
      <c r="I45" s="9">
        <f t="shared" si="18"/>
        <v>3.7280395082597622</v>
      </c>
      <c r="J45" s="9">
        <f t="shared" si="19"/>
        <v>2.9149767528568522</v>
      </c>
      <c r="K45" s="11">
        <f t="shared" si="20"/>
        <v>0.40485829959514169</v>
      </c>
      <c r="L45" s="11">
        <f t="shared" si="21"/>
        <v>0.28169014084507044</v>
      </c>
      <c r="M45" s="11">
        <f t="shared" si="22"/>
        <v>0.35842293906810035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-0.2742717241150967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0.23749070832932237</v>
      </c>
      <c r="Q45" s="11">
        <f>2*'OddsRatio_working_3-way'!K45*'OddsRatio_working_3-way'!L45*'OddsRatio_working_3-way'!M45</f>
        <v>8.1752395294086871E-2</v>
      </c>
      <c r="R45" s="11">
        <f t="shared" si="23"/>
        <v>0</v>
      </c>
      <c r="S45" s="11">
        <f t="shared" si="24"/>
        <v>-0.8658957065135181</v>
      </c>
      <c r="T45" s="11">
        <f t="shared" si="25"/>
        <v>-0.29807081119226092</v>
      </c>
      <c r="U45" s="11">
        <f>'OddsRatio_working_3-way'!S45-'OddsRatio_working_3-way'!R45^2/3</f>
        <v>-0.8658957065135181</v>
      </c>
      <c r="V45" s="11">
        <f>'OddsRatio_working_3-way'!S45*'OddsRatio_working_3-way'!R45/3-2*'OddsRatio_working_3-way'!R45^3/27-'OddsRatio_working_3-way'!T45</f>
        <v>0.29807081119226092</v>
      </c>
      <c r="W45" s="11">
        <f>'OddsRatio_working_3-way'!V45^2+4*'OddsRatio_working_3-way'!U45^3/27</f>
        <v>-7.3356104307147479E-3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0.15506596895799479</v>
      </c>
      <c r="Y45" s="11">
        <f>IF('OddsRatio_working_3-way'!W45&gt;=0,IF('OddsRatio_working_3-way'!V45+SQRT('OddsRatio_working_3-way'!W45)&gt;0,0,PI()),ACOS('OddsRatio_working_3-way'!V45/(2*'OddsRatio_working_3-way'!X45)))</f>
        <v>0.27980361617829241</v>
      </c>
      <c r="Z45" s="11">
        <f>'OddsRatio_working_3-way'!X45^(1/3)*COS('OddsRatio_working_3-way'!Y45/3)</f>
        <v>0.53490970750191413</v>
      </c>
      <c r="AA45" s="11">
        <f>'OddsRatio_working_3-way'!X45^(1/3)*COS(('OddsRatio_working_3-way'!Y45+2*PI())/3)</f>
        <v>-0.31078648473274806</v>
      </c>
      <c r="AB45" s="11">
        <f>'OddsRatio_working_3-way'!X45^(1/3)*COS(('OddsRatio_working_3-way'!Y45+4*PI())/3)</f>
        <v>-0.22412322276916616</v>
      </c>
      <c r="AC45" s="11">
        <f>'OddsRatio_working_3-way'!X45^(1/3)*SIN('OddsRatio_working_3-way'!Y45/3)</f>
        <v>5.0035057623525225E-2</v>
      </c>
      <c r="AD45" s="11">
        <f>'OddsRatio_working_3-way'!X45^(1/3)*SIN(('OddsRatio_working_3-way'!Y45+2*PI())/3)</f>
        <v>0.43822786661579854</v>
      </c>
      <c r="AE45" s="11">
        <f>'OddsRatio_working_3-way'!X45^(1/3)*SIN(('OddsRatio_working_3-way'!Y45+4*PI())/3)</f>
        <v>-0.48826292423932366</v>
      </c>
      <c r="AF45" s="11">
        <f>-'OddsRatio_working_3-way'!U45/(3*'OddsRatio_working_3-way'!X45^(1/3))*COS(('OddsRatio_working_3-way'!Y45)/3)</f>
        <v>0.53490970750191402</v>
      </c>
      <c r="AG45" s="11">
        <f>-'OddsRatio_working_3-way'!U45/(3*'OddsRatio_working_3-way'!X45^(1/3))*COS(('OddsRatio_working_3-way'!Y45+2*PI())/3)</f>
        <v>-0.310786484732748</v>
      </c>
      <c r="AH45" s="11">
        <f>-'OddsRatio_working_3-way'!U45/(3*'OddsRatio_working_3-way'!X45^(1/3))*COS(('OddsRatio_working_3-way'!Y45+4*PI())/3)</f>
        <v>-0.22412322276916613</v>
      </c>
      <c r="AI45" s="11">
        <f>'OddsRatio_working_3-way'!U45/(3*'OddsRatio_working_3-way'!X45^(1/3))*SIN(('OddsRatio_working_3-way'!Y45)/3)</f>
        <v>-5.0035057623525218E-2</v>
      </c>
      <c r="AJ45" s="11">
        <f>'OddsRatio_working_3-way'!U45/(3*'OddsRatio_working_3-way'!X45^(1/3))*SIN(('OddsRatio_working_3-way'!Y45+2*PI())/3)</f>
        <v>-0.43822786661579849</v>
      </c>
      <c r="AK45" s="11">
        <f>'OddsRatio_working_3-way'!U45/(3*'OddsRatio_working_3-way'!X45^(1/3))*SIN(('OddsRatio_working_3-way'!Y45+4*PI())/3)</f>
        <v>0.48826292423932355</v>
      </c>
      <c r="AL45" s="11">
        <f>'OddsRatio_working_3-way'!Z45+'OddsRatio_working_3-way'!AF45</f>
        <v>1.069819415003828</v>
      </c>
      <c r="AM45" s="11">
        <f>'OddsRatio_working_3-way'!AA45+'OddsRatio_working_3-way'!AG45</f>
        <v>-0.62157296946549612</v>
      </c>
      <c r="AN45" s="11">
        <f>'OddsRatio_working_3-way'!AB45+'OddsRatio_working_3-way'!AH45</f>
        <v>-0.44824644553833226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1.069819415003828</v>
      </c>
      <c r="AS45" s="11">
        <f>IF(('OddsRatio_working_3-way'!X45=0),IF(Q45&gt;0,-Q45^(1/3),(-Q45)^(1/3)),'OddsRatio_working_3-way'!AM45-'OddsRatio_working_3-way'!R45/3)</f>
        <v>-0.62157296946549612</v>
      </c>
      <c r="AT45" s="11">
        <f>IF(('OddsRatio_working_3-way'!X45=0),IF(Q45&gt;0,-Q45^(1/3),(-Q45)^(1/3)),'OddsRatio_working_3-way'!AN45-'OddsRatio_working_3-way'!R45/3)</f>
        <v>-0.44824644553833226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2.13</v>
      </c>
      <c r="B46" s="4">
        <f>IF('True_Odds_Calculator_3-way'!B47="","",'True_Odds_Calculator_3-way'!B47)</f>
        <v>3.73</v>
      </c>
      <c r="C46" s="4">
        <f>IF('True_Odds_Calculator_3-way'!C47="","",'True_Odds_Calculator_3-way'!C47)</f>
        <v>3.26</v>
      </c>
      <c r="D46" s="9">
        <f t="shared" si="13"/>
        <v>0.4525749790429629</v>
      </c>
      <c r="E46" s="9">
        <f t="shared" si="14"/>
        <v>0.25495529033121422</v>
      </c>
      <c r="F46" s="9">
        <f t="shared" si="15"/>
        <v>0.29246973062582277</v>
      </c>
      <c r="G46" s="9">
        <f t="shared" si="16"/>
        <v>1.0704235621362741</v>
      </c>
      <c r="H46" s="9">
        <f t="shared" si="17"/>
        <v>2.2095786252139895</v>
      </c>
      <c r="I46" s="9">
        <f t="shared" si="18"/>
        <v>3.9222563246320283</v>
      </c>
      <c r="J46" s="9">
        <f t="shared" si="19"/>
        <v>3.4191572504279795</v>
      </c>
      <c r="K46" s="11">
        <f t="shared" si="20"/>
        <v>0.46948356807511737</v>
      </c>
      <c r="L46" s="11">
        <f t="shared" si="21"/>
        <v>0.26809651474530832</v>
      </c>
      <c r="M46" s="11">
        <f t="shared" si="22"/>
        <v>0.30674846625766872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-0.26918043731723706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0.23629002422899376</v>
      </c>
      <c r="Q46" s="11">
        <f>2*'OddsRatio_working_3-way'!K46*'OddsRatio_working_3-way'!L46*'OddsRatio_working_3-way'!M46</f>
        <v>7.7218962166337834E-2</v>
      </c>
      <c r="R46" s="11">
        <f t="shared" si="23"/>
        <v>0</v>
      </c>
      <c r="S46" s="11">
        <f t="shared" si="24"/>
        <v>-0.87781276597942004</v>
      </c>
      <c r="T46" s="11">
        <f t="shared" si="25"/>
        <v>-0.28686691698673861</v>
      </c>
      <c r="U46" s="11">
        <f>'OddsRatio_working_3-way'!S46-'OddsRatio_working_3-way'!R46^2/3</f>
        <v>-0.87781276597942004</v>
      </c>
      <c r="V46" s="11">
        <f>'OddsRatio_working_3-way'!S46*'OddsRatio_working_3-way'!R46/3-2*'OddsRatio_working_3-way'!R46^3/27-'OddsRatio_working_3-way'!T46</f>
        <v>0.28686691698673861</v>
      </c>
      <c r="W46" s="11">
        <f>'OddsRatio_working_3-way'!V46^2+4*'OddsRatio_working_3-way'!U46^3/27</f>
        <v>-1.7915258931160888E-2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0.15827814678015192</v>
      </c>
      <c r="Y46" s="11">
        <f>IF('OddsRatio_working_3-way'!W46&gt;=0,IF('OddsRatio_working_3-way'!V46+SQRT('OddsRatio_working_3-way'!W46)&gt;0,0,PI()),ACOS('OddsRatio_working_3-way'!V46/(2*'OddsRatio_working_3-way'!X46)))</f>
        <v>0.43656036561331213</v>
      </c>
      <c r="Z46" s="11">
        <f>'OddsRatio_working_3-way'!X46^(1/3)*COS('OddsRatio_working_3-way'!Y46/3)</f>
        <v>0.53521178106813705</v>
      </c>
      <c r="AA46" s="11">
        <f>'OddsRatio_working_3-way'!X46^(1/3)*COS(('OddsRatio_working_3-way'!Y46+2*PI())/3)</f>
        <v>-0.3355356597759806</v>
      </c>
      <c r="AB46" s="11">
        <f>'OddsRatio_working_3-way'!X46^(1/3)*COS(('OddsRatio_working_3-way'!Y46+4*PI())/3)</f>
        <v>-0.19967612129215634</v>
      </c>
      <c r="AC46" s="11">
        <f>'OddsRatio_working_3-way'!X46^(1/3)*SIN('OddsRatio_working_3-way'!Y46/3)</f>
        <v>7.8438541115614255E-2</v>
      </c>
      <c r="AD46" s="11">
        <f>'OddsRatio_working_3-way'!X46^(1/3)*SIN(('OddsRatio_working_3-way'!Y46+2*PI())/3)</f>
        <v>0.42428772825191485</v>
      </c>
      <c r="AE46" s="11">
        <f>'OddsRatio_working_3-way'!X46^(1/3)*SIN(('OddsRatio_working_3-way'!Y46+4*PI())/3)</f>
        <v>-0.50272626936752907</v>
      </c>
      <c r="AF46" s="11">
        <f>-'OddsRatio_working_3-way'!U46/(3*'OddsRatio_working_3-way'!X46^(1/3))*COS(('OddsRatio_working_3-way'!Y46)/3)</f>
        <v>0.53521178106813705</v>
      </c>
      <c r="AG46" s="11">
        <f>-'OddsRatio_working_3-way'!U46/(3*'OddsRatio_working_3-way'!X46^(1/3))*COS(('OddsRatio_working_3-way'!Y46+2*PI())/3)</f>
        <v>-0.3355356597759806</v>
      </c>
      <c r="AH46" s="11">
        <f>-'OddsRatio_working_3-way'!U46/(3*'OddsRatio_working_3-way'!X46^(1/3))*COS(('OddsRatio_working_3-way'!Y46+4*PI())/3)</f>
        <v>-0.19967612129215634</v>
      </c>
      <c r="AI46" s="11">
        <f>'OddsRatio_working_3-way'!U46/(3*'OddsRatio_working_3-way'!X46^(1/3))*SIN(('OddsRatio_working_3-way'!Y46)/3)</f>
        <v>-7.8438541115614255E-2</v>
      </c>
      <c r="AJ46" s="11">
        <f>'OddsRatio_working_3-way'!U46/(3*'OddsRatio_working_3-way'!X46^(1/3))*SIN(('OddsRatio_working_3-way'!Y46+2*PI())/3)</f>
        <v>-0.42428772825191485</v>
      </c>
      <c r="AK46" s="11">
        <f>'OddsRatio_working_3-way'!U46/(3*'OddsRatio_working_3-way'!X46^(1/3))*SIN(('OddsRatio_working_3-way'!Y46+4*PI())/3)</f>
        <v>0.50272626936752907</v>
      </c>
      <c r="AL46" s="11">
        <f>'OddsRatio_working_3-way'!Z46+'OddsRatio_working_3-way'!AF46</f>
        <v>1.0704235621362741</v>
      </c>
      <c r="AM46" s="11">
        <f>'OddsRatio_working_3-way'!AA46+'OddsRatio_working_3-way'!AG46</f>
        <v>-0.6710713195519612</v>
      </c>
      <c r="AN46" s="11">
        <f>'OddsRatio_working_3-way'!AB46+'OddsRatio_working_3-way'!AH46</f>
        <v>-0.39935224258431268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1.0704235621362741</v>
      </c>
      <c r="AS46" s="11">
        <f>IF(('OddsRatio_working_3-way'!X46=0),IF(Q46&gt;0,-Q46^(1/3),(-Q46)^(1/3)),'OddsRatio_working_3-way'!AM46-'OddsRatio_working_3-way'!R46/3)</f>
        <v>-0.6710713195519612</v>
      </c>
      <c r="AT46" s="11">
        <f>IF(('OddsRatio_working_3-way'!X46=0),IF(Q46&gt;0,-Q46^(1/3),(-Q46)^(1/3)),'OddsRatio_working_3-way'!AN46-'OddsRatio_working_3-way'!R46/3)</f>
        <v>-0.39935224258431268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2.37</v>
      </c>
      <c r="B47" s="4">
        <f>IF('True_Odds_Calculator_3-way'!B48="","",'True_Odds_Calculator_3-way'!B48)</f>
        <v>3.71</v>
      </c>
      <c r="C47" s="4">
        <f>IF('True_Odds_Calculator_3-way'!C48="","",'True_Odds_Calculator_3-way'!C48)</f>
        <v>2.84</v>
      </c>
      <c r="D47" s="9">
        <f t="shared" si="13"/>
        <v>0.40597376089131382</v>
      </c>
      <c r="E47" s="9">
        <f t="shared" si="14"/>
        <v>0.25677991464992</v>
      </c>
      <c r="F47" s="9">
        <f t="shared" si="15"/>
        <v>0.33724632445876623</v>
      </c>
      <c r="G47" s="9">
        <f t="shared" si="16"/>
        <v>1.0680389639416252</v>
      </c>
      <c r="H47" s="9">
        <f t="shared" si="17"/>
        <v>2.4632133806000267</v>
      </c>
      <c r="I47" s="9">
        <f t="shared" si="18"/>
        <v>3.8943855922818047</v>
      </c>
      <c r="J47" s="9">
        <f t="shared" si="19"/>
        <v>2.9651916936525904</v>
      </c>
      <c r="K47" s="11">
        <f t="shared" si="20"/>
        <v>0.42194092827004215</v>
      </c>
      <c r="L47" s="11">
        <f t="shared" si="21"/>
        <v>0.26954177897574122</v>
      </c>
      <c r="M47" s="11">
        <f t="shared" si="22"/>
        <v>0.35211267605633806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-0.27356912752688411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0.2370724626398627</v>
      </c>
      <c r="Q47" s="11">
        <f>2*'OddsRatio_working_3-way'!K47*'OddsRatio_working_3-way'!L47*'OddsRatio_working_3-way'!M47</f>
        <v>8.0092048189142812E-2</v>
      </c>
      <c r="R47" s="11">
        <f t="shared" si="23"/>
        <v>0</v>
      </c>
      <c r="S47" s="11">
        <f t="shared" si="24"/>
        <v>-0.8665907033554624</v>
      </c>
      <c r="T47" s="11">
        <f t="shared" si="25"/>
        <v>-0.29276712951198058</v>
      </c>
      <c r="U47" s="11">
        <f>'OddsRatio_working_3-way'!S47-'OddsRatio_working_3-way'!R47^2/3</f>
        <v>-0.8665907033554624</v>
      </c>
      <c r="V47" s="11">
        <f>'OddsRatio_working_3-way'!S47*'OddsRatio_working_3-way'!R47/3-2*'OddsRatio_working_3-way'!R47^3/27-'OddsRatio_working_3-way'!T47</f>
        <v>0.29276712951198058</v>
      </c>
      <c r="W47" s="11">
        <f>'OddsRatio_working_3-way'!V47^2+4*'OddsRatio_working_3-way'!U47^3/27</f>
        <v>-1.0701008959445826E-2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0.15525269811031517</v>
      </c>
      <c r="Y47" s="11">
        <f>IF('OddsRatio_working_3-way'!W47&gt;=0,IF('OddsRatio_working_3-way'!V47+SQRT('OddsRatio_working_3-way'!W47)&gt;0,0,PI()),ACOS('OddsRatio_working_3-way'!V47/(2*'OddsRatio_working_3-way'!X47)))</f>
        <v>0.33964522318576029</v>
      </c>
      <c r="Z47" s="11">
        <f>'OddsRatio_working_3-way'!X47^(1/3)*COS('OddsRatio_working_3-way'!Y47/3)</f>
        <v>0.53401948197081273</v>
      </c>
      <c r="AA47" s="11">
        <f>'OddsRatio_working_3-way'!X47^(1/3)*COS(('OddsRatio_working_3-way'!Y47+2*PI())/3)</f>
        <v>-0.31959367860502841</v>
      </c>
      <c r="AB47" s="11">
        <f>'OddsRatio_working_3-way'!X47^(1/3)*COS(('OddsRatio_working_3-way'!Y47+4*PI())/3)</f>
        <v>-0.21442580336578435</v>
      </c>
      <c r="AC47" s="11">
        <f>'OddsRatio_working_3-way'!X47^(1/3)*SIN('OddsRatio_working_3-way'!Y47/3)</f>
        <v>6.0718701079478535E-2</v>
      </c>
      <c r="AD47" s="11">
        <f>'OddsRatio_working_3-way'!X47^(1/3)*SIN(('OddsRatio_working_3-way'!Y47+2*PI())/3)</f>
        <v>0.4321150869627905</v>
      </c>
      <c r="AE47" s="11">
        <f>'OddsRatio_working_3-way'!X47^(1/3)*SIN(('OddsRatio_working_3-way'!Y47+4*PI())/3)</f>
        <v>-0.49283378804226902</v>
      </c>
      <c r="AF47" s="11">
        <f>-'OddsRatio_working_3-way'!U47/(3*'OddsRatio_working_3-way'!X47^(1/3))*COS(('OddsRatio_working_3-way'!Y47)/3)</f>
        <v>0.53401948197081262</v>
      </c>
      <c r="AG47" s="11">
        <f>-'OddsRatio_working_3-way'!U47/(3*'OddsRatio_working_3-way'!X47^(1/3))*COS(('OddsRatio_working_3-way'!Y47+2*PI())/3)</f>
        <v>-0.31959367860502835</v>
      </c>
      <c r="AH47" s="11">
        <f>-'OddsRatio_working_3-way'!U47/(3*'OddsRatio_working_3-way'!X47^(1/3))*COS(('OddsRatio_working_3-way'!Y47+4*PI())/3)</f>
        <v>-0.21442580336578429</v>
      </c>
      <c r="AI47" s="11">
        <f>'OddsRatio_working_3-way'!U47/(3*'OddsRatio_working_3-way'!X47^(1/3))*SIN(('OddsRatio_working_3-way'!Y47)/3)</f>
        <v>-6.0718701079478521E-2</v>
      </c>
      <c r="AJ47" s="11">
        <f>'OddsRatio_working_3-way'!U47/(3*'OddsRatio_working_3-way'!X47^(1/3))*SIN(('OddsRatio_working_3-way'!Y47+2*PI())/3)</f>
        <v>-0.43211508696279038</v>
      </c>
      <c r="AK47" s="11">
        <f>'OddsRatio_working_3-way'!U47/(3*'OddsRatio_working_3-way'!X47^(1/3))*SIN(('OddsRatio_working_3-way'!Y47+4*PI())/3)</f>
        <v>0.49283378804226891</v>
      </c>
      <c r="AL47" s="11">
        <f>'OddsRatio_working_3-way'!Z47+'OddsRatio_working_3-way'!AF47</f>
        <v>1.0680389639416252</v>
      </c>
      <c r="AM47" s="11">
        <f>'OddsRatio_working_3-way'!AA47+'OddsRatio_working_3-way'!AG47</f>
        <v>-0.63918735721005682</v>
      </c>
      <c r="AN47" s="11">
        <f>'OddsRatio_working_3-way'!AB47+'OddsRatio_working_3-way'!AH47</f>
        <v>-0.42885160673156864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1.0680389639416252</v>
      </c>
      <c r="AS47" s="11">
        <f>IF(('OddsRatio_working_3-way'!X47=0),IF(Q47&gt;0,-Q47^(1/3),(-Q47)^(1/3)),'OddsRatio_working_3-way'!AM47-'OddsRatio_working_3-way'!R47/3)</f>
        <v>-0.63918735721005682</v>
      </c>
      <c r="AT47" s="11">
        <f>IF(('OddsRatio_working_3-way'!X47=0),IF(Q47&gt;0,-Q47^(1/3),(-Q47)^(1/3)),'OddsRatio_working_3-way'!AN47-'OddsRatio_working_3-way'!R47/3)</f>
        <v>-0.42885160673156864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1.96</v>
      </c>
      <c r="B48" s="4">
        <f>IF('True_Odds_Calculator_3-way'!B49="","",'True_Odds_Calculator_3-way'!B49)</f>
        <v>3.57</v>
      </c>
      <c r="C48" s="4">
        <f>IF('True_Odds_Calculator_3-way'!C49="","",'True_Odds_Calculator_3-way'!C49)</f>
        <v>3.9</v>
      </c>
      <c r="D48" s="9">
        <f t="shared" si="13"/>
        <v>0.49182595569656368</v>
      </c>
      <c r="E48" s="9">
        <f t="shared" si="14"/>
        <v>0.265528895799517</v>
      </c>
      <c r="F48" s="9">
        <f t="shared" si="15"/>
        <v>0.24264514850391933</v>
      </c>
      <c r="G48" s="9">
        <f t="shared" si="16"/>
        <v>1.0762912300274481</v>
      </c>
      <c r="H48" s="9">
        <f t="shared" si="17"/>
        <v>2.0332395808263497</v>
      </c>
      <c r="I48" s="9">
        <f t="shared" si="18"/>
        <v>3.7660684611705415</v>
      </c>
      <c r="J48" s="9">
        <f t="shared" si="19"/>
        <v>4.1212445670795992</v>
      </c>
      <c r="K48" s="11">
        <f t="shared" si="20"/>
        <v>0.51020408163265307</v>
      </c>
      <c r="L48" s="11">
        <f t="shared" si="21"/>
        <v>0.28011204481792717</v>
      </c>
      <c r="M48" s="11">
        <f t="shared" si="22"/>
        <v>0.25641025641025644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-0.26218839184025255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0.23562538568540975</v>
      </c>
      <c r="Q48" s="11">
        <f>2*'OddsRatio_working_3-way'!K48*'OddsRatio_working_3-way'!L48*'OddsRatio_working_3-way'!M48</f>
        <v>7.3289389015679551E-2</v>
      </c>
      <c r="R48" s="11">
        <f t="shared" si="23"/>
        <v>0</v>
      </c>
      <c r="S48" s="11">
        <f t="shared" si="24"/>
        <v>-0.8986873294870078</v>
      </c>
      <c r="T48" s="11">
        <f t="shared" si="25"/>
        <v>-0.279529495952413</v>
      </c>
      <c r="U48" s="11">
        <f>'OddsRatio_working_3-way'!S48-'OddsRatio_working_3-way'!R48^2/3</f>
        <v>-0.8986873294870078</v>
      </c>
      <c r="V48" s="11">
        <f>'OddsRatio_working_3-way'!S48*'OddsRatio_working_3-way'!R48/3-2*'OddsRatio_working_3-way'!R48^3/27-'OddsRatio_working_3-way'!T48</f>
        <v>0.279529495952413</v>
      </c>
      <c r="W48" s="11">
        <f>'OddsRatio_working_3-way'!V48^2+4*'OddsRatio_working_3-way'!U48^3/27</f>
        <v>-2.9391388414371514E-2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0.16395740873911552</v>
      </c>
      <c r="Y48" s="11">
        <f>IF('OddsRatio_working_3-way'!W48&gt;=0,IF('OddsRatio_working_3-way'!V48+SQRT('OddsRatio_working_3-way'!W48)&gt;0,0,PI()),ACOS('OddsRatio_working_3-way'!V48/(2*'OddsRatio_working_3-way'!X48)))</f>
        <v>0.55015125068660642</v>
      </c>
      <c r="Z48" s="11">
        <f>'OddsRatio_working_3-way'!X48^(1/3)*COS('OddsRatio_working_3-way'!Y48/3)</f>
        <v>0.53814561501372393</v>
      </c>
      <c r="AA48" s="11">
        <f>'OddsRatio_working_3-way'!X48^(1/3)*COS(('OddsRatio_working_3-way'!Y48+2*PI())/3)</f>
        <v>-0.35550951934203939</v>
      </c>
      <c r="AB48" s="11">
        <f>'OddsRatio_working_3-way'!X48^(1/3)*COS(('OddsRatio_working_3-way'!Y48+4*PI())/3)</f>
        <v>-0.18263609567168451</v>
      </c>
      <c r="AC48" s="11">
        <f>'OddsRatio_working_3-way'!X48^(1/3)*SIN('OddsRatio_working_3-way'!Y48/3)</f>
        <v>9.9808517691811635E-2</v>
      </c>
      <c r="AD48" s="11">
        <f>'OddsRatio_working_3-way'!X48^(1/3)*SIN(('OddsRatio_working_3-way'!Y48+2*PI())/3)</f>
        <v>0.41614351469117966</v>
      </c>
      <c r="AE48" s="11">
        <f>'OddsRatio_working_3-way'!X48^(1/3)*SIN(('OddsRatio_working_3-way'!Y48+4*PI())/3)</f>
        <v>-0.51595203238299125</v>
      </c>
      <c r="AF48" s="11">
        <f>-'OddsRatio_working_3-way'!U48/(3*'OddsRatio_working_3-way'!X48^(1/3))*COS(('OddsRatio_working_3-way'!Y48)/3)</f>
        <v>0.53814561501372404</v>
      </c>
      <c r="AG48" s="11">
        <f>-'OddsRatio_working_3-way'!U48/(3*'OddsRatio_working_3-way'!X48^(1/3))*COS(('OddsRatio_working_3-way'!Y48+2*PI())/3)</f>
        <v>-0.35550951934203945</v>
      </c>
      <c r="AH48" s="11">
        <f>-'OddsRatio_working_3-way'!U48/(3*'OddsRatio_working_3-way'!X48^(1/3))*COS(('OddsRatio_working_3-way'!Y48+4*PI())/3)</f>
        <v>-0.18263609567168454</v>
      </c>
      <c r="AI48" s="11">
        <f>'OddsRatio_working_3-way'!U48/(3*'OddsRatio_working_3-way'!X48^(1/3))*SIN(('OddsRatio_working_3-way'!Y48)/3)</f>
        <v>-9.9808517691811649E-2</v>
      </c>
      <c r="AJ48" s="11">
        <f>'OddsRatio_working_3-way'!U48/(3*'OddsRatio_working_3-way'!X48^(1/3))*SIN(('OddsRatio_working_3-way'!Y48+2*PI())/3)</f>
        <v>-0.41614351469117972</v>
      </c>
      <c r="AK48" s="11">
        <f>'OddsRatio_working_3-way'!U48/(3*'OddsRatio_working_3-way'!X48^(1/3))*SIN(('OddsRatio_working_3-way'!Y48+4*PI())/3)</f>
        <v>0.51595203238299137</v>
      </c>
      <c r="AL48" s="11">
        <f>'OddsRatio_working_3-way'!Z48+'OddsRatio_working_3-way'!AF48</f>
        <v>1.0762912300274481</v>
      </c>
      <c r="AM48" s="11">
        <f>'OddsRatio_working_3-way'!AA48+'OddsRatio_working_3-way'!AG48</f>
        <v>-0.7110190386840789</v>
      </c>
      <c r="AN48" s="11">
        <f>'OddsRatio_working_3-way'!AB48+'OddsRatio_working_3-way'!AH48</f>
        <v>-0.36527219134336908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1.0762912300274481</v>
      </c>
      <c r="AS48" s="11">
        <f>IF(('OddsRatio_working_3-way'!X48=0),IF(Q48&gt;0,-Q48^(1/3),(-Q48)^(1/3)),'OddsRatio_working_3-way'!AM48-'OddsRatio_working_3-way'!R48/3)</f>
        <v>-0.7110190386840789</v>
      </c>
      <c r="AT48" s="11">
        <f>IF(('OddsRatio_working_3-way'!X48=0),IF(Q48&gt;0,-Q48^(1/3),(-Q48)^(1/3)),'OddsRatio_working_3-way'!AN48-'OddsRatio_working_3-way'!R48/3)</f>
        <v>-0.36527219134336908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2.79</v>
      </c>
      <c r="B49" s="4">
        <f>IF('True_Odds_Calculator_3-way'!B50="","",'True_Odds_Calculator_3-way'!B50)</f>
        <v>3.36</v>
      </c>
      <c r="C49" s="4">
        <f>IF('True_Odds_Calculator_3-way'!C50="","",'True_Odds_Calculator_3-way'!C50)</f>
        <v>2.4500000000000002</v>
      </c>
      <c r="D49" s="9">
        <f t="shared" si="13"/>
        <v>0.33672690572583136</v>
      </c>
      <c r="E49" s="9">
        <f t="shared" si="14"/>
        <v>0.27800872055255044</v>
      </c>
      <c r="F49" s="9">
        <f t="shared" si="15"/>
        <v>0.38526437372161831</v>
      </c>
      <c r="G49" s="9">
        <f t="shared" si="16"/>
        <v>1.1004277406564906</v>
      </c>
      <c r="H49" s="9">
        <f t="shared" si="17"/>
        <v>2.9697656557751184</v>
      </c>
      <c r="I49" s="9">
        <f t="shared" si="18"/>
        <v>3.5970094679493179</v>
      </c>
      <c r="J49" s="9">
        <f t="shared" si="19"/>
        <v>2.5956202239519119</v>
      </c>
      <c r="K49" s="11">
        <f t="shared" si="20"/>
        <v>0.35842293906810035</v>
      </c>
      <c r="L49" s="11">
        <f t="shared" si="21"/>
        <v>0.29761904761904762</v>
      </c>
      <c r="M49" s="11">
        <f t="shared" si="22"/>
        <v>0.4081632653061224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-0.26670027970225485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0.24382512861775538</v>
      </c>
      <c r="Q49" s="11">
        <f>2*'OddsRatio_working_3-way'!K49*'OddsRatio_working_3-way'!L49*'OddsRatio_working_3-way'!M49</f>
        <v>8.7080403077769764E-2</v>
      </c>
      <c r="R49" s="11">
        <f t="shared" si="23"/>
        <v>0</v>
      </c>
      <c r="S49" s="11">
        <f t="shared" si="24"/>
        <v>-0.9142289947725688</v>
      </c>
      <c r="T49" s="11">
        <f t="shared" si="25"/>
        <v>-0.32651035527591737</v>
      </c>
      <c r="U49" s="11">
        <f>'OddsRatio_working_3-way'!S49-'OddsRatio_working_3-way'!R49^2/3</f>
        <v>-0.9142289947725688</v>
      </c>
      <c r="V49" s="11">
        <f>'OddsRatio_working_3-way'!S49*'OddsRatio_working_3-way'!R49/3-2*'OddsRatio_working_3-way'!R49^3/27-'OddsRatio_working_3-way'!T49</f>
        <v>0.32651035527591737</v>
      </c>
      <c r="W49" s="11">
        <f>'OddsRatio_working_3-way'!V49^2+4*'OddsRatio_working_3-way'!U49^3/27</f>
        <v>-6.5948385271853566E-3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0.16822889959040269</v>
      </c>
      <c r="Y49" s="11">
        <f>IF('OddsRatio_working_3-way'!W49&gt;=0,IF('OddsRatio_working_3-way'!V49+SQRT('OddsRatio_working_3-way'!W49)&gt;0,0,PI()),ACOS('OddsRatio_working_3-way'!V49/(2*'OddsRatio_working_3-way'!X49)))</f>
        <v>0.24377058256053696</v>
      </c>
      <c r="Z49" s="11">
        <f>'OddsRatio_working_3-way'!X49^(1/3)*COS('OddsRatio_working_3-way'!Y49/3)</f>
        <v>0.55021387032824531</v>
      </c>
      <c r="AA49" s="11">
        <f>'OddsRatio_working_3-way'!X49^(1/3)*COS(('OddsRatio_working_3-way'!Y49+2*PI())/3)</f>
        <v>-0.3139112051218455</v>
      </c>
      <c r="AB49" s="11">
        <f>'OddsRatio_working_3-way'!X49^(1/3)*COS(('OddsRatio_working_3-way'!Y49+4*PI())/3)</f>
        <v>-0.2363026652064</v>
      </c>
      <c r="AC49" s="11">
        <f>'OddsRatio_working_3-way'!X49^(1/3)*SIN('OddsRatio_working_3-way'!Y49/3)</f>
        <v>4.4807311411596239E-2</v>
      </c>
      <c r="AD49" s="11">
        <f>'OddsRatio_working_3-way'!X49^(1/3)*SIN(('OddsRatio_working_3-way'!Y49+2*PI())/3)</f>
        <v>0.45409553351301929</v>
      </c>
      <c r="AE49" s="11">
        <f>'OddsRatio_working_3-way'!X49^(1/3)*SIN(('OddsRatio_working_3-way'!Y49+4*PI())/3)</f>
        <v>-0.49890284492461556</v>
      </c>
      <c r="AF49" s="11">
        <f>-'OddsRatio_working_3-way'!U49/(3*'OddsRatio_working_3-way'!X49^(1/3))*COS(('OddsRatio_working_3-way'!Y49)/3)</f>
        <v>0.5502138703282452</v>
      </c>
      <c r="AG49" s="11">
        <f>-'OddsRatio_working_3-way'!U49/(3*'OddsRatio_working_3-way'!X49^(1/3))*COS(('OddsRatio_working_3-way'!Y49+2*PI())/3)</f>
        <v>-0.31391120512184539</v>
      </c>
      <c r="AH49" s="11">
        <f>-'OddsRatio_working_3-way'!U49/(3*'OddsRatio_working_3-way'!X49^(1/3))*COS(('OddsRatio_working_3-way'!Y49+4*PI())/3)</f>
        <v>-0.23630266520639995</v>
      </c>
      <c r="AI49" s="11">
        <f>'OddsRatio_working_3-way'!U49/(3*'OddsRatio_working_3-way'!X49^(1/3))*SIN(('OddsRatio_working_3-way'!Y49)/3)</f>
        <v>-4.4807311411596232E-2</v>
      </c>
      <c r="AJ49" s="11">
        <f>'OddsRatio_working_3-way'!U49/(3*'OddsRatio_working_3-way'!X49^(1/3))*SIN(('OddsRatio_working_3-way'!Y49+2*PI())/3)</f>
        <v>-0.45409553351301923</v>
      </c>
      <c r="AK49" s="11">
        <f>'OddsRatio_working_3-way'!U49/(3*'OddsRatio_working_3-way'!X49^(1/3))*SIN(('OddsRatio_working_3-way'!Y49+4*PI())/3)</f>
        <v>0.49890284492461545</v>
      </c>
      <c r="AL49" s="11">
        <f>'OddsRatio_working_3-way'!Z49+'OddsRatio_working_3-way'!AF49</f>
        <v>1.1004277406564906</v>
      </c>
      <c r="AM49" s="11">
        <f>'OddsRatio_working_3-way'!AA49+'OddsRatio_working_3-way'!AG49</f>
        <v>-0.6278224102436909</v>
      </c>
      <c r="AN49" s="11">
        <f>'OddsRatio_working_3-way'!AB49+'OddsRatio_working_3-way'!AH49</f>
        <v>-0.47260533041279995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1.1004277406564906</v>
      </c>
      <c r="AS49" s="11">
        <f>IF(('OddsRatio_working_3-way'!X49=0),IF(Q49&gt;0,-Q49^(1/3),(-Q49)^(1/3)),'OddsRatio_working_3-way'!AM49-'OddsRatio_working_3-way'!R49/3)</f>
        <v>-0.6278224102436909</v>
      </c>
      <c r="AT49" s="11">
        <f>IF(('OddsRatio_working_3-way'!X49=0),IF(Q49&gt;0,-Q49^(1/3),(-Q49)^(1/3)),'OddsRatio_working_3-way'!AN49-'OddsRatio_working_3-way'!R49/3)</f>
        <v>-0.47260533041279995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2.69</v>
      </c>
      <c r="B50" s="4">
        <f>IF('True_Odds_Calculator_3-way'!B51="","",'True_Odds_Calculator_3-way'!B51)</f>
        <v>3.62</v>
      </c>
      <c r="C50" s="4">
        <f>IF('True_Odds_Calculator_3-way'!C51="","",'True_Odds_Calculator_3-way'!C51)</f>
        <v>2.4</v>
      </c>
      <c r="D50" s="9">
        <f t="shared" si="13"/>
        <v>0.34940154995980921</v>
      </c>
      <c r="E50" s="9">
        <f t="shared" si="14"/>
        <v>0.25728717544477059</v>
      </c>
      <c r="F50" s="9">
        <f t="shared" si="15"/>
        <v>0.39331127459542015</v>
      </c>
      <c r="G50" s="9">
        <f t="shared" si="16"/>
        <v>1.1017967639510577</v>
      </c>
      <c r="H50" s="9">
        <f t="shared" si="17"/>
        <v>2.8620365310772877</v>
      </c>
      <c r="I50" s="9">
        <f t="shared" si="18"/>
        <v>3.886707521551771</v>
      </c>
      <c r="J50" s="9">
        <f t="shared" si="19"/>
        <v>2.5425154695314811</v>
      </c>
      <c r="K50" s="11">
        <f t="shared" si="20"/>
        <v>0.37174721189591081</v>
      </c>
      <c r="L50" s="11">
        <f t="shared" si="21"/>
        <v>0.27624309392265195</v>
      </c>
      <c r="M50" s="11">
        <f t="shared" si="22"/>
        <v>0.41666666666666669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-0.26524300492239861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0.24432281076492299</v>
      </c>
      <c r="Q50" s="11">
        <f>2*'OddsRatio_working_3-way'!K50*'OddsRatio_working_3-way'!L50*'OddsRatio_working_3-way'!M50</f>
        <v>8.557716664270508E-2</v>
      </c>
      <c r="R50" s="11">
        <f t="shared" si="23"/>
        <v>0</v>
      </c>
      <c r="S50" s="11">
        <f t="shared" si="24"/>
        <v>-0.92112819652455613</v>
      </c>
      <c r="T50" s="11">
        <f t="shared" si="25"/>
        <v>-0.32263684641840845</v>
      </c>
      <c r="U50" s="11">
        <f>'OddsRatio_working_3-way'!S50-'OddsRatio_working_3-way'!R50^2/3</f>
        <v>-0.92112819652455613</v>
      </c>
      <c r="V50" s="11">
        <f>'OddsRatio_working_3-way'!S50*'OddsRatio_working_3-way'!R50/3-2*'OddsRatio_working_3-way'!R50^3/27-'OddsRatio_working_3-way'!T50</f>
        <v>0.32263684641840845</v>
      </c>
      <c r="W50" s="11">
        <f>'OddsRatio_working_3-way'!V50^2+4*'OddsRatio_working_3-way'!U50^3/27</f>
        <v>-1.1691573637594821E-2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0.17013678930819939</v>
      </c>
      <c r="Y50" s="11">
        <f>IF('OddsRatio_working_3-way'!W50&gt;=0,IF('OddsRatio_working_3-way'!V50+SQRT('OddsRatio_working_3-way'!W50)&gt;0,0,PI()),ACOS('OddsRatio_working_3-way'!V50/(2*'OddsRatio_working_3-way'!X50)))</f>
        <v>0.32337307421308448</v>
      </c>
      <c r="Z50" s="11">
        <f>'OddsRatio_working_3-way'!X50^(1/3)*COS('OddsRatio_working_3-way'!Y50/3)</f>
        <v>0.55089838197552898</v>
      </c>
      <c r="AA50" s="11">
        <f>'OddsRatio_working_3-way'!X50^(1/3)*COS(('OddsRatio_working_3-way'!Y50+2*PI())/3)</f>
        <v>-0.32707552810068774</v>
      </c>
      <c r="AB50" s="11">
        <f>'OddsRatio_working_3-way'!X50^(1/3)*COS(('OddsRatio_working_3-way'!Y50+4*PI())/3)</f>
        <v>-0.22382285387484141</v>
      </c>
      <c r="AC50" s="11">
        <f>'OddsRatio_working_3-way'!X50^(1/3)*SIN('OddsRatio_working_3-way'!Y50/3)</f>
        <v>5.9612959258841108E-2</v>
      </c>
      <c r="AD50" s="11">
        <f>'OddsRatio_working_3-way'!X50^(1/3)*SIN(('OddsRatio_working_3-way'!Y50+2*PI())/3)</f>
        <v>0.44728551406513084</v>
      </c>
      <c r="AE50" s="11">
        <f>'OddsRatio_working_3-way'!X50^(1/3)*SIN(('OddsRatio_working_3-way'!Y50+4*PI())/3)</f>
        <v>-0.50689847332397198</v>
      </c>
      <c r="AF50" s="11">
        <f>-'OddsRatio_working_3-way'!U50/(3*'OddsRatio_working_3-way'!X50^(1/3))*COS(('OddsRatio_working_3-way'!Y50)/3)</f>
        <v>0.55089838197552876</v>
      </c>
      <c r="AG50" s="11">
        <f>-'OddsRatio_working_3-way'!U50/(3*'OddsRatio_working_3-way'!X50^(1/3))*COS(('OddsRatio_working_3-way'!Y50+2*PI())/3)</f>
        <v>-0.32707552810068757</v>
      </c>
      <c r="AH50" s="11">
        <f>-'OddsRatio_working_3-way'!U50/(3*'OddsRatio_working_3-way'!X50^(1/3))*COS(('OddsRatio_working_3-way'!Y50+4*PI())/3)</f>
        <v>-0.22382285387484133</v>
      </c>
      <c r="AI50" s="11">
        <f>'OddsRatio_working_3-way'!U50/(3*'OddsRatio_working_3-way'!X50^(1/3))*SIN(('OddsRatio_working_3-way'!Y50)/3)</f>
        <v>-5.9612959258841081E-2</v>
      </c>
      <c r="AJ50" s="11">
        <f>'OddsRatio_working_3-way'!U50/(3*'OddsRatio_working_3-way'!X50^(1/3))*SIN(('OddsRatio_working_3-way'!Y50+2*PI())/3)</f>
        <v>-0.44728551406513062</v>
      </c>
      <c r="AK50" s="11">
        <f>'OddsRatio_working_3-way'!U50/(3*'OddsRatio_working_3-way'!X50^(1/3))*SIN(('OddsRatio_working_3-way'!Y50+4*PI())/3)</f>
        <v>0.50689847332397175</v>
      </c>
      <c r="AL50" s="11">
        <f>'OddsRatio_working_3-way'!Z50+'OddsRatio_working_3-way'!AF50</f>
        <v>1.1017967639510577</v>
      </c>
      <c r="AM50" s="11">
        <f>'OddsRatio_working_3-way'!AA50+'OddsRatio_working_3-way'!AG50</f>
        <v>-0.65415105620137526</v>
      </c>
      <c r="AN50" s="11">
        <f>'OddsRatio_working_3-way'!AB50+'OddsRatio_working_3-way'!AH50</f>
        <v>-0.44764570774968271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1.1017967639510577</v>
      </c>
      <c r="AS50" s="11">
        <f>IF(('OddsRatio_working_3-way'!X50=0),IF(Q50&gt;0,-Q50^(1/3),(-Q50)^(1/3)),'OddsRatio_working_3-way'!AM50-'OddsRatio_working_3-way'!R50/3)</f>
        <v>-0.65415105620137526</v>
      </c>
      <c r="AT50" s="11">
        <f>IF(('OddsRatio_working_3-way'!X50=0),IF(Q50&gt;0,-Q50^(1/3),(-Q50)^(1/3)),'OddsRatio_working_3-way'!AN50-'OddsRatio_working_3-way'!R50/3)</f>
        <v>-0.44764570774968271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</v>
      </c>
      <c r="B51" s="4">
        <f>IF('True_Odds_Calculator_3-way'!B52="","",'True_Odds_Calculator_3-way'!B52)</f>
        <v>3.58</v>
      </c>
      <c r="C51" s="4">
        <f>IF('True_Odds_Calculator_3-way'!C52="","",'True_Odds_Calculator_3-way'!C52)</f>
        <v>2.2200000000000002</v>
      </c>
      <c r="D51" s="9">
        <f t="shared" si="13"/>
        <v>0.31248753011311625</v>
      </c>
      <c r="E51" s="9">
        <f t="shared" si="14"/>
        <v>0.26054118847446633</v>
      </c>
      <c r="F51" s="9">
        <f t="shared" si="15"/>
        <v>0.42697128141241764</v>
      </c>
      <c r="G51" s="9">
        <f t="shared" si="16"/>
        <v>1.1000638483686269</v>
      </c>
      <c r="H51" s="9">
        <f t="shared" si="17"/>
        <v>3.2001276967372538</v>
      </c>
      <c r="I51" s="9">
        <f t="shared" si="18"/>
        <v>3.8381647287910581</v>
      </c>
      <c r="J51" s="9">
        <f t="shared" si="19"/>
        <v>2.3420778950097247</v>
      </c>
      <c r="K51" s="11">
        <f t="shared" si="20"/>
        <v>0.33333333333333331</v>
      </c>
      <c r="L51" s="11">
        <f t="shared" si="21"/>
        <v>0.27932960893854747</v>
      </c>
      <c r="M51" s="11">
        <f t="shared" si="22"/>
        <v>0.4504504504504504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-0.26402939252101287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0.24326001979633263</v>
      </c>
      <c r="Q51" s="11">
        <f>2*'OddsRatio_working_3-way'!K51*'OddsRatio_working_3-way'!L51*'OddsRatio_working_3-way'!M51</f>
        <v>8.3882765447011232E-2</v>
      </c>
      <c r="R51" s="11">
        <f t="shared" si="23"/>
        <v>0</v>
      </c>
      <c r="S51" s="11">
        <f t="shared" si="24"/>
        <v>-0.92133689159994825</v>
      </c>
      <c r="T51" s="11">
        <f t="shared" si="25"/>
        <v>-0.31770237641377519</v>
      </c>
      <c r="U51" s="11">
        <f>'OddsRatio_working_3-way'!S51-'OddsRatio_working_3-way'!R51^2/3</f>
        <v>-0.92133689159994825</v>
      </c>
      <c r="V51" s="11">
        <f>'OddsRatio_working_3-way'!S51*'OddsRatio_working_3-way'!R51/3-2*'OddsRatio_working_3-way'!R51^3/27-'OddsRatio_working_3-way'!T51</f>
        <v>0.31770237641377519</v>
      </c>
      <c r="W51" s="11">
        <f>'OddsRatio_working_3-way'!V51^2+4*'OddsRatio_working_3-way'!U51^3/27</f>
        <v>-1.4930025269994152E-2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0.17019461305293584</v>
      </c>
      <c r="Y51" s="11">
        <f>IF('OddsRatio_working_3-way'!W51&gt;=0,IF('OddsRatio_working_3-way'!V51+SQRT('OddsRatio_working_3-way'!W51)&gt;0,0,PI()),ACOS('OddsRatio_working_3-way'!V51/(2*'OddsRatio_working_3-way'!X51)))</f>
        <v>0.3671608391222958</v>
      </c>
      <c r="Z51" s="11">
        <f>'OddsRatio_working_3-way'!X51^(1/3)*COS('OddsRatio_working_3-way'!Y51/3)</f>
        <v>0.55003192418431346</v>
      </c>
      <c r="AA51" s="11">
        <f>'OddsRatio_working_3-way'!X51^(1/3)*COS(('OddsRatio_working_3-way'!Y51+2*PI())/3)</f>
        <v>-0.33360678631885032</v>
      </c>
      <c r="AB51" s="11">
        <f>'OddsRatio_working_3-way'!X51^(1/3)*COS(('OddsRatio_working_3-way'!Y51+4*PI())/3)</f>
        <v>-0.21642513786546327</v>
      </c>
      <c r="AC51" s="11">
        <f>'OddsRatio_working_3-way'!X51^(1/3)*SIN('OddsRatio_working_3-way'!Y51/3)</f>
        <v>6.7654856278647216E-2</v>
      </c>
      <c r="AD51" s="11">
        <f>'OddsRatio_working_3-way'!X51^(1/3)*SIN(('OddsRatio_working_3-way'!Y51+2*PI())/3)</f>
        <v>0.44251419109672829</v>
      </c>
      <c r="AE51" s="11">
        <f>'OddsRatio_working_3-way'!X51^(1/3)*SIN(('OddsRatio_working_3-way'!Y51+4*PI())/3)</f>
        <v>-0.51016904737537538</v>
      </c>
      <c r="AF51" s="11">
        <f>-'OddsRatio_working_3-way'!U51/(3*'OddsRatio_working_3-way'!X51^(1/3))*COS(('OddsRatio_working_3-way'!Y51)/3)</f>
        <v>0.55003192418431346</v>
      </c>
      <c r="AG51" s="11">
        <f>-'OddsRatio_working_3-way'!U51/(3*'OddsRatio_working_3-way'!X51^(1/3))*COS(('OddsRatio_working_3-way'!Y51+2*PI())/3)</f>
        <v>-0.33360678631885032</v>
      </c>
      <c r="AH51" s="11">
        <f>-'OddsRatio_working_3-way'!U51/(3*'OddsRatio_working_3-way'!X51^(1/3))*COS(('OddsRatio_working_3-way'!Y51+4*PI())/3)</f>
        <v>-0.21642513786546327</v>
      </c>
      <c r="AI51" s="11">
        <f>'OddsRatio_working_3-way'!U51/(3*'OddsRatio_working_3-way'!X51^(1/3))*SIN(('OddsRatio_working_3-way'!Y51)/3)</f>
        <v>-6.7654856278647216E-2</v>
      </c>
      <c r="AJ51" s="11">
        <f>'OddsRatio_working_3-way'!U51/(3*'OddsRatio_working_3-way'!X51^(1/3))*SIN(('OddsRatio_working_3-way'!Y51+2*PI())/3)</f>
        <v>-0.44251419109672829</v>
      </c>
      <c r="AK51" s="11">
        <f>'OddsRatio_working_3-way'!U51/(3*'OddsRatio_working_3-way'!X51^(1/3))*SIN(('OddsRatio_working_3-way'!Y51+4*PI())/3)</f>
        <v>0.51016904737537538</v>
      </c>
      <c r="AL51" s="11">
        <f>'OddsRatio_working_3-way'!Z51+'OddsRatio_working_3-way'!AF51</f>
        <v>1.1000638483686269</v>
      </c>
      <c r="AM51" s="11">
        <f>'OddsRatio_working_3-way'!AA51+'OddsRatio_working_3-way'!AG51</f>
        <v>-0.66721357263770065</v>
      </c>
      <c r="AN51" s="11">
        <f>'OddsRatio_working_3-way'!AB51+'OddsRatio_working_3-way'!AH51</f>
        <v>-0.43285027573092655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1.1000638483686269</v>
      </c>
      <c r="AS51" s="11">
        <f>IF(('OddsRatio_working_3-way'!X51=0),IF(Q51&gt;0,-Q51^(1/3),(-Q51)^(1/3)),'OddsRatio_working_3-way'!AM51-'OddsRatio_working_3-way'!R51/3)</f>
        <v>-0.66721357263770065</v>
      </c>
      <c r="AT51" s="11">
        <f>IF(('OddsRatio_working_3-way'!X51=0),IF(Q51&gt;0,-Q51^(1/3),(-Q51)^(1/3)),'OddsRatio_working_3-way'!AN51-'OddsRatio_working_3-way'!R51/3)</f>
        <v>-0.43285027573092655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2.62</v>
      </c>
      <c r="B52" s="4">
        <f>IF('True_Odds_Calculator_3-way'!B53="","",'True_Odds_Calculator_3-way'!B53)</f>
        <v>3.34</v>
      </c>
      <c r="C52" s="4">
        <f>IF('True_Odds_Calculator_3-way'!C53="","",'True_Odds_Calculator_3-way'!C53)</f>
        <v>2.61</v>
      </c>
      <c r="D52" s="9">
        <f t="shared" si="13"/>
        <v>0.35940749634777608</v>
      </c>
      <c r="E52" s="9">
        <f t="shared" si="14"/>
        <v>0.2797581692198941</v>
      </c>
      <c r="F52" s="9">
        <f t="shared" si="15"/>
        <v>0.36083433443232976</v>
      </c>
      <c r="G52" s="9">
        <f t="shared" si="16"/>
        <v>1.1002204333758006</v>
      </c>
      <c r="H52" s="9">
        <f t="shared" si="17"/>
        <v>2.7823571020687972</v>
      </c>
      <c r="I52" s="9">
        <f t="shared" si="18"/>
        <v>3.5745158140993731</v>
      </c>
      <c r="J52" s="9">
        <f t="shared" si="19"/>
        <v>2.7713548977350388</v>
      </c>
      <c r="K52" s="11">
        <f t="shared" si="20"/>
        <v>0.38167938931297707</v>
      </c>
      <c r="L52" s="11">
        <f t="shared" si="21"/>
        <v>0.29940119760479045</v>
      </c>
      <c r="M52" s="11">
        <f t="shared" si="22"/>
        <v>0.38314176245210729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-0.26721970641501935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0.24387480194476358</v>
      </c>
      <c r="Q52" s="11">
        <f>2*'OddsRatio_working_3-way'!K52*'OddsRatio_working_3-way'!L52*'OddsRatio_working_3-way'!M52</f>
        <v>8.756725384013056E-2</v>
      </c>
      <c r="R52" s="11">
        <f t="shared" si="23"/>
        <v>0</v>
      </c>
      <c r="S52" s="11">
        <f t="shared" si="24"/>
        <v>-0.91263778864422984</v>
      </c>
      <c r="T52" s="11">
        <f t="shared" si="25"/>
        <v>-0.32769759017746136</v>
      </c>
      <c r="U52" s="11">
        <f>'OddsRatio_working_3-way'!S52-'OddsRatio_working_3-way'!R52^2/3</f>
        <v>-0.91263778864422984</v>
      </c>
      <c r="V52" s="11">
        <f>'OddsRatio_working_3-way'!S52*'OddsRatio_working_3-way'!R52/3-2*'OddsRatio_working_3-way'!R52^3/27-'OddsRatio_working_3-way'!T52</f>
        <v>0.32769759017746136</v>
      </c>
      <c r="W52" s="11">
        <f>'OddsRatio_working_3-way'!V52^2+4*'OddsRatio_working_3-way'!U52^3/27</f>
        <v>-5.2280778109052434E-3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0.16778988975726505</v>
      </c>
      <c r="Y52" s="11">
        <f>IF('OddsRatio_working_3-way'!W52&gt;=0,IF('OddsRatio_working_3-way'!V52+SQRT('OddsRatio_working_3-way'!W52)&gt;0,0,PI()),ACOS('OddsRatio_working_3-way'!V52/(2*'OddsRatio_working_3-way'!X52)))</f>
        <v>0.21716722925639376</v>
      </c>
      <c r="Z52" s="11">
        <f>'OddsRatio_working_3-way'!X52^(1/3)*COS('OddsRatio_working_3-way'!Y52/3)</f>
        <v>0.55011021668790028</v>
      </c>
      <c r="AA52" s="11">
        <f>'OddsRatio_working_3-way'!X52^(1/3)*COS(('OddsRatio_working_3-way'!Y52+2*PI())/3)</f>
        <v>-0.30960231203326549</v>
      </c>
      <c r="AB52" s="11">
        <f>'OddsRatio_working_3-way'!X52^(1/3)*COS(('OddsRatio_working_3-way'!Y52+4*PI())/3)</f>
        <v>-0.24050790465463484</v>
      </c>
      <c r="AC52" s="11">
        <f>'OddsRatio_working_3-way'!X52^(1/3)*SIN('OddsRatio_working_3-way'!Y52/3)</f>
        <v>3.9891674699550336E-2</v>
      </c>
      <c r="AD52" s="11">
        <f>'OddsRatio_working_3-way'!X52^(1/3)*SIN(('OddsRatio_working_3-way'!Y52+2*PI())/3)</f>
        <v>0.45646358518330882</v>
      </c>
      <c r="AE52" s="11">
        <f>'OddsRatio_working_3-way'!X52^(1/3)*SIN(('OddsRatio_working_3-way'!Y52+4*PI())/3)</f>
        <v>-0.49635525988285883</v>
      </c>
      <c r="AF52" s="11">
        <f>-'OddsRatio_working_3-way'!U52/(3*'OddsRatio_working_3-way'!X52^(1/3))*COS(('OddsRatio_working_3-way'!Y52)/3)</f>
        <v>0.55011021668790028</v>
      </c>
      <c r="AG52" s="11">
        <f>-'OddsRatio_working_3-way'!U52/(3*'OddsRatio_working_3-way'!X52^(1/3))*COS(('OddsRatio_working_3-way'!Y52+2*PI())/3)</f>
        <v>-0.30960231203326549</v>
      </c>
      <c r="AH52" s="11">
        <f>-'OddsRatio_working_3-way'!U52/(3*'OddsRatio_working_3-way'!X52^(1/3))*COS(('OddsRatio_working_3-way'!Y52+4*PI())/3)</f>
        <v>-0.24050790465463484</v>
      </c>
      <c r="AI52" s="11">
        <f>'OddsRatio_working_3-way'!U52/(3*'OddsRatio_working_3-way'!X52^(1/3))*SIN(('OddsRatio_working_3-way'!Y52)/3)</f>
        <v>-3.9891674699550336E-2</v>
      </c>
      <c r="AJ52" s="11">
        <f>'OddsRatio_working_3-way'!U52/(3*'OddsRatio_working_3-way'!X52^(1/3))*SIN(('OddsRatio_working_3-way'!Y52+2*PI())/3)</f>
        <v>-0.45646358518330882</v>
      </c>
      <c r="AK52" s="11">
        <f>'OddsRatio_working_3-way'!U52/(3*'OddsRatio_working_3-way'!X52^(1/3))*SIN(('OddsRatio_working_3-way'!Y52+4*PI())/3)</f>
        <v>0.49635525988285883</v>
      </c>
      <c r="AL52" s="11">
        <f>'OddsRatio_working_3-way'!Z52+'OddsRatio_working_3-way'!AF52</f>
        <v>1.1002204333758006</v>
      </c>
      <c r="AM52" s="11">
        <f>'OddsRatio_working_3-way'!AA52+'OddsRatio_working_3-way'!AG52</f>
        <v>-0.61920462406653098</v>
      </c>
      <c r="AN52" s="11">
        <f>'OddsRatio_working_3-way'!AB52+'OddsRatio_working_3-way'!AH52</f>
        <v>-0.48101580930926968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1.1002204333758006</v>
      </c>
      <c r="AS52" s="11">
        <f>IF(('OddsRatio_working_3-way'!X52=0),IF(Q52&gt;0,-Q52^(1/3),(-Q52)^(1/3)),'OddsRatio_working_3-way'!AM52-'OddsRatio_working_3-way'!R52/3)</f>
        <v>-0.61920462406653098</v>
      </c>
      <c r="AT52" s="11">
        <f>IF(('OddsRatio_working_3-way'!X52=0),IF(Q52&gt;0,-Q52^(1/3),(-Q52)^(1/3)),'OddsRatio_working_3-way'!AN52-'OddsRatio_working_3-way'!R52/3)</f>
        <v>-0.48101580930926968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1.86</v>
      </c>
      <c r="B53" s="4">
        <f>IF('True_Odds_Calculator_3-way'!B54="","",'True_Odds_Calculator_3-way'!B54)</f>
        <v>3.81</v>
      </c>
      <c r="C53" s="4">
        <f>IF('True_Odds_Calculator_3-way'!C54="","",'True_Odds_Calculator_3-way'!C54)</f>
        <v>3.77</v>
      </c>
      <c r="D53" s="9">
        <f t="shared" si="13"/>
        <v>0.51169358512235952</v>
      </c>
      <c r="E53" s="9">
        <f t="shared" si="14"/>
        <v>0.24283031017148429</v>
      </c>
      <c r="F53" s="9">
        <f t="shared" si="15"/>
        <v>0.24547610470615586</v>
      </c>
      <c r="G53" s="9">
        <f t="shared" si="16"/>
        <v>1.1096448604074056</v>
      </c>
      <c r="H53" s="9">
        <f t="shared" si="17"/>
        <v>1.954294579950369</v>
      </c>
      <c r="I53" s="9">
        <f t="shared" si="18"/>
        <v>4.1181020577448102</v>
      </c>
      <c r="J53" s="9">
        <f t="shared" si="19"/>
        <v>4.0737162633285129</v>
      </c>
      <c r="K53" s="11">
        <f t="shared" si="20"/>
        <v>0.5376344086021505</v>
      </c>
      <c r="L53" s="11">
        <f t="shared" si="21"/>
        <v>0.26246719160104987</v>
      </c>
      <c r="M53" s="11">
        <f t="shared" si="22"/>
        <v>0.26525198938992045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-0.2505562671013345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0.24104970107965562</v>
      </c>
      <c r="Q53" s="11">
        <f>2*'OddsRatio_working_3-way'!K53*'OddsRatio_working_3-way'!L53*'OddsRatio_working_3-way'!M53</f>
        <v>7.4860155614799889E-2</v>
      </c>
      <c r="R53" s="11">
        <f t="shared" si="23"/>
        <v>0</v>
      </c>
      <c r="S53" s="11">
        <f t="shared" si="24"/>
        <v>-0.96205815910470094</v>
      </c>
      <c r="T53" s="11">
        <f t="shared" si="25"/>
        <v>-0.29877582580891338</v>
      </c>
      <c r="U53" s="11">
        <f>'OddsRatio_working_3-way'!S53-'OddsRatio_working_3-way'!R53^2/3</f>
        <v>-0.96205815910470094</v>
      </c>
      <c r="V53" s="11">
        <f>'OddsRatio_working_3-way'!S53*'OddsRatio_working_3-way'!R53/3-2*'OddsRatio_working_3-way'!R53^3/27-'OddsRatio_working_3-way'!T53</f>
        <v>0.29877582580891338</v>
      </c>
      <c r="W53" s="11">
        <f>'OddsRatio_working_3-way'!V53^2+4*'OddsRatio_working_3-way'!U53^3/27</f>
        <v>-4.2649836541166414E-2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0.18160178318849499</v>
      </c>
      <c r="Y53" s="11">
        <f>IF('OddsRatio_working_3-way'!W53&gt;=0,IF('OddsRatio_working_3-way'!V53+SQRT('OddsRatio_working_3-way'!W53)&gt;0,0,PI()),ACOS('OddsRatio_working_3-way'!V53/(2*'OddsRatio_working_3-way'!X53)))</f>
        <v>0.60480570756253416</v>
      </c>
      <c r="Z53" s="11">
        <f>'OddsRatio_working_3-way'!X53^(1/3)*COS('OddsRatio_working_3-way'!Y53/3)</f>
        <v>0.5548224302037027</v>
      </c>
      <c r="AA53" s="11">
        <f>'OddsRatio_working_3-way'!X53^(1/3)*COS(('OddsRatio_working_3-way'!Y53+2*PI())/3)</f>
        <v>-0.37561301235280947</v>
      </c>
      <c r="AB53" s="11">
        <f>'OddsRatio_working_3-way'!X53^(1/3)*COS(('OddsRatio_working_3-way'!Y53+4*PI())/3)</f>
        <v>-0.17920941785089334</v>
      </c>
      <c r="AC53" s="11">
        <f>'OddsRatio_working_3-way'!X53^(1/3)*SIN('OddsRatio_working_3-way'!Y53/3)</f>
        <v>0.11339366815549154</v>
      </c>
      <c r="AD53" s="11">
        <f>'OddsRatio_working_3-way'!X53^(1/3)*SIN(('OddsRatio_working_3-way'!Y53+2*PI())/3)</f>
        <v>0.4237934850680794</v>
      </c>
      <c r="AE53" s="11">
        <f>'OddsRatio_working_3-way'!X53^(1/3)*SIN(('OddsRatio_working_3-way'!Y53+4*PI())/3)</f>
        <v>-0.53718715322357091</v>
      </c>
      <c r="AF53" s="11">
        <f>-'OddsRatio_working_3-way'!U53/(3*'OddsRatio_working_3-way'!X53^(1/3))*COS(('OddsRatio_working_3-way'!Y53)/3)</f>
        <v>0.55482243020370281</v>
      </c>
      <c r="AG53" s="11">
        <f>-'OddsRatio_working_3-way'!U53/(3*'OddsRatio_working_3-way'!X53^(1/3))*COS(('OddsRatio_working_3-way'!Y53+2*PI())/3)</f>
        <v>-0.37561301235280958</v>
      </c>
      <c r="AH53" s="11">
        <f>-'OddsRatio_working_3-way'!U53/(3*'OddsRatio_working_3-way'!X53^(1/3))*COS(('OddsRatio_working_3-way'!Y53+4*PI())/3)</f>
        <v>-0.17920941785089337</v>
      </c>
      <c r="AI53" s="11">
        <f>'OddsRatio_working_3-way'!U53/(3*'OddsRatio_working_3-way'!X53^(1/3))*SIN(('OddsRatio_working_3-way'!Y53)/3)</f>
        <v>-0.11339366815549157</v>
      </c>
      <c r="AJ53" s="11">
        <f>'OddsRatio_working_3-way'!U53/(3*'OddsRatio_working_3-way'!X53^(1/3))*SIN(('OddsRatio_working_3-way'!Y53+2*PI())/3)</f>
        <v>-0.42379348506807951</v>
      </c>
      <c r="AK53" s="11">
        <f>'OddsRatio_working_3-way'!U53/(3*'OddsRatio_working_3-way'!X53^(1/3))*SIN(('OddsRatio_working_3-way'!Y53+4*PI())/3)</f>
        <v>0.53718715322357102</v>
      </c>
      <c r="AL53" s="11">
        <f>'OddsRatio_working_3-way'!Z53+'OddsRatio_working_3-way'!AF53</f>
        <v>1.1096448604074056</v>
      </c>
      <c r="AM53" s="11">
        <f>'OddsRatio_working_3-way'!AA53+'OddsRatio_working_3-way'!AG53</f>
        <v>-0.75122602470561906</v>
      </c>
      <c r="AN53" s="11">
        <f>'OddsRatio_working_3-way'!AB53+'OddsRatio_working_3-way'!AH53</f>
        <v>-0.35841883570178668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1.1096448604074056</v>
      </c>
      <c r="AS53" s="11">
        <f>IF(('OddsRatio_working_3-way'!X53=0),IF(Q53&gt;0,-Q53^(1/3),(-Q53)^(1/3)),'OddsRatio_working_3-way'!AM53-'OddsRatio_working_3-way'!R53/3)</f>
        <v>-0.75122602470561906</v>
      </c>
      <c r="AT53" s="11">
        <f>IF(('OddsRatio_working_3-way'!X53=0),IF(Q53&gt;0,-Q53^(1/3),(-Q53)^(1/3)),'OddsRatio_working_3-way'!AN53-'OddsRatio_working_3-way'!R53/3)</f>
        <v>-0.35841883570178668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2.4</v>
      </c>
      <c r="B54" s="4">
        <f>IF('True_Odds_Calculator_3-way'!B55="","",'True_Odds_Calculator_3-way'!B55)</f>
        <v>3.39</v>
      </c>
      <c r="C54" s="4">
        <f>IF('True_Odds_Calculator_3-way'!C55="","",'True_Odds_Calculator_3-way'!C55)</f>
        <v>2.83</v>
      </c>
      <c r="D54" s="9">
        <f t="shared" si="13"/>
        <v>0.39328345567657286</v>
      </c>
      <c r="E54" s="9">
        <f t="shared" si="14"/>
        <v>0.27520906149751384</v>
      </c>
      <c r="F54" s="9">
        <f t="shared" si="15"/>
        <v>0.33150748282591336</v>
      </c>
      <c r="G54" s="9">
        <f t="shared" si="16"/>
        <v>1.1019252246080038</v>
      </c>
      <c r="H54" s="9">
        <f t="shared" si="17"/>
        <v>2.5426953144512052</v>
      </c>
      <c r="I54" s="9">
        <f t="shared" si="18"/>
        <v>3.6336012868131298</v>
      </c>
      <c r="J54" s="9">
        <f t="shared" si="19"/>
        <v>3.0165231610326466</v>
      </c>
      <c r="K54" s="11">
        <f t="shared" si="20"/>
        <v>0.41666666666666669</v>
      </c>
      <c r="L54" s="11">
        <f t="shared" si="21"/>
        <v>0.29498525073746312</v>
      </c>
      <c r="M54" s="11">
        <f t="shared" si="22"/>
        <v>0.35335689045936397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-0.2659375423454976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0.24408379109901987</v>
      </c>
      <c r="Q54" s="11">
        <f>2*'OddsRatio_working_3-way'!K54*'OddsRatio_working_3-way'!L54*'OddsRatio_working_3-way'!M54</f>
        <v>8.6862559109971482E-2</v>
      </c>
      <c r="R54" s="11">
        <f t="shared" si="23"/>
        <v>0</v>
      </c>
      <c r="S54" s="11">
        <f t="shared" si="24"/>
        <v>-0.91782374517815901</v>
      </c>
      <c r="T54" s="11">
        <f t="shared" si="25"/>
        <v>-0.32662766732318826</v>
      </c>
      <c r="U54" s="11">
        <f>'OddsRatio_working_3-way'!S54-'OddsRatio_working_3-way'!R54^2/3</f>
        <v>-0.91782374517815901</v>
      </c>
      <c r="V54" s="11">
        <f>'OddsRatio_working_3-way'!S54*'OddsRatio_working_3-way'!R54/3-2*'OddsRatio_working_3-way'!R54^3/27-'OddsRatio_working_3-way'!T54</f>
        <v>0.32662766732318826</v>
      </c>
      <c r="W54" s="11">
        <f>'OddsRatio_working_3-way'!V54^2+4*'OddsRatio_working_3-way'!U54^3/27</f>
        <v>-7.8588284270408454E-3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0.16922208890096779</v>
      </c>
      <c r="Y54" s="11">
        <f>IF('OddsRatio_working_3-way'!W54&gt;=0,IF('OddsRatio_working_3-way'!V54+SQRT('OddsRatio_working_3-way'!W54)&gt;0,0,PI()),ACOS('OddsRatio_working_3-way'!V54/(2*'OddsRatio_working_3-way'!X54)))</f>
        <v>0.26502561474003339</v>
      </c>
      <c r="Z54" s="11">
        <f>'OddsRatio_working_3-way'!X54^(1/3)*COS('OddsRatio_working_3-way'!Y54/3)</f>
        <v>0.55096261230400201</v>
      </c>
      <c r="AA54" s="11">
        <f>'OddsRatio_working_3-way'!X54^(1/3)*COS(('OddsRatio_working_3-way'!Y54+2*PI())/3)</f>
        <v>-0.31774341893522939</v>
      </c>
      <c r="AB54" s="11">
        <f>'OddsRatio_working_3-way'!X54^(1/3)*COS(('OddsRatio_working_3-way'!Y54+4*PI())/3)</f>
        <v>-0.23321919336877267</v>
      </c>
      <c r="AC54" s="11">
        <f>'OddsRatio_working_3-way'!X54^(1/3)*SIN('OddsRatio_working_3-way'!Y54/3)</f>
        <v>4.8800084383838434E-2</v>
      </c>
      <c r="AD54" s="11">
        <f>'OddsRatio_working_3-way'!X54^(1/3)*SIN(('OddsRatio_working_3-way'!Y54+2*PI())/3)</f>
        <v>0.45274757659878317</v>
      </c>
      <c r="AE54" s="11">
        <f>'OddsRatio_working_3-way'!X54^(1/3)*SIN(('OddsRatio_working_3-way'!Y54+4*PI())/3)</f>
        <v>-0.5015476609826216</v>
      </c>
      <c r="AF54" s="11">
        <f>-'OddsRatio_working_3-way'!U54/(3*'OddsRatio_working_3-way'!X54^(1/3))*COS(('OddsRatio_working_3-way'!Y54)/3)</f>
        <v>0.5509626123040019</v>
      </c>
      <c r="AG54" s="11">
        <f>-'OddsRatio_working_3-way'!U54/(3*'OddsRatio_working_3-way'!X54^(1/3))*COS(('OddsRatio_working_3-way'!Y54+2*PI())/3)</f>
        <v>-0.31774341893522934</v>
      </c>
      <c r="AH54" s="11">
        <f>-'OddsRatio_working_3-way'!U54/(3*'OddsRatio_working_3-way'!X54^(1/3))*COS(('OddsRatio_working_3-way'!Y54+4*PI())/3)</f>
        <v>-0.23321919336877261</v>
      </c>
      <c r="AI54" s="11">
        <f>'OddsRatio_working_3-way'!U54/(3*'OddsRatio_working_3-way'!X54^(1/3))*SIN(('OddsRatio_working_3-way'!Y54)/3)</f>
        <v>-4.880008438383842E-2</v>
      </c>
      <c r="AJ54" s="11">
        <f>'OddsRatio_working_3-way'!U54/(3*'OddsRatio_working_3-way'!X54^(1/3))*SIN(('OddsRatio_working_3-way'!Y54+2*PI())/3)</f>
        <v>-0.45274757659878306</v>
      </c>
      <c r="AK54" s="11">
        <f>'OddsRatio_working_3-way'!U54/(3*'OddsRatio_working_3-way'!X54^(1/3))*SIN(('OddsRatio_working_3-way'!Y54+4*PI())/3)</f>
        <v>0.50154766098262149</v>
      </c>
      <c r="AL54" s="11">
        <f>'OddsRatio_working_3-way'!Z54+'OddsRatio_working_3-way'!AF54</f>
        <v>1.1019252246080038</v>
      </c>
      <c r="AM54" s="11">
        <f>'OddsRatio_working_3-way'!AA54+'OddsRatio_working_3-way'!AG54</f>
        <v>-0.63548683787045879</v>
      </c>
      <c r="AN54" s="11">
        <f>'OddsRatio_working_3-way'!AB54+'OddsRatio_working_3-way'!AH54</f>
        <v>-0.46643838673754529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1.1019252246080038</v>
      </c>
      <c r="AS54" s="11">
        <f>IF(('OddsRatio_working_3-way'!X54=0),IF(Q54&gt;0,-Q54^(1/3),(-Q54)^(1/3)),'OddsRatio_working_3-way'!AM54-'OddsRatio_working_3-way'!R54/3)</f>
        <v>-0.63548683787045879</v>
      </c>
      <c r="AT54" s="11">
        <f>IF(('OddsRatio_working_3-way'!X54=0),IF(Q54&gt;0,-Q54^(1/3),(-Q54)^(1/3)),'OddsRatio_working_3-way'!AN54-'OddsRatio_working_3-way'!R54/3)</f>
        <v>-0.46643838673754529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1.97</v>
      </c>
      <c r="B55" s="4">
        <f>IF('True_Odds_Calculator_3-way'!B56="","",'True_Odds_Calculator_3-way'!B56)</f>
        <v>3.63</v>
      </c>
      <c r="C55" s="4">
        <f>IF('True_Odds_Calculator_3-way'!C56="","",'True_Odds_Calculator_3-way'!C56)</f>
        <v>3.54</v>
      </c>
      <c r="D55" s="9">
        <f t="shared" si="13"/>
        <v>0.4821238413172948</v>
      </c>
      <c r="E55" s="9">
        <f t="shared" si="14"/>
        <v>0.25559745498619779</v>
      </c>
      <c r="F55" s="9">
        <f t="shared" si="15"/>
        <v>0.2622787036965073</v>
      </c>
      <c r="G55" s="9">
        <f t="shared" si="16"/>
        <v>1.1073771951140814</v>
      </c>
      <c r="H55" s="9">
        <f t="shared" si="17"/>
        <v>2.0741558792606591</v>
      </c>
      <c r="I55" s="9">
        <f t="shared" si="18"/>
        <v>3.912402023150034</v>
      </c>
      <c r="J55" s="9">
        <f t="shared" si="19"/>
        <v>3.8127380755897673</v>
      </c>
      <c r="K55" s="11">
        <f t="shared" si="20"/>
        <v>0.50761421319796951</v>
      </c>
      <c r="L55" s="11">
        <f t="shared" si="21"/>
        <v>0.27548209366391185</v>
      </c>
      <c r="M55" s="11">
        <f t="shared" si="22"/>
        <v>0.2824858757062147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-0.25596765287660306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0.242544961871063</v>
      </c>
      <c r="Q55" s="11">
        <f>2*'OddsRatio_working_3-way'!K55*'OddsRatio_working_3-way'!L55*'OddsRatio_working_3-way'!M55</f>
        <v>7.9004873573636142E-2</v>
      </c>
      <c r="R55" s="11">
        <f t="shared" si="23"/>
        <v>0</v>
      </c>
      <c r="S55" s="11">
        <f t="shared" si="24"/>
        <v>-0.94756098727829929</v>
      </c>
      <c r="T55" s="11">
        <f t="shared" si="25"/>
        <v>-0.30865178738706811</v>
      </c>
      <c r="U55" s="11">
        <f>'OddsRatio_working_3-way'!S55-'OddsRatio_working_3-way'!R55^2/3</f>
        <v>-0.94756098727829929</v>
      </c>
      <c r="V55" s="11">
        <f>'OddsRatio_working_3-way'!S55*'OddsRatio_working_3-way'!R55/3-2*'OddsRatio_working_3-way'!R55^3/27-'OddsRatio_working_3-way'!T55</f>
        <v>0.30865178738706811</v>
      </c>
      <c r="W55" s="11">
        <f>'OddsRatio_working_3-way'!V55^2+4*'OddsRatio_working_3-way'!U55^3/27</f>
        <v>-3.0776787117367976E-2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0.17751247348749882</v>
      </c>
      <c r="Y55" s="11">
        <f>IF('OddsRatio_working_3-way'!W55&gt;=0,IF('OddsRatio_working_3-way'!V55+SQRT('OddsRatio_working_3-way'!W55)&gt;0,0,PI()),ACOS('OddsRatio_working_3-way'!V55/(2*'OddsRatio_working_3-way'!X55)))</f>
        <v>0.51684895490845451</v>
      </c>
      <c r="Z55" s="11">
        <f>'OddsRatio_working_3-way'!X55^(1/3)*COS('OddsRatio_working_3-way'!Y55/3)</f>
        <v>0.5536885975570407</v>
      </c>
      <c r="AA55" s="11">
        <f>'OddsRatio_working_3-way'!X55^(1/3)*COS(('OddsRatio_working_3-way'!Y55+2*PI())/3)</f>
        <v>-0.36028259646647021</v>
      </c>
      <c r="AB55" s="11">
        <f>'OddsRatio_working_3-way'!X55^(1/3)*COS(('OddsRatio_working_3-way'!Y55+4*PI())/3)</f>
        <v>-0.19340600109057063</v>
      </c>
      <c r="AC55" s="11">
        <f>'OddsRatio_working_3-way'!X55^(1/3)*SIN('OddsRatio_working_3-way'!Y55/3)</f>
        <v>9.6346247261724138E-2</v>
      </c>
      <c r="AD55" s="11">
        <f>'OddsRatio_working_3-way'!X55^(1/3)*SIN(('OddsRatio_working_3-way'!Y55+2*PI())/3)</f>
        <v>0.43133526763931379</v>
      </c>
      <c r="AE55" s="11">
        <f>'OddsRatio_working_3-way'!X55^(1/3)*SIN(('OddsRatio_working_3-way'!Y55+4*PI())/3)</f>
        <v>-0.52768151490103765</v>
      </c>
      <c r="AF55" s="11">
        <f>-'OddsRatio_working_3-way'!U55/(3*'OddsRatio_working_3-way'!X55^(1/3))*COS(('OddsRatio_working_3-way'!Y55)/3)</f>
        <v>0.55368859755704058</v>
      </c>
      <c r="AG55" s="11">
        <f>-'OddsRatio_working_3-way'!U55/(3*'OddsRatio_working_3-way'!X55^(1/3))*COS(('OddsRatio_working_3-way'!Y55+2*PI())/3)</f>
        <v>-0.36028259646647015</v>
      </c>
      <c r="AH55" s="11">
        <f>-'OddsRatio_working_3-way'!U55/(3*'OddsRatio_working_3-way'!X55^(1/3))*COS(('OddsRatio_working_3-way'!Y55+4*PI())/3)</f>
        <v>-0.1934060010905706</v>
      </c>
      <c r="AI55" s="11">
        <f>'OddsRatio_working_3-way'!U55/(3*'OddsRatio_working_3-way'!X55^(1/3))*SIN(('OddsRatio_working_3-way'!Y55)/3)</f>
        <v>-9.6346247261724111E-2</v>
      </c>
      <c r="AJ55" s="11">
        <f>'OddsRatio_working_3-way'!U55/(3*'OddsRatio_working_3-way'!X55^(1/3))*SIN(('OddsRatio_working_3-way'!Y55+2*PI())/3)</f>
        <v>-0.43133526763931368</v>
      </c>
      <c r="AK55" s="11">
        <f>'OddsRatio_working_3-way'!U55/(3*'OddsRatio_working_3-way'!X55^(1/3))*SIN(('OddsRatio_working_3-way'!Y55+4*PI())/3)</f>
        <v>0.52768151490103754</v>
      </c>
      <c r="AL55" s="11">
        <f>'OddsRatio_working_3-way'!Z55+'OddsRatio_working_3-way'!AF55</f>
        <v>1.1073771951140814</v>
      </c>
      <c r="AM55" s="11">
        <f>'OddsRatio_working_3-way'!AA55+'OddsRatio_working_3-way'!AG55</f>
        <v>-0.72056519293294041</v>
      </c>
      <c r="AN55" s="11">
        <f>'OddsRatio_working_3-way'!AB55+'OddsRatio_working_3-way'!AH55</f>
        <v>-0.3868120021811412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1.1073771951140814</v>
      </c>
      <c r="AS55" s="11">
        <f>IF(('OddsRatio_working_3-way'!X55=0),IF(Q55&gt;0,-Q55^(1/3),(-Q55)^(1/3)),'OddsRatio_working_3-way'!AM55-'OddsRatio_working_3-way'!R55/3)</f>
        <v>-0.72056519293294041</v>
      </c>
      <c r="AT55" s="11">
        <f>IF(('OddsRatio_working_3-way'!X55=0),IF(Q55&gt;0,-Q55^(1/3),(-Q55)^(1/3)),'OddsRatio_working_3-way'!AN55-'OddsRatio_working_3-way'!R55/3)</f>
        <v>-0.3868120021811412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1.83</v>
      </c>
      <c r="B56" s="4">
        <f>IF('True_Odds_Calculator_3-way'!B57="","",'True_Odds_Calculator_3-way'!B57)</f>
        <v>3.44</v>
      </c>
      <c r="C56" s="4">
        <f>IF('True_Odds_Calculator_3-way'!C57="","",'True_Odds_Calculator_3-way'!C57)</f>
        <v>3.63</v>
      </c>
      <c r="D56" s="9">
        <f t="shared" si="13"/>
        <v>0.50252653070494757</v>
      </c>
      <c r="E56" s="9">
        <f t="shared" si="14"/>
        <v>0.25574147018654658</v>
      </c>
      <c r="F56" s="9">
        <f t="shared" si="15"/>
        <v>0.24173199910850596</v>
      </c>
      <c r="G56" s="9">
        <f t="shared" si="16"/>
        <v>1.1927044425214635</v>
      </c>
      <c r="H56" s="9">
        <f t="shared" si="17"/>
        <v>1.9899446872928148</v>
      </c>
      <c r="I56" s="9">
        <f t="shared" si="18"/>
        <v>3.910198839752371</v>
      </c>
      <c r="J56" s="9">
        <f t="shared" si="19"/>
        <v>4.1368126838314492</v>
      </c>
      <c r="K56" s="11">
        <f t="shared" si="20"/>
        <v>0.54644808743169393</v>
      </c>
      <c r="L56" s="11">
        <f t="shared" si="21"/>
        <v>0.29069767441860467</v>
      </c>
      <c r="M56" s="11">
        <f t="shared" si="22"/>
        <v>0.27548209366391185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-0.23308134196083463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0.25818788165857787</v>
      </c>
      <c r="Q56" s="11">
        <f>2*'OddsRatio_working_3-way'!K56*'OddsRatio_working_3-way'!L56*'OddsRatio_working_3-way'!M56</f>
        <v>8.7521315816467105E-2</v>
      </c>
      <c r="R56" s="11">
        <f t="shared" si="23"/>
        <v>0</v>
      </c>
      <c r="S56" s="11">
        <f t="shared" si="24"/>
        <v>-1.1077157849123846</v>
      </c>
      <c r="T56" s="11">
        <f t="shared" si="25"/>
        <v>-0.37549687624148648</v>
      </c>
      <c r="U56" s="11">
        <f>'OddsRatio_working_3-way'!S56-'OddsRatio_working_3-way'!R56^2/3</f>
        <v>-1.1077157849123846</v>
      </c>
      <c r="V56" s="11">
        <f>'OddsRatio_working_3-way'!S56*'OddsRatio_working_3-way'!R56/3-2*'OddsRatio_working_3-way'!R56^3/27-'OddsRatio_working_3-way'!T56</f>
        <v>0.37549687624148648</v>
      </c>
      <c r="W56" s="11">
        <f>'OddsRatio_working_3-way'!V56^2+4*'OddsRatio_working_3-way'!U56^3/27</f>
        <v>-6.0365832020273208E-2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0.22436785425244601</v>
      </c>
      <c r="Y56" s="11">
        <f>IF('OddsRatio_working_3-way'!W56&gt;=0,IF('OddsRatio_working_3-way'!V56+SQRT('OddsRatio_working_3-way'!W56)&gt;0,0,PI()),ACOS('OddsRatio_working_3-way'!V56/(2*'OddsRatio_working_3-way'!X56)))</f>
        <v>0.57940515593295372</v>
      </c>
      <c r="Z56" s="11">
        <f>'OddsRatio_working_3-way'!X56^(1/3)*COS('OddsRatio_working_3-way'!Y56/3)</f>
        <v>0.59635222126073173</v>
      </c>
      <c r="AA56" s="11">
        <f>'OddsRatio_working_3-way'!X56^(1/3)*COS(('OddsRatio_working_3-way'!Y56+2*PI())/3)</f>
        <v>-0.39918089950762448</v>
      </c>
      <c r="AB56" s="11">
        <f>'OddsRatio_working_3-way'!X56^(1/3)*COS(('OddsRatio_working_3-way'!Y56+4*PI())/3)</f>
        <v>-0.19717132175310745</v>
      </c>
      <c r="AC56" s="11">
        <f>'OddsRatio_working_3-way'!X56^(1/3)*SIN('OddsRatio_working_3-way'!Y56/3)</f>
        <v>0.1166302840954532</v>
      </c>
      <c r="AD56" s="11">
        <f>'OddsRatio_working_3-way'!X56^(1/3)*SIN(('OddsRatio_working_3-way'!Y56+2*PI())/3)</f>
        <v>0.45814103116734556</v>
      </c>
      <c r="AE56" s="11">
        <f>'OddsRatio_working_3-way'!X56^(1/3)*SIN(('OddsRatio_working_3-way'!Y56+4*PI())/3)</f>
        <v>-0.57477131526279868</v>
      </c>
      <c r="AF56" s="11">
        <f>-'OddsRatio_working_3-way'!U56/(3*'OddsRatio_working_3-way'!X56^(1/3))*COS(('OddsRatio_working_3-way'!Y56)/3)</f>
        <v>0.59635222126073173</v>
      </c>
      <c r="AG56" s="11">
        <f>-'OddsRatio_working_3-way'!U56/(3*'OddsRatio_working_3-way'!X56^(1/3))*COS(('OddsRatio_working_3-way'!Y56+2*PI())/3)</f>
        <v>-0.39918089950762448</v>
      </c>
      <c r="AH56" s="11">
        <f>-'OddsRatio_working_3-way'!U56/(3*'OddsRatio_working_3-way'!X56^(1/3))*COS(('OddsRatio_working_3-way'!Y56+4*PI())/3)</f>
        <v>-0.19717132175310745</v>
      </c>
      <c r="AI56" s="11">
        <f>'OddsRatio_working_3-way'!U56/(3*'OddsRatio_working_3-way'!X56^(1/3))*SIN(('OddsRatio_working_3-way'!Y56)/3)</f>
        <v>-0.1166302840954532</v>
      </c>
      <c r="AJ56" s="11">
        <f>'OddsRatio_working_3-way'!U56/(3*'OddsRatio_working_3-way'!X56^(1/3))*SIN(('OddsRatio_working_3-way'!Y56+2*PI())/3)</f>
        <v>-0.45814103116734556</v>
      </c>
      <c r="AK56" s="11">
        <f>'OddsRatio_working_3-way'!U56/(3*'OddsRatio_working_3-way'!X56^(1/3))*SIN(('OddsRatio_working_3-way'!Y56+4*PI())/3)</f>
        <v>0.57477131526279868</v>
      </c>
      <c r="AL56" s="11">
        <f>'OddsRatio_working_3-way'!Z56+'OddsRatio_working_3-way'!AF56</f>
        <v>1.1927044425214635</v>
      </c>
      <c r="AM56" s="11">
        <f>'OddsRatio_working_3-way'!AA56+'OddsRatio_working_3-way'!AG56</f>
        <v>-0.79836179901524895</v>
      </c>
      <c r="AN56" s="11">
        <f>'OddsRatio_working_3-way'!AB56+'OddsRatio_working_3-way'!AH56</f>
        <v>-0.3943426435062149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1.1927044425214635</v>
      </c>
      <c r="AS56" s="11">
        <f>IF(('OddsRatio_working_3-way'!X56=0),IF(Q56&gt;0,-Q56^(1/3),(-Q56)^(1/3)),'OddsRatio_working_3-way'!AM56-'OddsRatio_working_3-way'!R56/3)</f>
        <v>-0.79836179901524895</v>
      </c>
      <c r="AT56" s="11">
        <f>IF(('OddsRatio_working_3-way'!X56=0),IF(Q56&gt;0,-Q56^(1/3),(-Q56)^(1/3)),'OddsRatio_working_3-way'!AN56-'OddsRatio_working_3-way'!R56/3)</f>
        <v>-0.3943426435062149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2.27</v>
      </c>
      <c r="B57" s="4">
        <f>IF('True_Odds_Calculator_3-way'!B58="","",'True_Odds_Calculator_3-way'!B58)</f>
        <v>3.33</v>
      </c>
      <c r="C57" s="4">
        <f>IF('True_Odds_Calculator_3-way'!C58="","",'True_Odds_Calculator_3-way'!C58)</f>
        <v>2.75</v>
      </c>
      <c r="D57" s="9">
        <f t="shared" si="13"/>
        <v>0.40271369191012757</v>
      </c>
      <c r="E57" s="9">
        <f t="shared" si="14"/>
        <v>0.26874051648967201</v>
      </c>
      <c r="F57" s="9">
        <f t="shared" si="15"/>
        <v>0.32854579160020059</v>
      </c>
      <c r="G57" s="9">
        <f t="shared" si="16"/>
        <v>1.167837570576769</v>
      </c>
      <c r="H57" s="9">
        <f t="shared" si="17"/>
        <v>2.4831537146324965</v>
      </c>
      <c r="I57" s="9">
        <f t="shared" si="18"/>
        <v>3.7210615394438711</v>
      </c>
      <c r="J57" s="9">
        <f t="shared" si="19"/>
        <v>3.0437157485093458</v>
      </c>
      <c r="K57" s="11">
        <f t="shared" si="20"/>
        <v>0.44052863436123346</v>
      </c>
      <c r="L57" s="11">
        <f t="shared" si="21"/>
        <v>0.3003003003003003</v>
      </c>
      <c r="M57" s="11">
        <f t="shared" si="22"/>
        <v>0.36363636363636365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-0.24911214779056201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0.25736589613241589</v>
      </c>
      <c r="Q57" s="11">
        <f>2*'OddsRatio_working_3-way'!K57*'OddsRatio_working_3-way'!L57*'OddsRatio_working_3-way'!M57</f>
        <v>9.6211549956043335E-2</v>
      </c>
      <c r="R57" s="11">
        <f t="shared" si="23"/>
        <v>0</v>
      </c>
      <c r="S57" s="11">
        <f t="shared" si="24"/>
        <v>-1.0331326609924825</v>
      </c>
      <c r="T57" s="11">
        <f t="shared" si="25"/>
        <v>-0.38621781719345144</v>
      </c>
      <c r="U57" s="11">
        <f>'OddsRatio_working_3-way'!S57-'OddsRatio_working_3-way'!R57^2/3</f>
        <v>-1.0331326609924825</v>
      </c>
      <c r="V57" s="11">
        <f>'OddsRatio_working_3-way'!S57*'OddsRatio_working_3-way'!R57/3-2*'OddsRatio_working_3-way'!R57^3/27-'OddsRatio_working_3-way'!T57</f>
        <v>0.38621781719345144</v>
      </c>
      <c r="W57" s="11">
        <f>'OddsRatio_working_3-way'!V57^2+4*'OddsRatio_working_3-way'!U57^3/27</f>
        <v>-1.4202860615491336E-2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0.20209345791809147</v>
      </c>
      <c r="Y57" s="11">
        <f>IF('OddsRatio_working_3-way'!W57&gt;=0,IF('OddsRatio_working_3-way'!V57+SQRT('OddsRatio_working_3-way'!W57)&gt;0,0,PI()),ACOS('OddsRatio_working_3-way'!V57/(2*'OddsRatio_working_3-way'!X57)))</f>
        <v>0.29930175458034936</v>
      </c>
      <c r="Z57" s="11">
        <f>'OddsRatio_working_3-way'!X57^(1/3)*COS('OddsRatio_working_3-way'!Y57/3)</f>
        <v>0.58391878528838448</v>
      </c>
      <c r="AA57" s="11">
        <f>'OddsRatio_working_3-way'!X57^(1/3)*COS(('OddsRatio_working_3-way'!Y57+2*PI())/3)</f>
        <v>-0.34257860232415327</v>
      </c>
      <c r="AB57" s="11">
        <f>'OddsRatio_working_3-way'!X57^(1/3)*COS(('OddsRatio_working_3-way'!Y57+4*PI())/3)</f>
        <v>-0.24134018296423132</v>
      </c>
      <c r="AC57" s="11">
        <f>'OddsRatio_working_3-way'!X57^(1/3)*SIN('OddsRatio_working_3-way'!Y57/3)</f>
        <v>5.8450028669783244E-2</v>
      </c>
      <c r="AD57" s="11">
        <f>'OddsRatio_working_3-way'!X57^(1/3)*SIN(('OddsRatio_working_3-way'!Y57+2*PI())/3)</f>
        <v>0.47646348747180045</v>
      </c>
      <c r="AE57" s="11">
        <f>'OddsRatio_working_3-way'!X57^(1/3)*SIN(('OddsRatio_working_3-way'!Y57+4*PI())/3)</f>
        <v>-0.53491351614158367</v>
      </c>
      <c r="AF57" s="11">
        <f>-'OddsRatio_working_3-way'!U57/(3*'OddsRatio_working_3-way'!X57^(1/3))*COS(('OddsRatio_working_3-way'!Y57)/3)</f>
        <v>0.58391878528838437</v>
      </c>
      <c r="AG57" s="11">
        <f>-'OddsRatio_working_3-way'!U57/(3*'OddsRatio_working_3-way'!X57^(1/3))*COS(('OddsRatio_working_3-way'!Y57+2*PI())/3)</f>
        <v>-0.34257860232415321</v>
      </c>
      <c r="AH57" s="11">
        <f>-'OddsRatio_working_3-way'!U57/(3*'OddsRatio_working_3-way'!X57^(1/3))*COS(('OddsRatio_working_3-way'!Y57+4*PI())/3)</f>
        <v>-0.24134018296423126</v>
      </c>
      <c r="AI57" s="11">
        <f>'OddsRatio_working_3-way'!U57/(3*'OddsRatio_working_3-way'!X57^(1/3))*SIN(('OddsRatio_working_3-way'!Y57)/3)</f>
        <v>-5.845002866978323E-2</v>
      </c>
      <c r="AJ57" s="11">
        <f>'OddsRatio_working_3-way'!U57/(3*'OddsRatio_working_3-way'!X57^(1/3))*SIN(('OddsRatio_working_3-way'!Y57+2*PI())/3)</f>
        <v>-0.47646348747180034</v>
      </c>
      <c r="AK57" s="11">
        <f>'OddsRatio_working_3-way'!U57/(3*'OddsRatio_working_3-way'!X57^(1/3))*SIN(('OddsRatio_working_3-way'!Y57+4*PI())/3)</f>
        <v>0.53491351614158356</v>
      </c>
      <c r="AL57" s="11">
        <f>'OddsRatio_working_3-way'!Z57+'OddsRatio_working_3-way'!AF57</f>
        <v>1.167837570576769</v>
      </c>
      <c r="AM57" s="11">
        <f>'OddsRatio_working_3-way'!AA57+'OddsRatio_working_3-way'!AG57</f>
        <v>-0.68515720464830654</v>
      </c>
      <c r="AN57" s="11">
        <f>'OddsRatio_working_3-way'!AB57+'OddsRatio_working_3-way'!AH57</f>
        <v>-0.48268036592846258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1.167837570576769</v>
      </c>
      <c r="AS57" s="11">
        <f>IF(('OddsRatio_working_3-way'!X57=0),IF(Q57&gt;0,-Q57^(1/3),(-Q57)^(1/3)),'OddsRatio_working_3-way'!AM57-'OddsRatio_working_3-way'!R57/3)</f>
        <v>-0.68515720464830654</v>
      </c>
      <c r="AT57" s="11">
        <f>IF(('OddsRatio_working_3-way'!X57=0),IF(Q57&gt;0,-Q57^(1/3),(-Q57)^(1/3)),'OddsRatio_working_3-way'!AN57-'OddsRatio_working_3-way'!R57/3)</f>
        <v>-0.48268036592846258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1.79</v>
      </c>
      <c r="B58" s="4">
        <f>IF('True_Odds_Calculator_3-way'!B59="","",'True_Odds_Calculator_3-way'!B59)</f>
        <v>3.94</v>
      </c>
      <c r="C58" s="4">
        <f>IF('True_Odds_Calculator_3-way'!C59="","",'True_Odds_Calculator_3-way'!C59)</f>
        <v>3.75</v>
      </c>
      <c r="D58" s="9">
        <f t="shared" si="13"/>
        <v>0.52705359817415842</v>
      </c>
      <c r="E58" s="9">
        <f t="shared" si="14"/>
        <v>0.23044295520026836</v>
      </c>
      <c r="F58" s="9">
        <f t="shared" si="15"/>
        <v>0.24250344662557316</v>
      </c>
      <c r="G58" s="9">
        <f t="shared" si="16"/>
        <v>1.135873720431928</v>
      </c>
      <c r="H58" s="9">
        <f t="shared" si="17"/>
        <v>1.8973402391412233</v>
      </c>
      <c r="I58" s="9">
        <f t="shared" si="18"/>
        <v>4.3394687380698693</v>
      </c>
      <c r="J58" s="9">
        <f t="shared" si="19"/>
        <v>4.1236527311878017</v>
      </c>
      <c r="K58" s="11">
        <f t="shared" si="20"/>
        <v>0.55865921787709494</v>
      </c>
      <c r="L58" s="11">
        <f t="shared" si="21"/>
        <v>0.25380710659898476</v>
      </c>
      <c r="M58" s="11">
        <f t="shared" si="22"/>
        <v>0.26666666666666666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-0.2415052604713156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0.24501602245980209</v>
      </c>
      <c r="Q58" s="11">
        <f>2*'OddsRatio_working_3-way'!K58*'OddsRatio_working_3-way'!L58*'OddsRatio_working_3-way'!M58</f>
        <v>7.5622229154259882E-2</v>
      </c>
      <c r="R58" s="11">
        <f t="shared" si="23"/>
        <v>0</v>
      </c>
      <c r="S58" s="11">
        <f t="shared" si="24"/>
        <v>-1.0145370000704539</v>
      </c>
      <c r="T58" s="11">
        <f t="shared" si="25"/>
        <v>-0.31312870372544865</v>
      </c>
      <c r="U58" s="11">
        <f>'OddsRatio_working_3-way'!S58-'OddsRatio_working_3-way'!R58^2/3</f>
        <v>-1.0145370000704539</v>
      </c>
      <c r="V58" s="11">
        <f>'OddsRatio_working_3-way'!S58*'OddsRatio_working_3-way'!R58/3-2*'OddsRatio_working_3-way'!R58^3/27-'OddsRatio_working_3-way'!T58</f>
        <v>0.31312870372544865</v>
      </c>
      <c r="W58" s="11">
        <f>'OddsRatio_working_3-way'!V58^2+4*'OddsRatio_working_3-way'!U58^3/27</f>
        <v>-5.6653829028687402E-2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0.19666177445392585</v>
      </c>
      <c r="Y58" s="11">
        <f>IF('OddsRatio_working_3-way'!W58&gt;=0,IF('OddsRatio_working_3-way'!V58+SQRT('OddsRatio_working_3-way'!W58)&gt;0,0,PI()),ACOS('OddsRatio_working_3-way'!V58/(2*'OddsRatio_working_3-way'!X58)))</f>
        <v>0.6499571526053336</v>
      </c>
      <c r="Z58" s="11">
        <f>'OddsRatio_working_3-way'!X58^(1/3)*COS('OddsRatio_working_3-way'!Y58/3)</f>
        <v>0.56793686021596401</v>
      </c>
      <c r="AA58" s="11">
        <f>'OddsRatio_working_3-way'!X58^(1/3)*COS(('OddsRatio_working_3-way'!Y58+2*PI())/3)</f>
        <v>-0.39222757347997556</v>
      </c>
      <c r="AB58" s="11">
        <f>'OddsRatio_working_3-way'!X58^(1/3)*COS(('OddsRatio_working_3-way'!Y58+4*PI())/3)</f>
        <v>-0.1757092867359886</v>
      </c>
      <c r="AC58" s="11">
        <f>'OddsRatio_working_3-way'!X58^(1/3)*SIN('OddsRatio_working_3-way'!Y58/3)</f>
        <v>0.12500689113611771</v>
      </c>
      <c r="AD58" s="11">
        <f>'OddsRatio_working_3-way'!X58^(1/3)*SIN(('OddsRatio_working_3-way'!Y58+2*PI())/3)</f>
        <v>0.42934430312453781</v>
      </c>
      <c r="AE58" s="11">
        <f>'OddsRatio_working_3-way'!X58^(1/3)*SIN(('OddsRatio_working_3-way'!Y58+4*PI())/3)</f>
        <v>-0.55435119426065527</v>
      </c>
      <c r="AF58" s="11">
        <f>-'OddsRatio_working_3-way'!U58/(3*'OddsRatio_working_3-way'!X58^(1/3))*COS(('OddsRatio_working_3-way'!Y58)/3)</f>
        <v>0.5679368602159639</v>
      </c>
      <c r="AG58" s="11">
        <f>-'OddsRatio_working_3-way'!U58/(3*'OddsRatio_working_3-way'!X58^(1/3))*COS(('OddsRatio_working_3-way'!Y58+2*PI())/3)</f>
        <v>-0.3922275734799755</v>
      </c>
      <c r="AH58" s="11">
        <f>-'OddsRatio_working_3-way'!U58/(3*'OddsRatio_working_3-way'!X58^(1/3))*COS(('OddsRatio_working_3-way'!Y58+4*PI())/3)</f>
        <v>-0.17570928673598857</v>
      </c>
      <c r="AI58" s="11">
        <f>'OddsRatio_working_3-way'!U58/(3*'OddsRatio_working_3-way'!X58^(1/3))*SIN(('OddsRatio_working_3-way'!Y58)/3)</f>
        <v>-0.12500689113611768</v>
      </c>
      <c r="AJ58" s="11">
        <f>'OddsRatio_working_3-way'!U58/(3*'OddsRatio_working_3-way'!X58^(1/3))*SIN(('OddsRatio_working_3-way'!Y58+2*PI())/3)</f>
        <v>-0.4293443031245377</v>
      </c>
      <c r="AK58" s="11">
        <f>'OddsRatio_working_3-way'!U58/(3*'OddsRatio_working_3-way'!X58^(1/3))*SIN(('OddsRatio_working_3-way'!Y58+4*PI())/3)</f>
        <v>0.55435119426065516</v>
      </c>
      <c r="AL58" s="11">
        <f>'OddsRatio_working_3-way'!Z58+'OddsRatio_working_3-way'!AF58</f>
        <v>1.135873720431928</v>
      </c>
      <c r="AM58" s="11">
        <f>'OddsRatio_working_3-way'!AA58+'OddsRatio_working_3-way'!AG58</f>
        <v>-0.784455146959951</v>
      </c>
      <c r="AN58" s="11">
        <f>'OddsRatio_working_3-way'!AB58+'OddsRatio_working_3-way'!AH58</f>
        <v>-0.35141857347197714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1.135873720431928</v>
      </c>
      <c r="AS58" s="11">
        <f>IF(('OddsRatio_working_3-way'!X58=0),IF(Q58&gt;0,-Q58^(1/3),(-Q58)^(1/3)),'OddsRatio_working_3-way'!AM58-'OddsRatio_working_3-way'!R58/3)</f>
        <v>-0.784455146959951</v>
      </c>
      <c r="AT58" s="11">
        <f>IF(('OddsRatio_working_3-way'!X58=0),IF(Q58&gt;0,-Q58^(1/3),(-Q58)^(1/3)),'OddsRatio_working_3-way'!AN58-'OddsRatio_working_3-way'!R58/3)</f>
        <v>-0.35141857347197714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4.1100000000000003</v>
      </c>
      <c r="B59" s="4">
        <f>IF('True_Odds_Calculator_3-way'!B60="","",'True_Odds_Calculator_3-way'!B60)</f>
        <v>3.24</v>
      </c>
      <c r="C59" s="4">
        <f>IF('True_Odds_Calculator_3-way'!C60="","",'True_Odds_Calculator_3-way'!C60)</f>
        <v>2.0699999999999998</v>
      </c>
      <c r="D59" s="9">
        <f t="shared" si="13"/>
        <v>0.23340192767570603</v>
      </c>
      <c r="E59" s="9">
        <f t="shared" si="14"/>
        <v>0.29711922384952477</v>
      </c>
      <c r="F59" s="9">
        <f t="shared" si="15"/>
        <v>0.46947884847476917</v>
      </c>
      <c r="G59" s="9">
        <f t="shared" si="16"/>
        <v>1.0560947781028744</v>
      </c>
      <c r="H59" s="9">
        <f t="shared" si="17"/>
        <v>4.2844547598999387</v>
      </c>
      <c r="I59" s="9">
        <f t="shared" si="18"/>
        <v>3.3656523029504388</v>
      </c>
      <c r="J59" s="9">
        <f t="shared" si="19"/>
        <v>2.1300214125700747</v>
      </c>
      <c r="K59" s="11">
        <f t="shared" si="20"/>
        <v>0.24330900243309</v>
      </c>
      <c r="L59" s="11">
        <f t="shared" si="21"/>
        <v>0.30864197530864196</v>
      </c>
      <c r="M59" s="11">
        <f t="shared" si="22"/>
        <v>0.48309178743961356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-0.27041763329283242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0.23290448434729497</v>
      </c>
      <c r="Q59" s="11">
        <f>2*'OddsRatio_working_3-way'!K59*'OddsRatio_working_3-way'!L59*'OddsRatio_working_3-way'!M59</f>
        <v>7.255591412688317E-2</v>
      </c>
      <c r="R59" s="11">
        <f t="shared" si="23"/>
        <v>0</v>
      </c>
      <c r="S59" s="11">
        <f t="shared" si="24"/>
        <v>-0.8612769866789165</v>
      </c>
      <c r="T59" s="11">
        <f t="shared" si="25"/>
        <v>-0.26831058775044131</v>
      </c>
      <c r="U59" s="11">
        <f>'OddsRatio_working_3-way'!S59-'OddsRatio_working_3-way'!R59^2/3</f>
        <v>-0.8612769866789165</v>
      </c>
      <c r="V59" s="11">
        <f>'OddsRatio_working_3-way'!S59*'OddsRatio_working_3-way'!R59/3-2*'OddsRatio_working_3-way'!R59^3/27-'OddsRatio_working_3-way'!T59</f>
        <v>0.26831058775044131</v>
      </c>
      <c r="W59" s="11">
        <f>'OddsRatio_working_3-way'!V59^2+4*'OddsRatio_working_3-way'!U59^3/27</f>
        <v>-2.2660330325990394E-2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0.15382693345524515</v>
      </c>
      <c r="Y59" s="11">
        <f>IF('OddsRatio_working_3-way'!W59&gt;=0,IF('OddsRatio_working_3-way'!V59+SQRT('OddsRatio_working_3-way'!W59)&gt;0,0,PI()),ACOS('OddsRatio_working_3-way'!V59/(2*'OddsRatio_working_3-way'!X59)))</f>
        <v>0.51128114416946624</v>
      </c>
      <c r="Z59" s="11">
        <f>'OddsRatio_working_3-way'!X59^(1/3)*COS('OddsRatio_working_3-way'!Y59/3)</f>
        <v>0.52804738905143722</v>
      </c>
      <c r="AA59" s="11">
        <f>'OddsRatio_working_3-way'!X59^(1/3)*COS(('OddsRatio_working_3-way'!Y59+2*PI())/3)</f>
        <v>-0.34272383973968368</v>
      </c>
      <c r="AB59" s="11">
        <f>'OddsRatio_working_3-way'!X59^(1/3)*COS(('OddsRatio_working_3-way'!Y59+4*PI())/3)</f>
        <v>-0.18532354931175365</v>
      </c>
      <c r="AC59" s="11">
        <f>'OddsRatio_working_3-way'!X59^(1/3)*SIN('OddsRatio_working_3-way'!Y59/3)</f>
        <v>9.0875100049090898E-2</v>
      </c>
      <c r="AD59" s="11">
        <f>'OddsRatio_working_3-way'!X59^(1/3)*SIN(('OddsRatio_working_3-way'!Y59+2*PI())/3)</f>
        <v>0.41186490329604414</v>
      </c>
      <c r="AE59" s="11">
        <f>'OddsRatio_working_3-way'!X59^(1/3)*SIN(('OddsRatio_working_3-way'!Y59+4*PI())/3)</f>
        <v>-0.5027400033451348</v>
      </c>
      <c r="AF59" s="11">
        <f>-'OddsRatio_working_3-way'!U59/(3*'OddsRatio_working_3-way'!X59^(1/3))*COS(('OddsRatio_working_3-way'!Y59)/3)</f>
        <v>0.52804738905143722</v>
      </c>
      <c r="AG59" s="11">
        <f>-'OddsRatio_working_3-way'!U59/(3*'OddsRatio_working_3-way'!X59^(1/3))*COS(('OddsRatio_working_3-way'!Y59+2*PI())/3)</f>
        <v>-0.34272383973968368</v>
      </c>
      <c r="AH59" s="11">
        <f>-'OddsRatio_working_3-way'!U59/(3*'OddsRatio_working_3-way'!X59^(1/3))*COS(('OddsRatio_working_3-way'!Y59+4*PI())/3)</f>
        <v>-0.18532354931175365</v>
      </c>
      <c r="AI59" s="11">
        <f>'OddsRatio_working_3-way'!U59/(3*'OddsRatio_working_3-way'!X59^(1/3))*SIN(('OddsRatio_working_3-way'!Y59)/3)</f>
        <v>-9.0875100049090898E-2</v>
      </c>
      <c r="AJ59" s="11">
        <f>'OddsRatio_working_3-way'!U59/(3*'OddsRatio_working_3-way'!X59^(1/3))*SIN(('OddsRatio_working_3-way'!Y59+2*PI())/3)</f>
        <v>-0.41186490329604414</v>
      </c>
      <c r="AK59" s="11">
        <f>'OddsRatio_working_3-way'!U59/(3*'OddsRatio_working_3-way'!X59^(1/3))*SIN(('OddsRatio_working_3-way'!Y59+4*PI())/3)</f>
        <v>0.5027400033451348</v>
      </c>
      <c r="AL59" s="11">
        <f>'OddsRatio_working_3-way'!Z59+'OddsRatio_working_3-way'!AF59</f>
        <v>1.0560947781028744</v>
      </c>
      <c r="AM59" s="11">
        <f>'OddsRatio_working_3-way'!AA59+'OddsRatio_working_3-way'!AG59</f>
        <v>-0.68544767947936736</v>
      </c>
      <c r="AN59" s="11">
        <f>'OddsRatio_working_3-way'!AB59+'OddsRatio_working_3-way'!AH59</f>
        <v>-0.37064709862350731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1.0560947781028744</v>
      </c>
      <c r="AS59" s="11">
        <f>IF(('OddsRatio_working_3-way'!X59=0),IF(Q59&gt;0,-Q59^(1/3),(-Q59)^(1/3)),'OddsRatio_working_3-way'!AM59-'OddsRatio_working_3-way'!R59/3)</f>
        <v>-0.68544767947936736</v>
      </c>
      <c r="AT59" s="11">
        <f>IF(('OddsRatio_working_3-way'!X59=0),IF(Q59&gt;0,-Q59^(1/3),(-Q59)^(1/3)),'OddsRatio_working_3-way'!AN59-'OddsRatio_working_3-way'!R59/3)</f>
        <v>-0.37064709862350731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2.13</v>
      </c>
      <c r="B60" s="4">
        <f>IF('True_Odds_Calculator_3-way'!B61="","",'True_Odds_Calculator_3-way'!B61)</f>
        <v>3.36</v>
      </c>
      <c r="C60" s="4">
        <f>IF('True_Odds_Calculator_3-way'!C61="","",'True_Odds_Calculator_3-way'!C61)</f>
        <v>3.76</v>
      </c>
      <c r="D60" s="9">
        <f t="shared" si="13"/>
        <v>0.45680616924146256</v>
      </c>
      <c r="E60" s="9">
        <f t="shared" si="14"/>
        <v>0.28707125022102886</v>
      </c>
      <c r="F60" s="9">
        <f t="shared" si="15"/>
        <v>0.25612258053750858</v>
      </c>
      <c r="G60" s="9">
        <f t="shared" si="16"/>
        <v>1.0523117625453016</v>
      </c>
      <c r="H60" s="9">
        <f t="shared" si="17"/>
        <v>2.1891122916761909</v>
      </c>
      <c r="I60" s="9">
        <f t="shared" si="18"/>
        <v>3.4834557596069118</v>
      </c>
      <c r="J60" s="9">
        <f t="shared" si="19"/>
        <v>3.9043804646250324</v>
      </c>
      <c r="K60" s="11">
        <f t="shared" si="20"/>
        <v>0.46948356807511737</v>
      </c>
      <c r="L60" s="11">
        <f t="shared" si="21"/>
        <v>0.29761904761904762</v>
      </c>
      <c r="M60" s="11">
        <f t="shared" si="22"/>
        <v>0.26595744680851063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-0.2735223397120311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0.23225939561720199</v>
      </c>
      <c r="Q60" s="11">
        <f>2*'OddsRatio_working_3-way'!K60*'OddsRatio_working_3-way'!L60*'OddsRatio_working_3-way'!M60</f>
        <v>7.4323006597504654E-2</v>
      </c>
      <c r="R60" s="11">
        <f t="shared" si="23"/>
        <v>0</v>
      </c>
      <c r="S60" s="11">
        <f t="shared" si="24"/>
        <v>-0.84914232549242075</v>
      </c>
      <c r="T60" s="11">
        <f t="shared" si="25"/>
        <v>-0.27172554415757472</v>
      </c>
      <c r="U60" s="11">
        <f>'OddsRatio_working_3-way'!S60-'OddsRatio_working_3-way'!R60^2/3</f>
        <v>-0.84914232549242075</v>
      </c>
      <c r="V60" s="11">
        <f>'OddsRatio_working_3-way'!S60*'OddsRatio_working_3-way'!R60/3-2*'OddsRatio_working_3-way'!R60^3/27-'OddsRatio_working_3-way'!T60</f>
        <v>0.27172554415757472</v>
      </c>
      <c r="W60" s="11">
        <f>'OddsRatio_working_3-way'!V60^2+4*'OddsRatio_working_3-way'!U60^3/27</f>
        <v>-1.6871579121616909E-2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0.15058747496832778</v>
      </c>
      <c r="Y60" s="11">
        <f>IF('OddsRatio_working_3-way'!W60&gt;=0,IF('OddsRatio_working_3-way'!V60+SQRT('OddsRatio_working_3-way'!W60)&gt;0,0,PI()),ACOS('OddsRatio_working_3-way'!V60/(2*'OddsRatio_working_3-way'!X60)))</f>
        <v>0.44591069301419406</v>
      </c>
      <c r="Z60" s="11">
        <f>'OddsRatio_working_3-way'!X60^(1/3)*COS('OddsRatio_working_3-way'!Y60/3)</f>
        <v>0.52615588127265078</v>
      </c>
      <c r="AA60" s="11">
        <f>'OddsRatio_working_3-way'!X60^(1/3)*COS(('OddsRatio_working_3-way'!Y60+2*PI())/3)</f>
        <v>-0.33130969881941319</v>
      </c>
      <c r="AB60" s="11">
        <f>'OddsRatio_working_3-way'!X60^(1/3)*COS(('OddsRatio_working_3-way'!Y60+4*PI())/3)</f>
        <v>-0.19484618245323773</v>
      </c>
      <c r="AC60" s="11">
        <f>'OddsRatio_working_3-way'!X60^(1/3)*SIN('OddsRatio_working_3-way'!Y60/3)</f>
        <v>7.8787247908574332E-2</v>
      </c>
      <c r="AD60" s="11">
        <f>'OddsRatio_working_3-way'!X60^(1/3)*SIN(('OddsRatio_working_3-way'!Y60+2*PI())/3)</f>
        <v>0.41627073557841737</v>
      </c>
      <c r="AE60" s="11">
        <f>'OddsRatio_working_3-way'!X60^(1/3)*SIN(('OddsRatio_working_3-way'!Y60+4*PI())/3)</f>
        <v>-0.4950579834869917</v>
      </c>
      <c r="AF60" s="11">
        <f>-'OddsRatio_working_3-way'!U60/(3*'OddsRatio_working_3-way'!X60^(1/3))*COS(('OddsRatio_working_3-way'!Y60)/3)</f>
        <v>0.52615588127265067</v>
      </c>
      <c r="AG60" s="11">
        <f>-'OddsRatio_working_3-way'!U60/(3*'OddsRatio_working_3-way'!X60^(1/3))*COS(('OddsRatio_working_3-way'!Y60+2*PI())/3)</f>
        <v>-0.33130969881941308</v>
      </c>
      <c r="AH60" s="11">
        <f>-'OddsRatio_working_3-way'!U60/(3*'OddsRatio_working_3-way'!X60^(1/3))*COS(('OddsRatio_working_3-way'!Y60+4*PI())/3)</f>
        <v>-0.19484618245323768</v>
      </c>
      <c r="AI60" s="11">
        <f>'OddsRatio_working_3-way'!U60/(3*'OddsRatio_working_3-way'!X60^(1/3))*SIN(('OddsRatio_working_3-way'!Y60)/3)</f>
        <v>-7.8787247908574318E-2</v>
      </c>
      <c r="AJ60" s="11">
        <f>'OddsRatio_working_3-way'!U60/(3*'OddsRatio_working_3-way'!X60^(1/3))*SIN(('OddsRatio_working_3-way'!Y60+2*PI())/3)</f>
        <v>-0.41627073557841726</v>
      </c>
      <c r="AK60" s="11">
        <f>'OddsRatio_working_3-way'!U60/(3*'OddsRatio_working_3-way'!X60^(1/3))*SIN(('OddsRatio_working_3-way'!Y60+4*PI())/3)</f>
        <v>0.49505798348699159</v>
      </c>
      <c r="AL60" s="11">
        <f>'OddsRatio_working_3-way'!Z60+'OddsRatio_working_3-way'!AF60</f>
        <v>1.0523117625453016</v>
      </c>
      <c r="AM60" s="11">
        <f>'OddsRatio_working_3-way'!AA60+'OddsRatio_working_3-way'!AG60</f>
        <v>-0.66261939763882627</v>
      </c>
      <c r="AN60" s="11">
        <f>'OddsRatio_working_3-way'!AB60+'OddsRatio_working_3-way'!AH60</f>
        <v>-0.38969236490647541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1.0523117625453016</v>
      </c>
      <c r="AS60" s="11">
        <f>IF(('OddsRatio_working_3-way'!X60=0),IF(Q60&gt;0,-Q60^(1/3),(-Q60)^(1/3)),'OddsRatio_working_3-way'!AM60-'OddsRatio_working_3-way'!R60/3)</f>
        <v>-0.66261939763882627</v>
      </c>
      <c r="AT60" s="11">
        <f>IF(('OddsRatio_working_3-way'!X60=0),IF(Q60&gt;0,-Q60^(1/3),(-Q60)^(1/3)),'OddsRatio_working_3-way'!AN60-'OddsRatio_working_3-way'!R60/3)</f>
        <v>-0.38969236490647541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1.97</v>
      </c>
      <c r="B61" s="4">
        <f>IF('True_Odds_Calculator_3-way'!B62="","",'True_Odds_Calculator_3-way'!B62)</f>
        <v>3.26</v>
      </c>
      <c r="C61" s="4">
        <f>IF('True_Odds_Calculator_3-way'!C62="","",'True_Odds_Calculator_3-way'!C62)</f>
        <v>4.53</v>
      </c>
      <c r="D61" s="9">
        <f t="shared" si="13"/>
        <v>0.49367367916873012</v>
      </c>
      <c r="E61" s="9">
        <f t="shared" si="14"/>
        <v>0.295019090775474</v>
      </c>
      <c r="F61" s="9">
        <f t="shared" si="15"/>
        <v>0.21130723005579577</v>
      </c>
      <c r="G61" s="9">
        <f t="shared" si="16"/>
        <v>1.0573500670384917</v>
      </c>
      <c r="H61" s="9">
        <f t="shared" si="17"/>
        <v>2.0256295650273373</v>
      </c>
      <c r="I61" s="9">
        <f t="shared" si="18"/>
        <v>3.3896111515069913</v>
      </c>
      <c r="J61" s="9">
        <f t="shared" si="19"/>
        <v>4.7324457366458761</v>
      </c>
      <c r="K61" s="11">
        <f t="shared" si="20"/>
        <v>0.50761421319796951</v>
      </c>
      <c r="L61" s="11">
        <f t="shared" si="21"/>
        <v>0.30674846625766872</v>
      </c>
      <c r="M61" s="11">
        <f t="shared" si="22"/>
        <v>0.22075055187637968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-0.26599461869399899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0.23236176554519111</v>
      </c>
      <c r="Q61" s="11">
        <f>2*'OddsRatio_working_3-way'!K61*'OddsRatio_working_3-way'!L61*'OddsRatio_working_3-way'!M61</f>
        <v>6.8746084480825781E-2</v>
      </c>
      <c r="R61" s="11">
        <f t="shared" si="23"/>
        <v>0</v>
      </c>
      <c r="S61" s="11">
        <f t="shared" si="24"/>
        <v>-0.87355814446945934</v>
      </c>
      <c r="T61" s="11">
        <f t="shared" si="25"/>
        <v>-0.25844915516847911</v>
      </c>
      <c r="U61" s="11">
        <f>'OddsRatio_working_3-way'!S61-'OddsRatio_working_3-way'!R61^2/3</f>
        <v>-0.87355814446945934</v>
      </c>
      <c r="V61" s="11">
        <f>'OddsRatio_working_3-way'!S61*'OddsRatio_working_3-way'!R61/3-2*'OddsRatio_working_3-way'!R61^3/27-'OddsRatio_working_3-way'!T61</f>
        <v>0.25844915516847911</v>
      </c>
      <c r="W61" s="11">
        <f>'OddsRatio_working_3-way'!V61^2+4*'OddsRatio_working_3-way'!U61^3/27</f>
        <v>-3.196189601752851E-2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0.15712881803223516</v>
      </c>
      <c r="Y61" s="11">
        <f>IF('OddsRatio_working_3-way'!W61&gt;=0,IF('OddsRatio_working_3-way'!V61+SQRT('OddsRatio_working_3-way'!W61)&gt;0,0,PI()),ACOS('OddsRatio_working_3-way'!V61/(2*'OddsRatio_working_3-way'!X61)))</f>
        <v>0.60515892790038639</v>
      </c>
      <c r="Z61" s="11">
        <f>'OddsRatio_working_3-way'!X61^(1/3)*COS('OddsRatio_working_3-way'!Y61/3)</f>
        <v>0.52867503351924583</v>
      </c>
      <c r="AA61" s="11">
        <f>'OddsRatio_working_3-way'!X61^(1/3)*COS(('OddsRatio_working_3-way'!Y61+2*PI())/3)</f>
        <v>-0.3579674682571703</v>
      </c>
      <c r="AB61" s="11">
        <f>'OddsRatio_working_3-way'!X61^(1/3)*COS(('OddsRatio_working_3-way'!Y61+4*PI())/3)</f>
        <v>-0.17070756526207542</v>
      </c>
      <c r="AC61" s="11">
        <f>'OddsRatio_working_3-way'!X61^(1/3)*SIN('OddsRatio_working_3-way'!Y61/3)</f>
        <v>0.10811455540264123</v>
      </c>
      <c r="AD61" s="11">
        <f>'OddsRatio_working_3-way'!X61^(1/3)*SIN(('OddsRatio_working_3-way'!Y61+2*PI())/3)</f>
        <v>0.40378873167293594</v>
      </c>
      <c r="AE61" s="11">
        <f>'OddsRatio_working_3-way'!X61^(1/3)*SIN(('OddsRatio_working_3-way'!Y61+4*PI())/3)</f>
        <v>-0.51190328707557708</v>
      </c>
      <c r="AF61" s="11">
        <f>-'OddsRatio_working_3-way'!U61/(3*'OddsRatio_working_3-way'!X61^(1/3))*COS(('OddsRatio_working_3-way'!Y61)/3)</f>
        <v>0.52867503351924583</v>
      </c>
      <c r="AG61" s="11">
        <f>-'OddsRatio_working_3-way'!U61/(3*'OddsRatio_working_3-way'!X61^(1/3))*COS(('OddsRatio_working_3-way'!Y61+2*PI())/3)</f>
        <v>-0.3579674682571703</v>
      </c>
      <c r="AH61" s="11">
        <f>-'OddsRatio_working_3-way'!U61/(3*'OddsRatio_working_3-way'!X61^(1/3))*COS(('OddsRatio_working_3-way'!Y61+4*PI())/3)</f>
        <v>-0.17070756526207542</v>
      </c>
      <c r="AI61" s="11">
        <f>'OddsRatio_working_3-way'!U61/(3*'OddsRatio_working_3-way'!X61^(1/3))*SIN(('OddsRatio_working_3-way'!Y61)/3)</f>
        <v>-0.10811455540264123</v>
      </c>
      <c r="AJ61" s="11">
        <f>'OddsRatio_working_3-way'!U61/(3*'OddsRatio_working_3-way'!X61^(1/3))*SIN(('OddsRatio_working_3-way'!Y61+2*PI())/3)</f>
        <v>-0.40378873167293594</v>
      </c>
      <c r="AK61" s="11">
        <f>'OddsRatio_working_3-way'!U61/(3*'OddsRatio_working_3-way'!X61^(1/3))*SIN(('OddsRatio_working_3-way'!Y61+4*PI())/3)</f>
        <v>0.51190328707557708</v>
      </c>
      <c r="AL61" s="11">
        <f>'OddsRatio_working_3-way'!Z61+'OddsRatio_working_3-way'!AF61</f>
        <v>1.0573500670384917</v>
      </c>
      <c r="AM61" s="11">
        <f>'OddsRatio_working_3-way'!AA61+'OddsRatio_working_3-way'!AG61</f>
        <v>-0.71593493651434059</v>
      </c>
      <c r="AN61" s="11">
        <f>'OddsRatio_working_3-way'!AB61+'OddsRatio_working_3-way'!AH61</f>
        <v>-0.34141513052415084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1.0573500670384917</v>
      </c>
      <c r="AS61" s="11">
        <f>IF(('OddsRatio_working_3-way'!X61=0),IF(Q61&gt;0,-Q61^(1/3),(-Q61)^(1/3)),'OddsRatio_working_3-way'!AM61-'OddsRatio_working_3-way'!R61/3)</f>
        <v>-0.71593493651434059</v>
      </c>
      <c r="AT61" s="11">
        <f>IF(('OddsRatio_working_3-way'!X61=0),IF(Q61&gt;0,-Q61^(1/3),(-Q61)^(1/3)),'OddsRatio_working_3-way'!AN61-'OddsRatio_working_3-way'!R61/3)</f>
        <v>-0.34141513052415084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3.88</v>
      </c>
      <c r="B62" s="4">
        <f>IF('True_Odds_Calculator_3-way'!B63="","",'True_Odds_Calculator_3-way'!B63)</f>
        <v>3.18</v>
      </c>
      <c r="C62" s="4">
        <f>IF('True_Odds_Calculator_3-way'!C63="","",'True_Odds_Calculator_3-way'!C63)</f>
        <v>2.16</v>
      </c>
      <c r="D62" s="9">
        <f t="shared" si="13"/>
        <v>0.24752373898779703</v>
      </c>
      <c r="E62" s="9">
        <f t="shared" si="14"/>
        <v>0.30292715795431047</v>
      </c>
      <c r="F62" s="9">
        <f t="shared" si="15"/>
        <v>0.44954910305789247</v>
      </c>
      <c r="G62" s="9">
        <f t="shared" si="16"/>
        <v>1.0555612992376746</v>
      </c>
      <c r="H62" s="9">
        <f t="shared" si="17"/>
        <v>4.0400165418045022</v>
      </c>
      <c r="I62" s="9">
        <f t="shared" si="18"/>
        <v>3.3011236323381308</v>
      </c>
      <c r="J62" s="9">
        <f t="shared" si="19"/>
        <v>2.2244511071157027</v>
      </c>
      <c r="K62" s="11">
        <f t="shared" si="20"/>
        <v>0.25773195876288663</v>
      </c>
      <c r="L62" s="11">
        <f t="shared" si="21"/>
        <v>0.31446540880503143</v>
      </c>
      <c r="M62" s="11">
        <f t="shared" si="22"/>
        <v>0.46296296296296291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-0.27327152088871598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0.23338760533210379</v>
      </c>
      <c r="Q62" s="11">
        <f>2*'OddsRatio_working_3-way'!K62*'OddsRatio_working_3-way'!L62*'OddsRatio_working_3-way'!M62</f>
        <v>7.5044246087493188E-2</v>
      </c>
      <c r="R62" s="11">
        <f t="shared" si="23"/>
        <v>0</v>
      </c>
      <c r="S62" s="11">
        <f t="shared" si="24"/>
        <v>-0.85405023023656357</v>
      </c>
      <c r="T62" s="11">
        <f t="shared" si="25"/>
        <v>-0.27461422194101726</v>
      </c>
      <c r="U62" s="11">
        <f>'OddsRatio_working_3-way'!S62-'OddsRatio_working_3-way'!R62^2/3</f>
        <v>-0.85405023023656357</v>
      </c>
      <c r="V62" s="11">
        <f>'OddsRatio_working_3-way'!S62*'OddsRatio_working_3-way'!R62/3-2*'OddsRatio_working_3-way'!R62^3/27-'OddsRatio_working_3-way'!T62</f>
        <v>0.27461422194101726</v>
      </c>
      <c r="W62" s="11">
        <f>'OddsRatio_working_3-way'!V62^2+4*'OddsRatio_working_3-way'!U62^3/27</f>
        <v>-1.6875291568452383E-2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0.15189491635726546</v>
      </c>
      <c r="Y62" s="11">
        <f>IF('OddsRatio_working_3-way'!W62&gt;=0,IF('OddsRatio_working_3-way'!V62+SQRT('OddsRatio_working_3-way'!W62)&gt;0,0,PI()),ACOS('OddsRatio_working_3-way'!V62/(2*'OddsRatio_working_3-way'!X62)))</f>
        <v>0.44185216715193509</v>
      </c>
      <c r="Z62" s="11">
        <f>'OddsRatio_working_3-way'!X62^(1/3)*COS('OddsRatio_working_3-way'!Y62/3)</f>
        <v>0.52778064961883731</v>
      </c>
      <c r="AA62" s="11">
        <f>'OddsRatio_working_3-way'!X62^(1/3)*COS(('OddsRatio_working_3-way'!Y62+2*PI())/3)</f>
        <v>-0.33170069993800427</v>
      </c>
      <c r="AB62" s="11">
        <f>'OddsRatio_working_3-way'!X62^(1/3)*COS(('OddsRatio_working_3-way'!Y62+4*PI())/3)</f>
        <v>-0.1960799496808327</v>
      </c>
      <c r="AC62" s="11">
        <f>'OddsRatio_working_3-way'!X62^(1/3)*SIN('OddsRatio_working_3-way'!Y62/3)</f>
        <v>7.8300676668676975E-2</v>
      </c>
      <c r="AD62" s="11">
        <f>'OddsRatio_working_3-way'!X62^(1/3)*SIN(('OddsRatio_working_3-way'!Y62+2*PI())/3)</f>
        <v>0.41792111186142844</v>
      </c>
      <c r="AE62" s="11">
        <f>'OddsRatio_working_3-way'!X62^(1/3)*SIN(('OddsRatio_working_3-way'!Y62+4*PI())/3)</f>
        <v>-0.4962217885301054</v>
      </c>
      <c r="AF62" s="11">
        <f>-'OddsRatio_working_3-way'!U62/(3*'OddsRatio_working_3-way'!X62^(1/3))*COS(('OddsRatio_working_3-way'!Y62)/3)</f>
        <v>0.52778064961883719</v>
      </c>
      <c r="AG62" s="11">
        <f>-'OddsRatio_working_3-way'!U62/(3*'OddsRatio_working_3-way'!X62^(1/3))*COS(('OddsRatio_working_3-way'!Y62+2*PI())/3)</f>
        <v>-0.33170069993800422</v>
      </c>
      <c r="AH62" s="11">
        <f>-'OddsRatio_working_3-way'!U62/(3*'OddsRatio_working_3-way'!X62^(1/3))*COS(('OddsRatio_working_3-way'!Y62+4*PI())/3)</f>
        <v>-0.19607994968083264</v>
      </c>
      <c r="AI62" s="11">
        <f>'OddsRatio_working_3-way'!U62/(3*'OddsRatio_working_3-way'!X62^(1/3))*SIN(('OddsRatio_working_3-way'!Y62)/3)</f>
        <v>-7.8300676668676961E-2</v>
      </c>
      <c r="AJ62" s="11">
        <f>'OddsRatio_working_3-way'!U62/(3*'OddsRatio_working_3-way'!X62^(1/3))*SIN(('OddsRatio_working_3-way'!Y62+2*PI())/3)</f>
        <v>-0.41792111186142838</v>
      </c>
      <c r="AK62" s="11">
        <f>'OddsRatio_working_3-way'!U62/(3*'OddsRatio_working_3-way'!X62^(1/3))*SIN(('OddsRatio_working_3-way'!Y62+4*PI())/3)</f>
        <v>0.49622178853010529</v>
      </c>
      <c r="AL62" s="11">
        <f>'OddsRatio_working_3-way'!Z62+'OddsRatio_working_3-way'!AF62</f>
        <v>1.0555612992376746</v>
      </c>
      <c r="AM62" s="11">
        <f>'OddsRatio_working_3-way'!AA62+'OddsRatio_working_3-way'!AG62</f>
        <v>-0.66340139987600844</v>
      </c>
      <c r="AN62" s="11">
        <f>'OddsRatio_working_3-way'!AB62+'OddsRatio_working_3-way'!AH62</f>
        <v>-0.39215989936166534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1.0555612992376746</v>
      </c>
      <c r="AS62" s="11">
        <f>IF(('OddsRatio_working_3-way'!X62=0),IF(Q62&gt;0,-Q62^(1/3),(-Q62)^(1/3)),'OddsRatio_working_3-way'!AM62-'OddsRatio_working_3-way'!R62/3)</f>
        <v>-0.66340139987600844</v>
      </c>
      <c r="AT62" s="11">
        <f>IF(('OddsRatio_working_3-way'!X62=0),IF(Q62&gt;0,-Q62^(1/3),(-Q62)^(1/3)),'OddsRatio_working_3-way'!AN62-'OddsRatio_working_3-way'!R62/3)</f>
        <v>-0.39215989936166534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2.91</v>
      </c>
      <c r="B63" s="4">
        <f>IF('True_Odds_Calculator_3-way'!B64="","",'True_Odds_Calculator_3-way'!B64)</f>
        <v>2.82</v>
      </c>
      <c r="C63" s="4">
        <f>IF('True_Odds_Calculator_3-way'!C64="","",'True_Odds_Calculator_3-way'!C64)</f>
        <v>2.99</v>
      </c>
      <c r="D63" s="9">
        <f t="shared" si="13"/>
        <v>0.33274836829862359</v>
      </c>
      <c r="E63" s="9">
        <f t="shared" si="14"/>
        <v>0.34354998393292757</v>
      </c>
      <c r="F63" s="9">
        <f t="shared" si="15"/>
        <v>0.3237016477684489</v>
      </c>
      <c r="G63" s="9">
        <f t="shared" si="16"/>
        <v>1.0498816442538188</v>
      </c>
      <c r="H63" s="9">
        <f t="shared" si="17"/>
        <v>3.0052739405247944</v>
      </c>
      <c r="I63" s="9">
        <f t="shared" si="18"/>
        <v>2.9107845925419498</v>
      </c>
      <c r="J63" s="9">
        <f t="shared" si="19"/>
        <v>3.0892644720650995</v>
      </c>
      <c r="K63" s="11">
        <f t="shared" si="20"/>
        <v>0.3436426116838488</v>
      </c>
      <c r="L63" s="11">
        <f t="shared" si="21"/>
        <v>0.3546099290780142</v>
      </c>
      <c r="M63" s="11">
        <f t="shared" si="22"/>
        <v>0.33444816053511706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-0.28193211283515218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0.23312172238805651</v>
      </c>
      <c r="Q63" s="11">
        <f>2*'OddsRatio_working_3-way'!K63*'OddsRatio_working_3-way'!L63*'OddsRatio_working_3-way'!M63</f>
        <v>8.1511091744075712E-2</v>
      </c>
      <c r="R63" s="11">
        <f t="shared" si="23"/>
        <v>0</v>
      </c>
      <c r="S63" s="11">
        <f t="shared" si="24"/>
        <v>-0.82687183110766993</v>
      </c>
      <c r="T63" s="11">
        <f t="shared" si="25"/>
        <v>-0.28911602486282167</v>
      </c>
      <c r="U63" s="11">
        <f>'OddsRatio_working_3-way'!S63-'OddsRatio_working_3-way'!R63^2/3</f>
        <v>-0.82687183110766993</v>
      </c>
      <c r="V63" s="11">
        <f>'OddsRatio_working_3-way'!S63*'OddsRatio_working_3-way'!R63/3-2*'OddsRatio_working_3-way'!R63^3/27-'OddsRatio_working_3-way'!T63</f>
        <v>0.28911602486282167</v>
      </c>
      <c r="W63" s="11">
        <f>'OddsRatio_working_3-way'!V63^2+4*'OddsRatio_working_3-way'!U63^3/27</f>
        <v>-1.6693875816498061E-4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0.14470229316656033</v>
      </c>
      <c r="Y63" s="11">
        <f>IF('OddsRatio_working_3-way'!W63&gt;=0,IF('OddsRatio_working_3-way'!V63+SQRT('OddsRatio_working_3-way'!W63)&gt;0,0,PI()),ACOS('OddsRatio_working_3-way'!V63/(2*'OddsRatio_working_3-way'!X63)))</f>
        <v>4.4659880496744853E-2</v>
      </c>
      <c r="Z63" s="11">
        <f>'OddsRatio_working_3-way'!X63^(1/3)*COS('OddsRatio_working_3-way'!Y63/3)</f>
        <v>0.5249408221269094</v>
      </c>
      <c r="AA63" s="11">
        <f>'OddsRatio_working_3-way'!X63^(1/3)*COS(('OddsRatio_working_3-way'!Y63+2*PI())/3)</f>
        <v>-0.26923855153634868</v>
      </c>
      <c r="AB63" s="11">
        <f>'OddsRatio_working_3-way'!X63^(1/3)*COS(('OddsRatio_working_3-way'!Y63+4*PI())/3)</f>
        <v>-0.25570227059056067</v>
      </c>
      <c r="AC63" s="11">
        <f>'OddsRatio_working_3-way'!X63^(1/3)*SIN('OddsRatio_working_3-way'!Y63/3)</f>
        <v>7.8151754478770399E-3</v>
      </c>
      <c r="AD63" s="11">
        <f>'OddsRatio_working_3-way'!X63^(1/3)*SIN(('OddsRatio_working_3-way'!Y63+2*PI())/3)</f>
        <v>0.45070449972145343</v>
      </c>
      <c r="AE63" s="11">
        <f>'OddsRatio_working_3-way'!X63^(1/3)*SIN(('OddsRatio_working_3-way'!Y63+4*PI())/3)</f>
        <v>-0.45851967516933051</v>
      </c>
      <c r="AF63" s="11">
        <f>-'OddsRatio_working_3-way'!U63/(3*'OddsRatio_working_3-way'!X63^(1/3))*COS(('OddsRatio_working_3-way'!Y63)/3)</f>
        <v>0.52494082212690929</v>
      </c>
      <c r="AG63" s="11">
        <f>-'OddsRatio_working_3-way'!U63/(3*'OddsRatio_working_3-way'!X63^(1/3))*COS(('OddsRatio_working_3-way'!Y63+2*PI())/3)</f>
        <v>-0.26923855153634862</v>
      </c>
      <c r="AH63" s="11">
        <f>-'OddsRatio_working_3-way'!U63/(3*'OddsRatio_working_3-way'!X63^(1/3))*COS(('OddsRatio_working_3-way'!Y63+4*PI())/3)</f>
        <v>-0.25570227059056061</v>
      </c>
      <c r="AI63" s="11">
        <f>'OddsRatio_working_3-way'!U63/(3*'OddsRatio_working_3-way'!X63^(1/3))*SIN(('OddsRatio_working_3-way'!Y63)/3)</f>
        <v>-7.8151754478770381E-3</v>
      </c>
      <c r="AJ63" s="11">
        <f>'OddsRatio_working_3-way'!U63/(3*'OddsRatio_working_3-way'!X63^(1/3))*SIN(('OddsRatio_working_3-way'!Y63+2*PI())/3)</f>
        <v>-0.45070449972145332</v>
      </c>
      <c r="AK63" s="11">
        <f>'OddsRatio_working_3-way'!U63/(3*'OddsRatio_working_3-way'!X63^(1/3))*SIN(('OddsRatio_working_3-way'!Y63+4*PI())/3)</f>
        <v>0.4585196751693304</v>
      </c>
      <c r="AL63" s="11">
        <f>'OddsRatio_working_3-way'!Z63+'OddsRatio_working_3-way'!AF63</f>
        <v>1.0498816442538188</v>
      </c>
      <c r="AM63" s="11">
        <f>'OddsRatio_working_3-way'!AA63+'OddsRatio_working_3-way'!AG63</f>
        <v>-0.53847710307269736</v>
      </c>
      <c r="AN63" s="11">
        <f>'OddsRatio_working_3-way'!AB63+'OddsRatio_working_3-way'!AH63</f>
        <v>-0.51140454118112122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1.0498816442538188</v>
      </c>
      <c r="AS63" s="11">
        <f>IF(('OddsRatio_working_3-way'!X63=0),IF(Q63&gt;0,-Q63^(1/3),(-Q63)^(1/3)),'OddsRatio_working_3-way'!AM63-'OddsRatio_working_3-way'!R63/3)</f>
        <v>-0.53847710307269736</v>
      </c>
      <c r="AT63" s="11">
        <f>IF(('OddsRatio_working_3-way'!X63=0),IF(Q63&gt;0,-Q63^(1/3),(-Q63)^(1/3)),'OddsRatio_working_3-way'!AN63-'OddsRatio_working_3-way'!R63/3)</f>
        <v>-0.51140454118112122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2.54</v>
      </c>
      <c r="B64" s="4">
        <f>IF('True_Odds_Calculator_3-way'!B65="","",'True_Odds_Calculator_3-way'!B65)</f>
        <v>3.19</v>
      </c>
      <c r="C64" s="4">
        <f>IF('True_Odds_Calculator_3-way'!C65="","",'True_Odds_Calculator_3-way'!C65)</f>
        <v>3.13</v>
      </c>
      <c r="D64" s="9">
        <f t="shared" si="13"/>
        <v>0.38419937171152763</v>
      </c>
      <c r="E64" s="9">
        <f t="shared" si="14"/>
        <v>0.30494050204448925</v>
      </c>
      <c r="F64" s="9">
        <f t="shared" si="15"/>
        <v>0.31086012624398318</v>
      </c>
      <c r="G64" s="9">
        <f t="shared" si="16"/>
        <v>1.040789150873199</v>
      </c>
      <c r="H64" s="9">
        <f t="shared" si="17"/>
        <v>2.6028152923447263</v>
      </c>
      <c r="I64" s="9">
        <f t="shared" si="18"/>
        <v>3.2793282404123056</v>
      </c>
      <c r="J64" s="9">
        <f t="shared" si="19"/>
        <v>3.2168808913599141</v>
      </c>
      <c r="K64" s="11">
        <f t="shared" si="20"/>
        <v>0.39370078740157477</v>
      </c>
      <c r="L64" s="11">
        <f t="shared" si="21"/>
        <v>0.31347962382445144</v>
      </c>
      <c r="M64" s="11">
        <f t="shared" si="22"/>
        <v>0.31948881789137379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-0.28325377197190438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0.23106218656276384</v>
      </c>
      <c r="Q64" s="11">
        <f>2*'OddsRatio_working_3-way'!K64*'OddsRatio_working_3-way'!L64*'OddsRatio_working_3-way'!M64</f>
        <v>7.8860814526540562E-2</v>
      </c>
      <c r="R64" s="11">
        <f t="shared" si="23"/>
        <v>0</v>
      </c>
      <c r="S64" s="11">
        <f t="shared" si="24"/>
        <v>-0.8157426640930403</v>
      </c>
      <c r="T64" s="11">
        <f t="shared" si="25"/>
        <v>-0.27841046556076465</v>
      </c>
      <c r="U64" s="11">
        <f>'OddsRatio_working_3-way'!S64-'OddsRatio_working_3-way'!R64^2/3</f>
        <v>-0.8157426640930403</v>
      </c>
      <c r="V64" s="11">
        <f>'OddsRatio_working_3-way'!S64*'OddsRatio_working_3-way'!R64/3-2*'OddsRatio_working_3-way'!R64^3/27-'OddsRatio_working_3-way'!T64</f>
        <v>0.27841046556076465</v>
      </c>
      <c r="W64" s="11">
        <f>'OddsRatio_working_3-way'!V64^2+4*'OddsRatio_working_3-way'!U64^3/27</f>
        <v>-2.906073721179861E-3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0.1417907446335458</v>
      </c>
      <c r="Y64" s="11">
        <f>IF('OddsRatio_working_3-way'!W64&gt;=0,IF('OddsRatio_working_3-way'!V64+SQRT('OddsRatio_working_3-way'!W64)&gt;0,0,PI()),ACOS('OddsRatio_working_3-way'!V64/(2*'OddsRatio_working_3-way'!X64)))</f>
        <v>0.19126102369122622</v>
      </c>
      <c r="Z64" s="11">
        <f>'OddsRatio_working_3-way'!X64^(1/3)*COS('OddsRatio_working_3-way'!Y64/3)</f>
        <v>0.52039457543659962</v>
      </c>
      <c r="AA64" s="11">
        <f>'OddsRatio_working_3-way'!X64^(1/3)*COS(('OddsRatio_working_3-way'!Y64+2*PI())/3)</f>
        <v>-0.28896846105866003</v>
      </c>
      <c r="AB64" s="11">
        <f>'OddsRatio_working_3-way'!X64^(1/3)*COS(('OddsRatio_working_3-way'!Y64+4*PI())/3)</f>
        <v>-0.23142611437793972</v>
      </c>
      <c r="AC64" s="11">
        <f>'OddsRatio_working_3-way'!X64^(1/3)*SIN('OddsRatio_working_3-way'!Y64/3)</f>
        <v>3.3222089345916903E-2</v>
      </c>
      <c r="AD64" s="11">
        <f>'OddsRatio_working_3-way'!X64^(1/3)*SIN(('OddsRatio_working_3-way'!Y64+2*PI())/3)</f>
        <v>0.43406387764675436</v>
      </c>
      <c r="AE64" s="11">
        <f>'OddsRatio_working_3-way'!X64^(1/3)*SIN(('OddsRatio_working_3-way'!Y64+4*PI())/3)</f>
        <v>-0.46728596699267105</v>
      </c>
      <c r="AF64" s="11">
        <f>-'OddsRatio_working_3-way'!U64/(3*'OddsRatio_working_3-way'!X64^(1/3))*COS(('OddsRatio_working_3-way'!Y64)/3)</f>
        <v>0.5203945754365995</v>
      </c>
      <c r="AG64" s="11">
        <f>-'OddsRatio_working_3-way'!U64/(3*'OddsRatio_working_3-way'!X64^(1/3))*COS(('OddsRatio_working_3-way'!Y64+2*PI())/3)</f>
        <v>-0.28896846105865998</v>
      </c>
      <c r="AH64" s="11">
        <f>-'OddsRatio_working_3-way'!U64/(3*'OddsRatio_working_3-way'!X64^(1/3))*COS(('OddsRatio_working_3-way'!Y64+4*PI())/3)</f>
        <v>-0.2314261143779397</v>
      </c>
      <c r="AI64" s="11">
        <f>'OddsRatio_working_3-way'!U64/(3*'OddsRatio_working_3-way'!X64^(1/3))*SIN(('OddsRatio_working_3-way'!Y64)/3)</f>
        <v>-3.3222089345916896E-2</v>
      </c>
      <c r="AJ64" s="11">
        <f>'OddsRatio_working_3-way'!U64/(3*'OddsRatio_working_3-way'!X64^(1/3))*SIN(('OddsRatio_working_3-way'!Y64+2*PI())/3)</f>
        <v>-0.4340638776467543</v>
      </c>
      <c r="AK64" s="11">
        <f>'OddsRatio_working_3-way'!U64/(3*'OddsRatio_working_3-way'!X64^(1/3))*SIN(('OddsRatio_working_3-way'!Y64+4*PI())/3)</f>
        <v>0.46728596699267094</v>
      </c>
      <c r="AL64" s="11">
        <f>'OddsRatio_working_3-way'!Z64+'OddsRatio_working_3-way'!AF64</f>
        <v>1.040789150873199</v>
      </c>
      <c r="AM64" s="11">
        <f>'OddsRatio_working_3-way'!AA64+'OddsRatio_working_3-way'!AG64</f>
        <v>-0.57793692211732006</v>
      </c>
      <c r="AN64" s="11">
        <f>'OddsRatio_working_3-way'!AB64+'OddsRatio_working_3-way'!AH64</f>
        <v>-0.46285222875587939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1.040789150873199</v>
      </c>
      <c r="AS64" s="11">
        <f>IF(('OddsRatio_working_3-way'!X64=0),IF(Q64&gt;0,-Q64^(1/3),(-Q64)^(1/3)),'OddsRatio_working_3-way'!AM64-'OddsRatio_working_3-way'!R64/3)</f>
        <v>-0.57793692211732006</v>
      </c>
      <c r="AT64" s="11">
        <f>IF(('OddsRatio_working_3-way'!X64=0),IF(Q64&gt;0,-Q64^(1/3),(-Q64)^(1/3)),'OddsRatio_working_3-way'!AN64-'OddsRatio_working_3-way'!R64/3)</f>
        <v>-0.46285222875587939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2.0699999999999998</v>
      </c>
      <c r="B65" s="4">
        <f>IF('True_Odds_Calculator_3-way'!B66="","",'True_Odds_Calculator_3-way'!B66)</f>
        <v>3.14</v>
      </c>
      <c r="C65" s="4">
        <f>IF('True_Odds_Calculator_3-way'!C66="","",'True_Odds_Calculator_3-way'!C66)</f>
        <v>4.42</v>
      </c>
      <c r="D65" s="9">
        <f t="shared" si="13"/>
        <v>0.47221364774843044</v>
      </c>
      <c r="E65" s="9">
        <f t="shared" si="14"/>
        <v>0.30908356201278225</v>
      </c>
      <c r="F65" s="9">
        <f t="shared" si="15"/>
        <v>0.21870279023878697</v>
      </c>
      <c r="G65" s="9">
        <f t="shared" si="16"/>
        <v>1.0445658982628325</v>
      </c>
      <c r="H65" s="9">
        <f t="shared" si="17"/>
        <v>2.1176855111412309</v>
      </c>
      <c r="I65" s="9">
        <f t="shared" si="18"/>
        <v>3.2353710222824619</v>
      </c>
      <c r="J65" s="9">
        <f t="shared" si="19"/>
        <v>4.572415372058888</v>
      </c>
      <c r="K65" s="11">
        <f t="shared" si="20"/>
        <v>0.48309178743961356</v>
      </c>
      <c r="L65" s="11">
        <f t="shared" si="21"/>
        <v>0.31847133757961782</v>
      </c>
      <c r="M65" s="11">
        <f t="shared" si="22"/>
        <v>0.22624434389140272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-0.27258464896727053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0.23077633157943322</v>
      </c>
      <c r="Q65" s="11">
        <f>2*'OddsRatio_working_3-way'!K65*'OddsRatio_working_3-way'!L65*'OddsRatio_working_3-way'!M65</f>
        <v>6.9615786298471566E-2</v>
      </c>
      <c r="R65" s="11">
        <f t="shared" si="23"/>
        <v>0</v>
      </c>
      <c r="S65" s="11">
        <f t="shared" si="24"/>
        <v>-0.84662262696657853</v>
      </c>
      <c r="T65" s="11">
        <f t="shared" si="25"/>
        <v>-0.25539144101555916</v>
      </c>
      <c r="U65" s="11">
        <f>'OddsRatio_working_3-way'!S65-'OddsRatio_working_3-way'!R65^2/3</f>
        <v>-0.84662262696657853</v>
      </c>
      <c r="V65" s="11">
        <f>'OddsRatio_working_3-way'!S65*'OddsRatio_working_3-way'!R65/3-2*'OddsRatio_working_3-way'!R65^3/27-'OddsRatio_working_3-way'!T65</f>
        <v>0.25539144101555916</v>
      </c>
      <c r="W65" s="11">
        <f>'OddsRatio_working_3-way'!V65^2+4*'OddsRatio_working_3-way'!U65^3/27</f>
        <v>-2.4676484801107151E-2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0.14991770487930284</v>
      </c>
      <c r="Y65" s="11">
        <f>IF('OddsRatio_working_3-way'!W65&gt;=0,IF('OddsRatio_working_3-way'!V65+SQRT('OddsRatio_working_3-way'!W65)&gt;0,0,PI()),ACOS('OddsRatio_working_3-way'!V65/(2*'OddsRatio_working_3-way'!X65)))</f>
        <v>0.55143781293550354</v>
      </c>
      <c r="Z65" s="11">
        <f>'OddsRatio_working_3-way'!X65^(1/3)*COS('OddsRatio_working_3-way'!Y65/3)</f>
        <v>0.52228294913141626</v>
      </c>
      <c r="AA65" s="11">
        <f>'OddsRatio_working_3-way'!X65^(1/3)*COS(('OddsRatio_working_3-way'!Y65+2*PI())/3)</f>
        <v>-0.34523099547400882</v>
      </c>
      <c r="AB65" s="11">
        <f>'OddsRatio_working_3-way'!X65^(1/3)*COS(('OddsRatio_working_3-way'!Y65+4*PI())/3)</f>
        <v>-0.17705195365740753</v>
      </c>
      <c r="AC65" s="11">
        <f>'OddsRatio_working_3-way'!X65^(1/3)*SIN('OddsRatio_working_3-way'!Y65/3)</f>
        <v>9.7098215064868099E-2</v>
      </c>
      <c r="AD65" s="11">
        <f>'OddsRatio_working_3-way'!X65^(1/3)*SIN(('OddsRatio_working_3-way'!Y65+2*PI())/3)</f>
        <v>0.40376119437882813</v>
      </c>
      <c r="AE65" s="11">
        <f>'OddsRatio_working_3-way'!X65^(1/3)*SIN(('OddsRatio_working_3-way'!Y65+4*PI())/3)</f>
        <v>-0.50085940944369622</v>
      </c>
      <c r="AF65" s="11">
        <f>-'OddsRatio_working_3-way'!U65/(3*'OddsRatio_working_3-way'!X65^(1/3))*COS(('OddsRatio_working_3-way'!Y65)/3)</f>
        <v>0.52228294913141615</v>
      </c>
      <c r="AG65" s="11">
        <f>-'OddsRatio_working_3-way'!U65/(3*'OddsRatio_working_3-way'!X65^(1/3))*COS(('OddsRatio_working_3-way'!Y65+2*PI())/3)</f>
        <v>-0.34523099547400876</v>
      </c>
      <c r="AH65" s="11">
        <f>-'OddsRatio_working_3-way'!U65/(3*'OddsRatio_working_3-way'!X65^(1/3))*COS(('OddsRatio_working_3-way'!Y65+4*PI())/3)</f>
        <v>-0.17705195365740747</v>
      </c>
      <c r="AI65" s="11">
        <f>'OddsRatio_working_3-way'!U65/(3*'OddsRatio_working_3-way'!X65^(1/3))*SIN(('OddsRatio_working_3-way'!Y65)/3)</f>
        <v>-9.7098215064868071E-2</v>
      </c>
      <c r="AJ65" s="11">
        <f>'OddsRatio_working_3-way'!U65/(3*'OddsRatio_working_3-way'!X65^(1/3))*SIN(('OddsRatio_working_3-way'!Y65+2*PI())/3)</f>
        <v>-0.40376119437882801</v>
      </c>
      <c r="AK65" s="11">
        <f>'OddsRatio_working_3-way'!U65/(3*'OddsRatio_working_3-way'!X65^(1/3))*SIN(('OddsRatio_working_3-way'!Y65+4*PI())/3)</f>
        <v>0.50085940944369611</v>
      </c>
      <c r="AL65" s="11">
        <f>'OddsRatio_working_3-way'!Z65+'OddsRatio_working_3-way'!AF65</f>
        <v>1.0445658982628325</v>
      </c>
      <c r="AM65" s="11">
        <f>'OddsRatio_working_3-way'!AA65+'OddsRatio_working_3-way'!AG65</f>
        <v>-0.69046199094801763</v>
      </c>
      <c r="AN65" s="11">
        <f>'OddsRatio_working_3-way'!AB65+'OddsRatio_working_3-way'!AH65</f>
        <v>-0.354103907314815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1.0445658982628325</v>
      </c>
      <c r="AS65" s="11">
        <f>IF(('OddsRatio_working_3-way'!X65=0),IF(Q65&gt;0,-Q65^(1/3),(-Q65)^(1/3)),'OddsRatio_working_3-way'!AM65-'OddsRatio_working_3-way'!R65/3)</f>
        <v>-0.69046199094801763</v>
      </c>
      <c r="AT65" s="11">
        <f>IF(('OddsRatio_working_3-way'!X65=0),IF(Q65&gt;0,-Q65^(1/3),(-Q65)^(1/3)),'OddsRatio_working_3-way'!AN65-'OddsRatio_working_3-way'!R65/3)</f>
        <v>-0.354103907314815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2.92</v>
      </c>
      <c r="B66" s="4">
        <f>IF('True_Odds_Calculator_3-way'!B67="","",'True_Odds_Calculator_3-way'!B67)</f>
        <v>3.12</v>
      </c>
      <c r="C66" s="4">
        <f>IF('True_Odds_Calculator_3-way'!C67="","",'True_Odds_Calculator_3-way'!C67)</f>
        <v>2.74</v>
      </c>
      <c r="D66" s="9">
        <f t="shared" si="13"/>
        <v>0.33314071079328939</v>
      </c>
      <c r="E66" s="9">
        <f t="shared" si="14"/>
        <v>0.31150235271829552</v>
      </c>
      <c r="F66" s="9">
        <f t="shared" si="15"/>
        <v>0.35535693648841493</v>
      </c>
      <c r="G66" s="9">
        <f t="shared" si="16"/>
        <v>1.0425701068919755</v>
      </c>
      <c r="H66" s="9">
        <f t="shared" si="17"/>
        <v>3.0017346052325933</v>
      </c>
      <c r="I66" s="9">
        <f t="shared" si="18"/>
        <v>3.2102486266109889</v>
      </c>
      <c r="J66" s="9">
        <f t="shared" si="19"/>
        <v>2.8140719859920371</v>
      </c>
      <c r="K66" s="11">
        <f t="shared" si="20"/>
        <v>0.34246575342465752</v>
      </c>
      <c r="L66" s="11">
        <f t="shared" si="21"/>
        <v>0.32051282051282048</v>
      </c>
      <c r="M66" s="11">
        <f t="shared" si="22"/>
        <v>0.36496350364963503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-0.28372547360648548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0.23154735808470434</v>
      </c>
      <c r="Q66" s="11">
        <f>2*'OddsRatio_working_3-way'!K66*'OddsRatio_working_3-way'!L66*'OddsRatio_working_3-way'!M66</f>
        <v>8.0120193108894219E-2</v>
      </c>
      <c r="R66" s="11">
        <f t="shared" si="23"/>
        <v>0</v>
      </c>
      <c r="S66" s="11">
        <f t="shared" si="24"/>
        <v>-0.81609647220414949</v>
      </c>
      <c r="T66" s="11">
        <f t="shared" si="25"/>
        <v>-0.28238632256198942</v>
      </c>
      <c r="U66" s="11">
        <f>'OddsRatio_working_3-way'!S66-'OddsRatio_working_3-way'!R66^2/3</f>
        <v>-0.81609647220414949</v>
      </c>
      <c r="V66" s="11">
        <f>'OddsRatio_working_3-way'!S66*'OddsRatio_working_3-way'!R66/3-2*'OddsRatio_working_3-way'!R66^3/27-'OddsRatio_working_3-way'!T66</f>
        <v>0.28238632256198942</v>
      </c>
      <c r="W66" s="11">
        <f>'OddsRatio_working_3-way'!V66^2+4*'OddsRatio_working_3-way'!U66^3/27</f>
        <v>-7.8110980355365622E-4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0.14188300195375553</v>
      </c>
      <c r="Y66" s="11">
        <f>IF('OddsRatio_working_3-way'!W66&gt;=0,IF('OddsRatio_working_3-way'!V66+SQRT('OddsRatio_working_3-way'!W66)&gt;0,0,PI()),ACOS('OddsRatio_working_3-way'!V66/(2*'OddsRatio_working_3-way'!X66)))</f>
        <v>9.8650736499401148E-2</v>
      </c>
      <c r="Z66" s="11">
        <f>'OddsRatio_working_3-way'!X66^(1/3)*COS('OddsRatio_working_3-way'!Y66/3)</f>
        <v>0.52128505344598774</v>
      </c>
      <c r="AA66" s="11">
        <f>'OddsRatio_working_3-way'!X66^(1/3)*COS(('OddsRatio_working_3-way'!Y66+2*PI())/3)</f>
        <v>-0.27549304325938784</v>
      </c>
      <c r="AB66" s="11">
        <f>'OddsRatio_working_3-way'!X66^(1/3)*COS(('OddsRatio_working_3-way'!Y66+4*PI())/3)</f>
        <v>-0.2457920101865998</v>
      </c>
      <c r="AC66" s="11">
        <f>'OddsRatio_working_3-way'!X66^(1/3)*SIN('OddsRatio_working_3-way'!Y66/3)</f>
        <v>1.7147899439784144E-2</v>
      </c>
      <c r="AD66" s="11">
        <f>'OddsRatio_working_3-way'!X66^(1/3)*SIN(('OddsRatio_working_3-way'!Y66+2*PI())/3)</f>
        <v>0.44287214917746215</v>
      </c>
      <c r="AE66" s="11">
        <f>'OddsRatio_working_3-way'!X66^(1/3)*SIN(('OddsRatio_working_3-way'!Y66+4*PI())/3)</f>
        <v>-0.46002004861724627</v>
      </c>
      <c r="AF66" s="11">
        <f>-'OddsRatio_working_3-way'!U66/(3*'OddsRatio_working_3-way'!X66^(1/3))*COS(('OddsRatio_working_3-way'!Y66)/3)</f>
        <v>0.52128505344598774</v>
      </c>
      <c r="AG66" s="11">
        <f>-'OddsRatio_working_3-way'!U66/(3*'OddsRatio_working_3-way'!X66^(1/3))*COS(('OddsRatio_working_3-way'!Y66+2*PI())/3)</f>
        <v>-0.27549304325938784</v>
      </c>
      <c r="AH66" s="11">
        <f>-'OddsRatio_working_3-way'!U66/(3*'OddsRatio_working_3-way'!X66^(1/3))*COS(('OddsRatio_working_3-way'!Y66+4*PI())/3)</f>
        <v>-0.2457920101865998</v>
      </c>
      <c r="AI66" s="11">
        <f>'OddsRatio_working_3-way'!U66/(3*'OddsRatio_working_3-way'!X66^(1/3))*SIN(('OddsRatio_working_3-way'!Y66)/3)</f>
        <v>-1.7147899439784144E-2</v>
      </c>
      <c r="AJ66" s="11">
        <f>'OddsRatio_working_3-way'!U66/(3*'OddsRatio_working_3-way'!X66^(1/3))*SIN(('OddsRatio_working_3-way'!Y66+2*PI())/3)</f>
        <v>-0.44287214917746215</v>
      </c>
      <c r="AK66" s="11">
        <f>'OddsRatio_working_3-way'!U66/(3*'OddsRatio_working_3-way'!X66^(1/3))*SIN(('OddsRatio_working_3-way'!Y66+4*PI())/3)</f>
        <v>0.46002004861724627</v>
      </c>
      <c r="AL66" s="11">
        <f>'OddsRatio_working_3-way'!Z66+'OddsRatio_working_3-way'!AF66</f>
        <v>1.0425701068919755</v>
      </c>
      <c r="AM66" s="11">
        <f>'OddsRatio_working_3-way'!AA66+'OddsRatio_working_3-way'!AG66</f>
        <v>-0.55098608651877568</v>
      </c>
      <c r="AN66" s="11">
        <f>'OddsRatio_working_3-way'!AB66+'OddsRatio_working_3-way'!AH66</f>
        <v>-0.49158402037319959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1.0425701068919755</v>
      </c>
      <c r="AS66" s="11">
        <f>IF(('OddsRatio_working_3-way'!X66=0),IF(Q66&gt;0,-Q66^(1/3),(-Q66)^(1/3)),'OddsRatio_working_3-way'!AM66-'OddsRatio_working_3-way'!R66/3)</f>
        <v>-0.55098608651877568</v>
      </c>
      <c r="AT66" s="11">
        <f>IF(('OddsRatio_working_3-way'!X66=0),IF(Q66&gt;0,-Q66^(1/3),(-Q66)^(1/3)),'OddsRatio_working_3-way'!AN66-'OddsRatio_working_3-way'!R66/3)</f>
        <v>-0.49158402037319959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2.65</v>
      </c>
      <c r="B67" s="4">
        <f>IF('True_Odds_Calculator_3-way'!B68="","",'True_Odds_Calculator_3-way'!B68)</f>
        <v>3.07</v>
      </c>
      <c r="C67" s="4">
        <f>IF('True_Odds_Calculator_3-way'!C68="","",'True_Odds_Calculator_3-way'!C68)</f>
        <v>3.09</v>
      </c>
      <c r="D67" s="9">
        <f t="shared" si="13"/>
        <v>0.36802533641739127</v>
      </c>
      <c r="E67" s="9">
        <f t="shared" si="14"/>
        <v>0.31702646841507187</v>
      </c>
      <c r="F67" s="9">
        <f t="shared" si="15"/>
        <v>0.31494819516753686</v>
      </c>
      <c r="G67" s="9">
        <f t="shared" si="16"/>
        <v>1.0407298349465592</v>
      </c>
      <c r="H67" s="9">
        <f t="shared" si="17"/>
        <v>2.7172042276618225</v>
      </c>
      <c r="I67" s="9">
        <f t="shared" si="18"/>
        <v>3.1543107583393772</v>
      </c>
      <c r="J67" s="9">
        <f t="shared" si="19"/>
        <v>3.1751253550383085</v>
      </c>
      <c r="K67" s="11">
        <f t="shared" si="20"/>
        <v>0.37735849056603776</v>
      </c>
      <c r="L67" s="11">
        <f t="shared" si="21"/>
        <v>0.32573289902280134</v>
      </c>
      <c r="M67" s="11">
        <f t="shared" si="22"/>
        <v>0.3236245954692557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-0.28396044424740419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0.23111780464339934</v>
      </c>
      <c r="Q67" s="11">
        <f>2*'OddsRatio_working_3-way'!K67*'OddsRatio_working_3-way'!L67*'OddsRatio_working_3-way'!M67</f>
        <v>7.955862466209962E-2</v>
      </c>
      <c r="R67" s="11">
        <f t="shared" si="23"/>
        <v>0</v>
      </c>
      <c r="S67" s="11">
        <f t="shared" si="24"/>
        <v>-0.8139084486078455</v>
      </c>
      <c r="T67" s="11">
        <f t="shared" si="25"/>
        <v>-0.280175025338329</v>
      </c>
      <c r="U67" s="11">
        <f>'OddsRatio_working_3-way'!S67-'OddsRatio_working_3-way'!R67^2/3</f>
        <v>-0.8139084486078455</v>
      </c>
      <c r="V67" s="11">
        <f>'OddsRatio_working_3-way'!S67*'OddsRatio_working_3-way'!R67/3-2*'OddsRatio_working_3-way'!R67^3/27-'OddsRatio_working_3-way'!T67</f>
        <v>0.280175025338329</v>
      </c>
      <c r="W67" s="11">
        <f>'OddsRatio_working_3-way'!V67^2+4*'OddsRatio_working_3-way'!U67^3/27</f>
        <v>-1.3791669853381178E-3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0.14131278410734061</v>
      </c>
      <c r="Y67" s="11">
        <f>IF('OddsRatio_working_3-way'!W67&gt;=0,IF('OddsRatio_working_3-way'!V67+SQRT('OddsRatio_working_3-way'!W67)&gt;0,0,PI()),ACOS('OddsRatio_working_3-way'!V67/(2*'OddsRatio_working_3-way'!X67)))</f>
        <v>0.1317815851257147</v>
      </c>
      <c r="Z67" s="11">
        <f>'OddsRatio_working_3-way'!X67^(1/3)*COS('OddsRatio_working_3-way'!Y67/3)</f>
        <v>0.52036491747327962</v>
      </c>
      <c r="AA67" s="11">
        <f>'OddsRatio_working_3-way'!X67^(1/3)*COS(('OddsRatio_working_3-way'!Y67+2*PI())/3)</f>
        <v>-0.27999095815561542</v>
      </c>
      <c r="AB67" s="11">
        <f>'OddsRatio_working_3-way'!X67^(1/3)*COS(('OddsRatio_working_3-way'!Y67+4*PI())/3)</f>
        <v>-0.24037395931766437</v>
      </c>
      <c r="AC67" s="11">
        <f>'OddsRatio_working_3-way'!X67^(1/3)*SIN('OddsRatio_working_3-way'!Y67/3)</f>
        <v>2.2872884943576088E-2</v>
      </c>
      <c r="AD67" s="11">
        <f>'OddsRatio_working_3-way'!X67^(1/3)*SIN(('OddsRatio_working_3-way'!Y67+2*PI())/3)</f>
        <v>0.43921279529826501</v>
      </c>
      <c r="AE67" s="11">
        <f>'OddsRatio_working_3-way'!X67^(1/3)*SIN(('OddsRatio_working_3-way'!Y67+4*PI())/3)</f>
        <v>-0.46208568024184116</v>
      </c>
      <c r="AF67" s="11">
        <f>-'OddsRatio_working_3-way'!U67/(3*'OddsRatio_working_3-way'!X67^(1/3))*COS(('OddsRatio_working_3-way'!Y67)/3)</f>
        <v>0.52036491747327951</v>
      </c>
      <c r="AG67" s="11">
        <f>-'OddsRatio_working_3-way'!U67/(3*'OddsRatio_working_3-way'!X67^(1/3))*COS(('OddsRatio_working_3-way'!Y67+2*PI())/3)</f>
        <v>-0.27999095815561537</v>
      </c>
      <c r="AH67" s="11">
        <f>-'OddsRatio_working_3-way'!U67/(3*'OddsRatio_working_3-way'!X67^(1/3))*COS(('OddsRatio_working_3-way'!Y67+4*PI())/3)</f>
        <v>-0.24037395931766431</v>
      </c>
      <c r="AI67" s="11">
        <f>'OddsRatio_working_3-way'!U67/(3*'OddsRatio_working_3-way'!X67^(1/3))*SIN(('OddsRatio_working_3-way'!Y67)/3)</f>
        <v>-2.2872884943576081E-2</v>
      </c>
      <c r="AJ67" s="11">
        <f>'OddsRatio_working_3-way'!U67/(3*'OddsRatio_working_3-way'!X67^(1/3))*SIN(('OddsRatio_working_3-way'!Y67+2*PI())/3)</f>
        <v>-0.4392127952982649</v>
      </c>
      <c r="AK67" s="11">
        <f>'OddsRatio_working_3-way'!U67/(3*'OddsRatio_working_3-way'!X67^(1/3))*SIN(('OddsRatio_working_3-way'!Y67+4*PI())/3)</f>
        <v>0.46208568024184105</v>
      </c>
      <c r="AL67" s="11">
        <f>'OddsRatio_working_3-way'!Z67+'OddsRatio_working_3-way'!AF67</f>
        <v>1.0407298349465592</v>
      </c>
      <c r="AM67" s="11">
        <f>'OddsRatio_working_3-way'!AA67+'OddsRatio_working_3-way'!AG67</f>
        <v>-0.55998191631123073</v>
      </c>
      <c r="AN67" s="11">
        <f>'OddsRatio_working_3-way'!AB67+'OddsRatio_working_3-way'!AH67</f>
        <v>-0.48074791863532867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1.0407298349465592</v>
      </c>
      <c r="AS67" s="11">
        <f>IF(('OddsRatio_working_3-way'!X67=0),IF(Q67&gt;0,-Q67^(1/3),(-Q67)^(1/3)),'OddsRatio_working_3-way'!AM67-'OddsRatio_working_3-way'!R67/3)</f>
        <v>-0.55998191631123073</v>
      </c>
      <c r="AT67" s="11">
        <f>IF(('OddsRatio_working_3-way'!X67=0),IF(Q67&gt;0,-Q67^(1/3),(-Q67)^(1/3)),'OddsRatio_working_3-way'!AN67-'OddsRatio_working_3-way'!R67/3)</f>
        <v>-0.48074791863532867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1.73</v>
      </c>
      <c r="B68" s="4">
        <f>IF('True_Odds_Calculator_3-way'!B69="","",'True_Odds_Calculator_3-way'!B69)</f>
        <v>3.65</v>
      </c>
      <c r="C68" s="4">
        <f>IF('True_Odds_Calculator_3-way'!C69="","",'True_Odds_Calculator_3-way'!C69)</f>
        <v>5.61</v>
      </c>
      <c r="D68" s="9">
        <f t="shared" ref="D68:D131" si="26">(K68/(AR68+K68-(AR68*K68)))</f>
        <v>0.56537969949127098</v>
      </c>
      <c r="E68" s="9">
        <f t="shared" ref="E68:E131" si="27">(L68/(AR68+L68-(AR68*L68)))</f>
        <v>0.26381261570361403</v>
      </c>
      <c r="F68" s="9">
        <f t="shared" ref="F68:F131" si="28">(M68/(AR68+M68-(AR68*M68)))</f>
        <v>0.17080768480511505</v>
      </c>
      <c r="G68" s="9">
        <f t="shared" ref="G68:G131" si="29">AR68</f>
        <v>1.0530450159515929</v>
      </c>
      <c r="H68" s="9">
        <f t="shared" ref="H68:H131" si="30">IF(A68="","",1/D68)</f>
        <v>1.7687228616446622</v>
      </c>
      <c r="I68" s="9">
        <f t="shared" ref="I68:I131" si="31">IF(B68="","",1/E68)</f>
        <v>3.790569292271722</v>
      </c>
      <c r="J68" s="9">
        <f t="shared" ref="J68:J131" si="32">IF(C68="","",1/F68)</f>
        <v>5.8545375235368438</v>
      </c>
      <c r="K68" s="11">
        <f t="shared" ref="K68:K131" si="33">1/A68</f>
        <v>0.5780346820809249</v>
      </c>
      <c r="L68" s="11">
        <f t="shared" ref="L68:L131" si="34">1/B68</f>
        <v>0.27397260273972601</v>
      </c>
      <c r="M68" s="11">
        <f t="shared" ref="M68:M131" si="35">1/C68</f>
        <v>0.17825311942959002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-0.25174904433659961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0.22555110052140698</v>
      </c>
      <c r="Q68" s="11">
        <f>2*'OddsRatio_working_3-way'!K68*'OddsRatio_working_3-way'!L68*'OddsRatio_working_3-way'!M68</f>
        <v>5.6458348065433539E-2</v>
      </c>
      <c r="R68" s="11">
        <f t="shared" ref="R68:R131" si="36">O68/N68</f>
        <v>0</v>
      </c>
      <c r="S68" s="11">
        <f t="shared" ref="S68:S131" si="37">P68/N68</f>
        <v>-0.89593627302844958</v>
      </c>
      <c r="T68" s="11">
        <f t="shared" ref="T68:T131" si="38">Q68/N68</f>
        <v>-0.22426439875555687</v>
      </c>
      <c r="U68" s="11">
        <f>'OddsRatio_working_3-way'!S68-'OddsRatio_working_3-way'!R68^2/3</f>
        <v>-0.89593627302844958</v>
      </c>
      <c r="V68" s="11">
        <f>'OddsRatio_working_3-way'!S68*'OddsRatio_working_3-way'!R68/3-2*'OddsRatio_working_3-way'!R68^3/27-'OddsRatio_working_3-way'!T68</f>
        <v>0.22426439875555687</v>
      </c>
      <c r="W68" s="11">
        <f>'OddsRatio_working_3-way'!V68^2+4*'OddsRatio_working_3-way'!U68^3/27</f>
        <v>-5.6249133349900969E-2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0.16320512698678646</v>
      </c>
      <c r="Y68" s="11">
        <f>IF('OddsRatio_working_3-way'!W68&gt;=0,IF('OddsRatio_working_3-way'!V68+SQRT('OddsRatio_working_3-way'!W68)&gt;0,0,PI()),ACOS('OddsRatio_working_3-way'!V68/(2*'OddsRatio_working_3-way'!X68)))</f>
        <v>0.81335720597908412</v>
      </c>
      <c r="Z68" s="11">
        <f>'OddsRatio_working_3-way'!X68^(1/3)*COS('OddsRatio_working_3-way'!Y68/3)</f>
        <v>0.52652250797579636</v>
      </c>
      <c r="AA68" s="11">
        <f>'OddsRatio_working_3-way'!X68^(1/3)*COS(('OddsRatio_working_3-way'!Y68+2*PI())/3)</f>
        <v>-0.39000747564073662</v>
      </c>
      <c r="AB68" s="11">
        <f>'OddsRatio_working_3-way'!X68^(1/3)*COS(('OddsRatio_working_3-way'!Y68+4*PI())/3)</f>
        <v>-0.1365150323350596</v>
      </c>
      <c r="AC68" s="11">
        <f>'OddsRatio_working_3-way'!X68^(1/3)*SIN('OddsRatio_working_3-way'!Y68/3)</f>
        <v>0.14635393038006855</v>
      </c>
      <c r="AD68" s="11">
        <f>'OddsRatio_working_3-way'!X68^(1/3)*SIN(('OddsRatio_working_3-way'!Y68+2*PI())/3)</f>
        <v>0.38280490238130011</v>
      </c>
      <c r="AE68" s="11">
        <f>'OddsRatio_working_3-way'!X68^(1/3)*SIN(('OddsRatio_working_3-way'!Y68+4*PI())/3)</f>
        <v>-0.52915883276136866</v>
      </c>
      <c r="AF68" s="11">
        <f>-'OddsRatio_working_3-way'!U68/(3*'OddsRatio_working_3-way'!X68^(1/3))*COS(('OddsRatio_working_3-way'!Y68)/3)</f>
        <v>0.52652250797579647</v>
      </c>
      <c r="AG68" s="11">
        <f>-'OddsRatio_working_3-way'!U68/(3*'OddsRatio_working_3-way'!X68^(1/3))*COS(('OddsRatio_working_3-way'!Y68+2*PI())/3)</f>
        <v>-0.39000747564073673</v>
      </c>
      <c r="AH68" s="11">
        <f>-'OddsRatio_working_3-way'!U68/(3*'OddsRatio_working_3-way'!X68^(1/3))*COS(('OddsRatio_working_3-way'!Y68+4*PI())/3)</f>
        <v>-0.13651503233505963</v>
      </c>
      <c r="AI68" s="11">
        <f>'OddsRatio_working_3-way'!U68/(3*'OddsRatio_working_3-way'!X68^(1/3))*SIN(('OddsRatio_working_3-way'!Y68)/3)</f>
        <v>-0.14635393038006858</v>
      </c>
      <c r="AJ68" s="11">
        <f>'OddsRatio_working_3-way'!U68/(3*'OddsRatio_working_3-way'!X68^(1/3))*SIN(('OddsRatio_working_3-way'!Y68+2*PI())/3)</f>
        <v>-0.38280490238130016</v>
      </c>
      <c r="AK68" s="11">
        <f>'OddsRatio_working_3-way'!U68/(3*'OddsRatio_working_3-way'!X68^(1/3))*SIN(('OddsRatio_working_3-way'!Y68+4*PI())/3)</f>
        <v>0.52915883276136877</v>
      </c>
      <c r="AL68" s="11">
        <f>'OddsRatio_working_3-way'!Z68+'OddsRatio_working_3-way'!AF68</f>
        <v>1.0530450159515929</v>
      </c>
      <c r="AM68" s="11">
        <f>'OddsRatio_working_3-way'!AA68+'OddsRatio_working_3-way'!AG68</f>
        <v>-0.78001495128147336</v>
      </c>
      <c r="AN68" s="11">
        <f>'OddsRatio_working_3-way'!AB68+'OddsRatio_working_3-way'!AH68</f>
        <v>-0.27303006467011925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1.0530450159515929</v>
      </c>
      <c r="AS68" s="11">
        <f>IF(('OddsRatio_working_3-way'!X68=0),IF(Q68&gt;0,-Q68^(1/3),(-Q68)^(1/3)),'OddsRatio_working_3-way'!AM68-'OddsRatio_working_3-way'!R68/3)</f>
        <v>-0.78001495128147336</v>
      </c>
      <c r="AT68" s="11">
        <f>IF(('OddsRatio_working_3-way'!X68=0),IF(Q68&gt;0,-Q68^(1/3),(-Q68)^(1/3)),'OddsRatio_working_3-way'!AN68-'OddsRatio_working_3-way'!R68/3)</f>
        <v>-0.27303006467011925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2.09</v>
      </c>
      <c r="B69" s="4">
        <f>IF('True_Odds_Calculator_3-way'!B70="","",'True_Odds_Calculator_3-way'!B70)</f>
        <v>3.39</v>
      </c>
      <c r="C69" s="4">
        <f>IF('True_Odds_Calculator_3-way'!C70="","",'True_Odds_Calculator_3-way'!C70)</f>
        <v>3.93</v>
      </c>
      <c r="D69" s="9">
        <f t="shared" si="26"/>
        <v>0.46765123366690314</v>
      </c>
      <c r="E69" s="9">
        <f t="shared" si="27"/>
        <v>0.28604072457897861</v>
      </c>
      <c r="F69" s="9">
        <f t="shared" si="28"/>
        <v>0.2463080417541183</v>
      </c>
      <c r="G69" s="9">
        <f t="shared" si="29"/>
        <v>1.0443538441645954</v>
      </c>
      <c r="H69" s="9">
        <f t="shared" si="30"/>
        <v>2.1383456901394089</v>
      </c>
      <c r="I69" s="9">
        <f t="shared" si="31"/>
        <v>3.4960056875533829</v>
      </c>
      <c r="J69" s="9">
        <f t="shared" si="32"/>
        <v>4.0599567634022646</v>
      </c>
      <c r="K69" s="11">
        <f t="shared" si="33"/>
        <v>0.47846889952153115</v>
      </c>
      <c r="L69" s="11">
        <f t="shared" si="34"/>
        <v>0.29498525073746312</v>
      </c>
      <c r="M69" s="11">
        <f t="shared" si="35"/>
        <v>0.2544529262086514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-0.27412805492284409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0.23020751393734112</v>
      </c>
      <c r="Q69" s="11">
        <f>2*'OddsRatio_working_3-way'!K69*'OddsRatio_working_3-way'!L69*'OddsRatio_working_3-way'!M69</f>
        <v>7.1827617453148557E-2</v>
      </c>
      <c r="R69" s="11">
        <f t="shared" si="36"/>
        <v>0</v>
      </c>
      <c r="S69" s="11">
        <f t="shared" si="37"/>
        <v>-0.83978093377613316</v>
      </c>
      <c r="T69" s="11">
        <f t="shared" si="38"/>
        <v>-0.26202213222344251</v>
      </c>
      <c r="U69" s="11">
        <f>'OddsRatio_working_3-way'!S69-'OddsRatio_working_3-way'!R69^2/3</f>
        <v>-0.83978093377613316</v>
      </c>
      <c r="V69" s="11">
        <f>'OddsRatio_working_3-way'!S69*'OddsRatio_working_3-way'!R69/3-2*'OddsRatio_working_3-way'!R69^3/27-'OddsRatio_working_3-way'!T69</f>
        <v>0.26202213222344251</v>
      </c>
      <c r="W69" s="11">
        <f>'OddsRatio_working_3-way'!V69^2+4*'OddsRatio_working_3-way'!U69^3/27</f>
        <v>-1.9083720971989251E-2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0.14810411772373888</v>
      </c>
      <c r="Y69" s="11">
        <f>IF('OddsRatio_working_3-way'!W69&gt;=0,IF('OddsRatio_working_3-way'!V69+SQRT('OddsRatio_working_3-way'!W69)&gt;0,0,PI()),ACOS('OddsRatio_working_3-way'!V69/(2*'OddsRatio_working_3-way'!X69)))</f>
        <v>0.48518732644009566</v>
      </c>
      <c r="Z69" s="11">
        <f>'OddsRatio_working_3-way'!X69^(1/3)*COS('OddsRatio_working_3-way'!Y69/3)</f>
        <v>0.52217692208229771</v>
      </c>
      <c r="AA69" s="11">
        <f>'OddsRatio_working_3-way'!X69^(1/3)*COS(('OddsRatio_working_3-way'!Y69+2*PI())/3)</f>
        <v>-0.3348697593322929</v>
      </c>
      <c r="AB69" s="11">
        <f>'OddsRatio_working_3-way'!X69^(1/3)*COS(('OddsRatio_working_3-way'!Y69+4*PI())/3)</f>
        <v>-0.18730716275000492</v>
      </c>
      <c r="AC69" s="11">
        <f>'OddsRatio_working_3-way'!X69^(1/3)*SIN('OddsRatio_working_3-way'!Y69/3)</f>
        <v>8.5195304859104051E-2</v>
      </c>
      <c r="AD69" s="11">
        <f>'OddsRatio_working_3-way'!X69^(1/3)*SIN(('OddsRatio_working_3-way'!Y69+2*PI())/3)</f>
        <v>0.40962082736368516</v>
      </c>
      <c r="AE69" s="11">
        <f>'OddsRatio_working_3-way'!X69^(1/3)*SIN(('OddsRatio_working_3-way'!Y69+4*PI())/3)</f>
        <v>-0.49481613222278925</v>
      </c>
      <c r="AF69" s="11">
        <f>-'OddsRatio_working_3-way'!U69/(3*'OddsRatio_working_3-way'!X69^(1/3))*COS(('OddsRatio_working_3-way'!Y69)/3)</f>
        <v>0.52217692208229771</v>
      </c>
      <c r="AG69" s="11">
        <f>-'OddsRatio_working_3-way'!U69/(3*'OddsRatio_working_3-way'!X69^(1/3))*COS(('OddsRatio_working_3-way'!Y69+2*PI())/3)</f>
        <v>-0.3348697593322929</v>
      </c>
      <c r="AH69" s="11">
        <f>-'OddsRatio_working_3-way'!U69/(3*'OddsRatio_working_3-way'!X69^(1/3))*COS(('OddsRatio_working_3-way'!Y69+4*PI())/3)</f>
        <v>-0.18730716275000492</v>
      </c>
      <c r="AI69" s="11">
        <f>'OddsRatio_working_3-way'!U69/(3*'OddsRatio_working_3-way'!X69^(1/3))*SIN(('OddsRatio_working_3-way'!Y69)/3)</f>
        <v>-8.5195304859104051E-2</v>
      </c>
      <c r="AJ69" s="11">
        <f>'OddsRatio_working_3-way'!U69/(3*'OddsRatio_working_3-way'!X69^(1/3))*SIN(('OddsRatio_working_3-way'!Y69+2*PI())/3)</f>
        <v>-0.40962082736368516</v>
      </c>
      <c r="AK69" s="11">
        <f>'OddsRatio_working_3-way'!U69/(3*'OddsRatio_working_3-way'!X69^(1/3))*SIN(('OddsRatio_working_3-way'!Y69+4*PI())/3)</f>
        <v>0.49481613222278925</v>
      </c>
      <c r="AL69" s="11">
        <f>'OddsRatio_working_3-way'!Z69+'OddsRatio_working_3-way'!AF69</f>
        <v>1.0443538441645954</v>
      </c>
      <c r="AM69" s="11">
        <f>'OddsRatio_working_3-way'!AA69+'OddsRatio_working_3-way'!AG69</f>
        <v>-0.66973951866458581</v>
      </c>
      <c r="AN69" s="11">
        <f>'OddsRatio_working_3-way'!AB69+'OddsRatio_working_3-way'!AH69</f>
        <v>-0.37461432550000984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1.0443538441645954</v>
      </c>
      <c r="AS69" s="11">
        <f>IF(('OddsRatio_working_3-way'!X69=0),IF(Q69&gt;0,-Q69^(1/3),(-Q69)^(1/3)),'OddsRatio_working_3-way'!AM69-'OddsRatio_working_3-way'!R69/3)</f>
        <v>-0.66973951866458581</v>
      </c>
      <c r="AT69" s="11">
        <f>IF(('OddsRatio_working_3-way'!X69=0),IF(Q69&gt;0,-Q69^(1/3),(-Q69)^(1/3)),'OddsRatio_working_3-way'!AN69-'OddsRatio_working_3-way'!R69/3)</f>
        <v>-0.37461432550000984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2.97</v>
      </c>
      <c r="B70" s="4">
        <f>IF('True_Odds_Calculator_3-way'!B71="","",'True_Odds_Calculator_3-way'!B71)</f>
        <v>3.07</v>
      </c>
      <c r="C70" s="4">
        <f>IF('True_Odds_Calculator_3-way'!C71="","",'True_Odds_Calculator_3-way'!C71)</f>
        <v>2.74</v>
      </c>
      <c r="D70" s="9">
        <f t="shared" si="26"/>
        <v>0.32763436867349027</v>
      </c>
      <c r="E70" s="9">
        <f t="shared" si="27"/>
        <v>0.31682118707622531</v>
      </c>
      <c r="F70" s="9">
        <f t="shared" si="28"/>
        <v>0.35554444425028436</v>
      </c>
      <c r="G70" s="9">
        <f t="shared" si="29"/>
        <v>1.0417171809813794</v>
      </c>
      <c r="H70" s="9">
        <f t="shared" si="30"/>
        <v>3.0521828465333178</v>
      </c>
      <c r="I70" s="9">
        <f t="shared" si="31"/>
        <v>3.1563545646314553</v>
      </c>
      <c r="J70" s="9">
        <f t="shared" si="32"/>
        <v>2.8125878949076006</v>
      </c>
      <c r="K70" s="11">
        <f t="shared" si="33"/>
        <v>0.33670033670033667</v>
      </c>
      <c r="L70" s="11">
        <f t="shared" si="34"/>
        <v>0.32573289902280134</v>
      </c>
      <c r="M70" s="11">
        <f t="shared" si="35"/>
        <v>0.36496350364963503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-0.28401444723753877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0.23135689699326498</v>
      </c>
      <c r="Q70" s="11">
        <f>2*'OddsRatio_working_3-way'!K70*'OddsRatio_working_3-way'!L70*'OddsRatio_working_3-way'!M70</f>
        <v>8.0054289617046706E-2</v>
      </c>
      <c r="R70" s="11">
        <f t="shared" si="36"/>
        <v>0</v>
      </c>
      <c r="S70" s="11">
        <f t="shared" si="37"/>
        <v>-0.81459552231780297</v>
      </c>
      <c r="T70" s="11">
        <f t="shared" si="38"/>
        <v>-0.28186696273972422</v>
      </c>
      <c r="U70" s="11">
        <f>'OddsRatio_working_3-way'!S70-'OddsRatio_working_3-way'!R70^2/3</f>
        <v>-0.81459552231780297</v>
      </c>
      <c r="V70" s="11">
        <f>'OddsRatio_working_3-way'!S70*'OddsRatio_working_3-way'!R70/3-2*'OddsRatio_working_3-way'!R70^3/27-'OddsRatio_working_3-way'!T70</f>
        <v>0.28186696273972422</v>
      </c>
      <c r="W70" s="11">
        <f>'OddsRatio_working_3-way'!V70^2+4*'OddsRatio_working_3-way'!U70^3/27</f>
        <v>-6.306867789677012E-4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0.14149175900302885</v>
      </c>
      <c r="Y70" s="11">
        <f>IF('OddsRatio_working_3-way'!W70&gt;=0,IF('OddsRatio_working_3-way'!V70+SQRT('OddsRatio_working_3-way'!W70)&gt;0,0,PI()),ACOS('OddsRatio_working_3-way'!V70/(2*'OddsRatio_working_3-way'!X70)))</f>
        <v>8.8862277682623114E-2</v>
      </c>
      <c r="Z70" s="11">
        <f>'OddsRatio_working_3-way'!X70^(1/3)*COS('OddsRatio_working_3-way'!Y70/3)</f>
        <v>0.52085859049068972</v>
      </c>
      <c r="AA70" s="11">
        <f>'OddsRatio_working_3-way'!X70^(1/3)*COS(('OddsRatio_working_3-way'!Y70+2*PI())/3)</f>
        <v>-0.27379444071742309</v>
      </c>
      <c r="AB70" s="11">
        <f>'OddsRatio_working_3-way'!X70^(1/3)*COS(('OddsRatio_working_3-way'!Y70+4*PI())/3)</f>
        <v>-0.24706414977326693</v>
      </c>
      <c r="AC70" s="11">
        <f>'OddsRatio_working_3-way'!X70^(1/3)*SIN('OddsRatio_working_3-way'!Y70/3)</f>
        <v>1.543274067212577E-2</v>
      </c>
      <c r="AD70" s="11">
        <f>'OddsRatio_working_3-way'!X70^(1/3)*SIN(('OddsRatio_working_3-way'!Y70+2*PI())/3)</f>
        <v>0.44336040080823025</v>
      </c>
      <c r="AE70" s="11">
        <f>'OddsRatio_working_3-way'!X70^(1/3)*SIN(('OddsRatio_working_3-way'!Y70+4*PI())/3)</f>
        <v>-0.45879314148035588</v>
      </c>
      <c r="AF70" s="11">
        <f>-'OddsRatio_working_3-way'!U70/(3*'OddsRatio_working_3-way'!X70^(1/3))*COS(('OddsRatio_working_3-way'!Y70)/3)</f>
        <v>0.52085859049068961</v>
      </c>
      <c r="AG70" s="11">
        <f>-'OddsRatio_working_3-way'!U70/(3*'OddsRatio_working_3-way'!X70^(1/3))*COS(('OddsRatio_working_3-way'!Y70+2*PI())/3)</f>
        <v>-0.27379444071742304</v>
      </c>
      <c r="AH70" s="11">
        <f>-'OddsRatio_working_3-way'!U70/(3*'OddsRatio_working_3-way'!X70^(1/3))*COS(('OddsRatio_working_3-way'!Y70+4*PI())/3)</f>
        <v>-0.24706414977326688</v>
      </c>
      <c r="AI70" s="11">
        <f>'OddsRatio_working_3-way'!U70/(3*'OddsRatio_working_3-way'!X70^(1/3))*SIN(('OddsRatio_working_3-way'!Y70)/3)</f>
        <v>-1.5432740672125767E-2</v>
      </c>
      <c r="AJ70" s="11">
        <f>'OddsRatio_working_3-way'!U70/(3*'OddsRatio_working_3-way'!X70^(1/3))*SIN(('OddsRatio_working_3-way'!Y70+2*PI())/3)</f>
        <v>-0.44336040080823014</v>
      </c>
      <c r="AK70" s="11">
        <f>'OddsRatio_working_3-way'!U70/(3*'OddsRatio_working_3-way'!X70^(1/3))*SIN(('OddsRatio_working_3-way'!Y70+4*PI())/3)</f>
        <v>0.45879314148035577</v>
      </c>
      <c r="AL70" s="11">
        <f>'OddsRatio_working_3-way'!Z70+'OddsRatio_working_3-way'!AF70</f>
        <v>1.0417171809813794</v>
      </c>
      <c r="AM70" s="11">
        <f>'OddsRatio_working_3-way'!AA70+'OddsRatio_working_3-way'!AG70</f>
        <v>-0.54758888143484619</v>
      </c>
      <c r="AN70" s="11">
        <f>'OddsRatio_working_3-way'!AB70+'OddsRatio_working_3-way'!AH70</f>
        <v>-0.49412829954653381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1.0417171809813794</v>
      </c>
      <c r="AS70" s="11">
        <f>IF(('OddsRatio_working_3-way'!X70=0),IF(Q70&gt;0,-Q70^(1/3),(-Q70)^(1/3)),'OddsRatio_working_3-way'!AM70-'OddsRatio_working_3-way'!R70/3)</f>
        <v>-0.54758888143484619</v>
      </c>
      <c r="AT70" s="11">
        <f>IF(('OddsRatio_working_3-way'!X70=0),IF(Q70&gt;0,-Q70^(1/3),(-Q70)^(1/3)),'OddsRatio_working_3-way'!AN70-'OddsRatio_working_3-way'!R70/3)</f>
        <v>-0.49412829954653381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2.08</v>
      </c>
      <c r="B71" s="4">
        <f>IF('True_Odds_Calculator_3-way'!B72="","",'True_Odds_Calculator_3-way'!B72)</f>
        <v>3.06</v>
      </c>
      <c r="C71" s="4">
        <f>IF('True_Odds_Calculator_3-way'!C72="","",'True_Odds_Calculator_3-way'!C72)</f>
        <v>4.53</v>
      </c>
      <c r="D71" s="9">
        <f t="shared" si="26"/>
        <v>0.469692978354811</v>
      </c>
      <c r="E71" s="9">
        <f t="shared" si="27"/>
        <v>0.31710204237605844</v>
      </c>
      <c r="F71" s="9">
        <f t="shared" si="28"/>
        <v>0.2132049792691304</v>
      </c>
      <c r="G71" s="9">
        <f t="shared" si="29"/>
        <v>1.0454169908218556</v>
      </c>
      <c r="H71" s="9">
        <f t="shared" si="30"/>
        <v>2.1290503500876046</v>
      </c>
      <c r="I71" s="9">
        <f t="shared" si="31"/>
        <v>3.1535590010930221</v>
      </c>
      <c r="J71" s="9">
        <f t="shared" si="32"/>
        <v>4.6903219776011502</v>
      </c>
      <c r="K71" s="11">
        <f t="shared" si="33"/>
        <v>0.48076923076923073</v>
      </c>
      <c r="L71" s="11">
        <f t="shared" si="34"/>
        <v>0.32679738562091504</v>
      </c>
      <c r="M71" s="11">
        <f t="shared" si="35"/>
        <v>0.22075055187637968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-0.27238470528303016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0.2313358127538104</v>
      </c>
      <c r="Q71" s="11">
        <f>2*'OddsRatio_working_3-way'!K71*'OddsRatio_working_3-way'!L71*'OddsRatio_working_3-way'!M71</f>
        <v>6.9366060795745241E-2</v>
      </c>
      <c r="R71" s="11">
        <f t="shared" si="36"/>
        <v>0</v>
      </c>
      <c r="S71" s="11">
        <f t="shared" si="37"/>
        <v>-0.849298100322606</v>
      </c>
      <c r="T71" s="11">
        <f t="shared" si="38"/>
        <v>-0.25466209904725812</v>
      </c>
      <c r="U71" s="11">
        <f>'OddsRatio_working_3-way'!S71-'OddsRatio_working_3-way'!R71^2/3</f>
        <v>-0.849298100322606</v>
      </c>
      <c r="V71" s="11">
        <f>'OddsRatio_working_3-way'!S71*'OddsRatio_working_3-way'!R71/3-2*'OddsRatio_working_3-way'!R71^3/27-'OddsRatio_working_3-way'!T71</f>
        <v>0.25466209904725812</v>
      </c>
      <c r="W71" s="11">
        <f>'OddsRatio_working_3-way'!V71^2+4*'OddsRatio_working_3-way'!U71^3/27</f>
        <v>-2.5903495070992516E-2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0.15062891468950113</v>
      </c>
      <c r="Y71" s="11">
        <f>IF('OddsRatio_working_3-way'!W71&gt;=0,IF('OddsRatio_working_3-way'!V71+SQRT('OddsRatio_working_3-way'!W71)&gt;0,0,PI()),ACOS('OddsRatio_working_3-way'!V71/(2*'OddsRatio_working_3-way'!X71)))</f>
        <v>0.56361489650952312</v>
      </c>
      <c r="Z71" s="11">
        <f>'OddsRatio_working_3-way'!X71^(1/3)*COS('OddsRatio_working_3-way'!Y71/3)</f>
        <v>0.52270849541092779</v>
      </c>
      <c r="AA71" s="11">
        <f>'OddsRatio_working_3-way'!X71^(1/3)*COS(('OddsRatio_working_3-way'!Y71+2*PI())/3)</f>
        <v>-0.34741467240569773</v>
      </c>
      <c r="AB71" s="11">
        <f>'OddsRatio_working_3-way'!X71^(1/3)*COS(('OddsRatio_working_3-way'!Y71+4*PI())/3)</f>
        <v>-0.17529382300523016</v>
      </c>
      <c r="AC71" s="11">
        <f>'OddsRatio_working_3-way'!X71^(1/3)*SIN('OddsRatio_working_3-way'!Y71/3)</f>
        <v>9.9374018734507047E-2</v>
      </c>
      <c r="AD71" s="11">
        <f>'OddsRatio_working_3-way'!X71^(1/3)*SIN(('OddsRatio_working_3-way'!Y71+2*PI())/3)</f>
        <v>0.4029918264325516</v>
      </c>
      <c r="AE71" s="11">
        <f>'OddsRatio_working_3-way'!X71^(1/3)*SIN(('OddsRatio_working_3-way'!Y71+4*PI())/3)</f>
        <v>-0.50236584516705862</v>
      </c>
      <c r="AF71" s="11">
        <f>-'OddsRatio_working_3-way'!U71/(3*'OddsRatio_working_3-way'!X71^(1/3))*COS(('OddsRatio_working_3-way'!Y71)/3)</f>
        <v>0.52270849541092768</v>
      </c>
      <c r="AG71" s="11">
        <f>-'OddsRatio_working_3-way'!U71/(3*'OddsRatio_working_3-way'!X71^(1/3))*COS(('OddsRatio_working_3-way'!Y71+2*PI())/3)</f>
        <v>-0.34741467240569768</v>
      </c>
      <c r="AH71" s="11">
        <f>-'OddsRatio_working_3-way'!U71/(3*'OddsRatio_working_3-way'!X71^(1/3))*COS(('OddsRatio_working_3-way'!Y71+4*PI())/3)</f>
        <v>-0.17529382300523014</v>
      </c>
      <c r="AI71" s="11">
        <f>'OddsRatio_working_3-way'!U71/(3*'OddsRatio_working_3-way'!X71^(1/3))*SIN(('OddsRatio_working_3-way'!Y71)/3)</f>
        <v>-9.9374018734507019E-2</v>
      </c>
      <c r="AJ71" s="11">
        <f>'OddsRatio_working_3-way'!U71/(3*'OddsRatio_working_3-way'!X71^(1/3))*SIN(('OddsRatio_working_3-way'!Y71+2*PI())/3)</f>
        <v>-0.40299182643255149</v>
      </c>
      <c r="AK71" s="11">
        <f>'OddsRatio_working_3-way'!U71/(3*'OddsRatio_working_3-way'!X71^(1/3))*SIN(('OddsRatio_working_3-way'!Y71+4*PI())/3)</f>
        <v>0.50236584516705851</v>
      </c>
      <c r="AL71" s="11">
        <f>'OddsRatio_working_3-way'!Z71+'OddsRatio_working_3-way'!AF71</f>
        <v>1.0454169908218556</v>
      </c>
      <c r="AM71" s="11">
        <f>'OddsRatio_working_3-way'!AA71+'OddsRatio_working_3-way'!AG71</f>
        <v>-0.69482934481139536</v>
      </c>
      <c r="AN71" s="11">
        <f>'OddsRatio_working_3-way'!AB71+'OddsRatio_working_3-way'!AH71</f>
        <v>-0.35058764601046033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1.0454169908218556</v>
      </c>
      <c r="AS71" s="11">
        <f>IF(('OddsRatio_working_3-way'!X71=0),IF(Q71&gt;0,-Q71^(1/3),(-Q71)^(1/3)),'OddsRatio_working_3-way'!AM71-'OddsRatio_working_3-way'!R71/3)</f>
        <v>-0.69482934481139536</v>
      </c>
      <c r="AT71" s="11">
        <f>IF(('OddsRatio_working_3-way'!X71=0),IF(Q71&gt;0,-Q71^(1/3),(-Q71)^(1/3)),'OddsRatio_working_3-way'!AN71-'OddsRatio_working_3-way'!R71/3)</f>
        <v>-0.35058764601046033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1.85</v>
      </c>
      <c r="B72" s="4">
        <f>IF('True_Odds_Calculator_3-way'!B73="","",'True_Odds_Calculator_3-way'!B73)</f>
        <v>3.37</v>
      </c>
      <c r="C72" s="4">
        <f>IF('True_Odds_Calculator_3-way'!C73="","",'True_Odds_Calculator_3-way'!C73)</f>
        <v>4.78</v>
      </c>
      <c r="D72" s="9">
        <f t="shared" si="26"/>
        <v>0.52175936886383423</v>
      </c>
      <c r="E72" s="9">
        <f t="shared" si="27"/>
        <v>0.28124054725540265</v>
      </c>
      <c r="F72" s="9">
        <f t="shared" si="28"/>
        <v>0.19700008388076315</v>
      </c>
      <c r="G72" s="9">
        <f t="shared" si="29"/>
        <v>1.0783439075678904</v>
      </c>
      <c r="H72" s="9">
        <f t="shared" si="30"/>
        <v>1.9165923214327067</v>
      </c>
      <c r="I72" s="9">
        <f t="shared" si="31"/>
        <v>3.5556750609359011</v>
      </c>
      <c r="J72" s="9">
        <f t="shared" si="32"/>
        <v>5.0761399706066266</v>
      </c>
      <c r="K72" s="11">
        <f t="shared" si="33"/>
        <v>0.54054054054054046</v>
      </c>
      <c r="L72" s="11">
        <f t="shared" si="34"/>
        <v>0.29673590504451036</v>
      </c>
      <c r="M72" s="11">
        <f t="shared" si="35"/>
        <v>0.20920502092050208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-0.2555227340373164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0.23489215597778723</v>
      </c>
      <c r="Q72" s="11">
        <f>2*'OddsRatio_working_3-way'!K72*'OddsRatio_working_3-way'!L72*'OddsRatio_working_3-way'!M72</f>
        <v>6.711204456508206E-2</v>
      </c>
      <c r="R72" s="11">
        <f t="shared" si="36"/>
        <v>0</v>
      </c>
      <c r="S72" s="11">
        <f t="shared" si="37"/>
        <v>-0.91926128163407839</v>
      </c>
      <c r="T72" s="11">
        <f t="shared" si="38"/>
        <v>-0.26264608046687954</v>
      </c>
      <c r="U72" s="11">
        <f>'OddsRatio_working_3-way'!S72-'OddsRatio_working_3-way'!R72^2/3</f>
        <v>-0.91926128163407839</v>
      </c>
      <c r="V72" s="11">
        <f>'OddsRatio_working_3-way'!S72*'OddsRatio_working_3-way'!R72/3-2*'OddsRatio_working_3-way'!R72^3/27-'OddsRatio_working_3-way'!T72</f>
        <v>0.26264608046687954</v>
      </c>
      <c r="W72" s="11">
        <f>'OddsRatio_working_3-way'!V72^2+4*'OddsRatio_working_3-way'!U72^3/27</f>
        <v>-4.610055524019202E-2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0.16961980929773987</v>
      </c>
      <c r="Y72" s="11">
        <f>IF('OddsRatio_working_3-way'!W72&gt;=0,IF('OddsRatio_working_3-way'!V72+SQRT('OddsRatio_working_3-way'!W72)&gt;0,0,PI()),ACOS('OddsRatio_working_3-way'!V72/(2*'OddsRatio_working_3-way'!X72)))</f>
        <v>0.68531463172401941</v>
      </c>
      <c r="Z72" s="11">
        <f>'OddsRatio_working_3-way'!X72^(1/3)*COS('OddsRatio_working_3-way'!Y72/3)</f>
        <v>0.53917195378394511</v>
      </c>
      <c r="AA72" s="11">
        <f>'OddsRatio_working_3-way'!X72^(1/3)*COS(('OddsRatio_working_3-way'!Y72+2*PI())/3)</f>
        <v>-0.37814712831421038</v>
      </c>
      <c r="AB72" s="11">
        <f>'OddsRatio_working_3-way'!X72^(1/3)*COS(('OddsRatio_working_3-way'!Y72+4*PI())/3)</f>
        <v>-0.16102482546973504</v>
      </c>
      <c r="AC72" s="11">
        <f>'OddsRatio_working_3-way'!X72^(1/3)*SIN('OddsRatio_working_3-way'!Y72/3)</f>
        <v>0.12535561999432951</v>
      </c>
      <c r="AD72" s="11">
        <f>'OddsRatio_working_3-way'!X72^(1/3)*SIN(('OddsRatio_working_3-way'!Y72+2*PI())/3)</f>
        <v>0.40425879898782102</v>
      </c>
      <c r="AE72" s="11">
        <f>'OddsRatio_working_3-way'!X72^(1/3)*SIN(('OddsRatio_working_3-way'!Y72+4*PI())/3)</f>
        <v>-0.52961441898215034</v>
      </c>
      <c r="AF72" s="11">
        <f>-'OddsRatio_working_3-way'!U72/(3*'OddsRatio_working_3-way'!X72^(1/3))*COS(('OddsRatio_working_3-way'!Y72)/3)</f>
        <v>0.53917195378394533</v>
      </c>
      <c r="AG72" s="11">
        <f>-'OddsRatio_working_3-way'!U72/(3*'OddsRatio_working_3-way'!X72^(1/3))*COS(('OddsRatio_working_3-way'!Y72+2*PI())/3)</f>
        <v>-0.37814712831421055</v>
      </c>
      <c r="AH72" s="11">
        <f>-'OddsRatio_working_3-way'!U72/(3*'OddsRatio_working_3-way'!X72^(1/3))*COS(('OddsRatio_working_3-way'!Y72+4*PI())/3)</f>
        <v>-0.16102482546973509</v>
      </c>
      <c r="AI72" s="11">
        <f>'OddsRatio_working_3-way'!U72/(3*'OddsRatio_working_3-way'!X72^(1/3))*SIN(('OddsRatio_working_3-way'!Y72)/3)</f>
        <v>-0.12535561999432956</v>
      </c>
      <c r="AJ72" s="11">
        <f>'OddsRatio_working_3-way'!U72/(3*'OddsRatio_working_3-way'!X72^(1/3))*SIN(('OddsRatio_working_3-way'!Y72+2*PI())/3)</f>
        <v>-0.40425879898782119</v>
      </c>
      <c r="AK72" s="11">
        <f>'OddsRatio_working_3-way'!U72/(3*'OddsRatio_working_3-way'!X72^(1/3))*SIN(('OddsRatio_working_3-way'!Y72+4*PI())/3)</f>
        <v>0.52961441898215056</v>
      </c>
      <c r="AL72" s="11">
        <f>'OddsRatio_working_3-way'!Z72+'OddsRatio_working_3-way'!AF72</f>
        <v>1.0783439075678904</v>
      </c>
      <c r="AM72" s="11">
        <f>'OddsRatio_working_3-way'!AA72+'OddsRatio_working_3-way'!AG72</f>
        <v>-0.75629425662842098</v>
      </c>
      <c r="AN72" s="11">
        <f>'OddsRatio_working_3-way'!AB72+'OddsRatio_working_3-way'!AH72</f>
        <v>-0.32204965093947013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1.0783439075678904</v>
      </c>
      <c r="AS72" s="11">
        <f>IF(('OddsRatio_working_3-way'!X72=0),IF(Q72&gt;0,-Q72^(1/3),(-Q72)^(1/3)),'OddsRatio_working_3-way'!AM72-'OddsRatio_working_3-way'!R72/3)</f>
        <v>-0.75629425662842098</v>
      </c>
      <c r="AT72" s="11">
        <f>IF(('OddsRatio_working_3-way'!X72=0),IF(Q72&gt;0,-Q72^(1/3),(-Q72)^(1/3)),'OddsRatio_working_3-way'!AN72-'OddsRatio_working_3-way'!R72/3)</f>
        <v>-0.32204965093947013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2.41</v>
      </c>
      <c r="B73" s="4">
        <f>IF('True_Odds_Calculator_3-way'!B74="","",'True_Odds_Calculator_3-way'!B74)</f>
        <v>2.87</v>
      </c>
      <c r="C73" s="4">
        <f>IF('True_Odds_Calculator_3-way'!C74="","",'True_Odds_Calculator_3-way'!C74)</f>
        <v>3.56</v>
      </c>
      <c r="D73" s="9">
        <f t="shared" si="26"/>
        <v>0.39887406767309536</v>
      </c>
      <c r="E73" s="9">
        <f t="shared" si="27"/>
        <v>0.3334755153156102</v>
      </c>
      <c r="F73" s="9">
        <f t="shared" si="28"/>
        <v>0.26765041701129449</v>
      </c>
      <c r="G73" s="9">
        <f t="shared" si="29"/>
        <v>1.0688347100273381</v>
      </c>
      <c r="H73" s="9">
        <f t="shared" si="30"/>
        <v>2.5070569411385466</v>
      </c>
      <c r="I73" s="9">
        <f t="shared" si="31"/>
        <v>2.9987209077511223</v>
      </c>
      <c r="J73" s="9">
        <f t="shared" si="32"/>
        <v>3.7362168576699859</v>
      </c>
      <c r="K73" s="11">
        <f t="shared" si="33"/>
        <v>0.41493775933609955</v>
      </c>
      <c r="L73" s="11">
        <f t="shared" si="34"/>
        <v>0.34843205574912889</v>
      </c>
      <c r="M73" s="11">
        <f t="shared" si="35"/>
        <v>0.2808988764044944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-0.27412695831599898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0.23717226975324174</v>
      </c>
      <c r="Q73" s="11">
        <f>2*'OddsRatio_working_3-way'!K73*'OddsRatio_working_3-way'!L73*'OddsRatio_working_3-way'!M73</f>
        <v>8.1223380052480046E-2</v>
      </c>
      <c r="R73" s="11">
        <f t="shared" si="36"/>
        <v>0</v>
      </c>
      <c r="S73" s="11">
        <f t="shared" si="37"/>
        <v>-0.86519133765691936</v>
      </c>
      <c r="T73" s="11">
        <f t="shared" si="38"/>
        <v>-0.29629840330716417</v>
      </c>
      <c r="U73" s="11">
        <f>'OddsRatio_working_3-way'!S73-'OddsRatio_working_3-way'!R73^2/3</f>
        <v>-0.86519133765691936</v>
      </c>
      <c r="V73" s="11">
        <f>'OddsRatio_working_3-way'!S73*'OddsRatio_working_3-way'!R73/3-2*'OddsRatio_working_3-way'!R73^3/27-'OddsRatio_working_3-way'!T73</f>
        <v>0.29629840330716417</v>
      </c>
      <c r="W73" s="11">
        <f>'OddsRatio_working_3-way'!V73^2+4*'OddsRatio_working_3-way'!U73^3/27</f>
        <v>-8.1545466961817081E-3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0.15487679821277026</v>
      </c>
      <c r="Y73" s="11">
        <f>IF('OddsRatio_working_3-way'!W73&gt;=0,IF('OddsRatio_working_3-way'!V73+SQRT('OddsRatio_working_3-way'!W73)&gt;0,0,PI()),ACOS('OddsRatio_working_3-way'!V73/(2*'OddsRatio_working_3-way'!X73)))</f>
        <v>0.29582613927528056</v>
      </c>
      <c r="Z73" s="11">
        <f>'OddsRatio_working_3-way'!X73^(1/3)*COS('OddsRatio_working_3-way'!Y73/3)</f>
        <v>0.53441735501366905</v>
      </c>
      <c r="AA73" s="11">
        <f>'OddsRatio_working_3-way'!X73^(1/3)*COS(('OddsRatio_working_3-way'!Y73+2*PI())/3)</f>
        <v>-0.31299516469874938</v>
      </c>
      <c r="AB73" s="11">
        <f>'OddsRatio_working_3-way'!X73^(1/3)*COS(('OddsRatio_working_3-way'!Y73+4*PI())/3)</f>
        <v>-0.22142219031491978</v>
      </c>
      <c r="AC73" s="11">
        <f>'OddsRatio_working_3-way'!X73^(1/3)*SIN('OddsRatio_working_3-way'!Y73/3)</f>
        <v>5.2869681410998813E-2</v>
      </c>
      <c r="AD73" s="11">
        <f>'OddsRatio_working_3-way'!X73^(1/3)*SIN(('OddsRatio_working_3-way'!Y73+2*PI())/3)</f>
        <v>0.43638416495962501</v>
      </c>
      <c r="AE73" s="11">
        <f>'OddsRatio_working_3-way'!X73^(1/3)*SIN(('OddsRatio_working_3-way'!Y73+4*PI())/3)</f>
        <v>-0.4892538463706238</v>
      </c>
      <c r="AF73" s="11">
        <f>-'OddsRatio_working_3-way'!U73/(3*'OddsRatio_working_3-way'!X73^(1/3))*COS(('OddsRatio_working_3-way'!Y73)/3)</f>
        <v>0.53441735501366905</v>
      </c>
      <c r="AG73" s="11">
        <f>-'OddsRatio_working_3-way'!U73/(3*'OddsRatio_working_3-way'!X73^(1/3))*COS(('OddsRatio_working_3-way'!Y73+2*PI())/3)</f>
        <v>-0.31299516469874938</v>
      </c>
      <c r="AH73" s="11">
        <f>-'OddsRatio_working_3-way'!U73/(3*'OddsRatio_working_3-way'!X73^(1/3))*COS(('OddsRatio_working_3-way'!Y73+4*PI())/3)</f>
        <v>-0.22142219031491978</v>
      </c>
      <c r="AI73" s="11">
        <f>'OddsRatio_working_3-way'!U73/(3*'OddsRatio_working_3-way'!X73^(1/3))*SIN(('OddsRatio_working_3-way'!Y73)/3)</f>
        <v>-5.2869681410998813E-2</v>
      </c>
      <c r="AJ73" s="11">
        <f>'OddsRatio_working_3-way'!U73/(3*'OddsRatio_working_3-way'!X73^(1/3))*SIN(('OddsRatio_working_3-way'!Y73+2*PI())/3)</f>
        <v>-0.43638416495962501</v>
      </c>
      <c r="AK73" s="11">
        <f>'OddsRatio_working_3-way'!U73/(3*'OddsRatio_working_3-way'!X73^(1/3))*SIN(('OddsRatio_working_3-way'!Y73+4*PI())/3)</f>
        <v>0.4892538463706238</v>
      </c>
      <c r="AL73" s="11">
        <f>'OddsRatio_working_3-way'!Z73+'OddsRatio_working_3-way'!AF73</f>
        <v>1.0688347100273381</v>
      </c>
      <c r="AM73" s="11">
        <f>'OddsRatio_working_3-way'!AA73+'OddsRatio_working_3-way'!AG73</f>
        <v>-0.62599032939749877</v>
      </c>
      <c r="AN73" s="11">
        <f>'OddsRatio_working_3-way'!AB73+'OddsRatio_working_3-way'!AH73</f>
        <v>-0.44284438062983955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1.0688347100273381</v>
      </c>
      <c r="AS73" s="11">
        <f>IF(('OddsRatio_working_3-way'!X73=0),IF(Q73&gt;0,-Q73^(1/3),(-Q73)^(1/3)),'OddsRatio_working_3-way'!AM73-'OddsRatio_working_3-way'!R73/3)</f>
        <v>-0.62599032939749877</v>
      </c>
      <c r="AT73" s="11">
        <f>IF(('OddsRatio_working_3-way'!X73=0),IF(Q73&gt;0,-Q73^(1/3),(-Q73)^(1/3)),'OddsRatio_working_3-way'!AN73-'OddsRatio_working_3-way'!R73/3)</f>
        <v>-0.44284438062983955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2.11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3.87</v>
      </c>
      <c r="D74" s="9">
        <f t="shared" si="26"/>
        <v>0.45712026289619273</v>
      </c>
      <c r="E74" s="9">
        <f t="shared" si="27"/>
        <v>0.29721947562655188</v>
      </c>
      <c r="F74" s="9">
        <f t="shared" si="28"/>
        <v>0.24566026147725564</v>
      </c>
      <c r="G74" s="9">
        <f t="shared" si="29"/>
        <v>1.0699172273374575</v>
      </c>
      <c r="H74" s="9">
        <f t="shared" si="30"/>
        <v>2.187608122344578</v>
      </c>
      <c r="I74" s="9">
        <f t="shared" si="31"/>
        <v>3.3645170724157811</v>
      </c>
      <c r="J74" s="9">
        <f t="shared" si="32"/>
        <v>4.0706624424585032</v>
      </c>
      <c r="K74" s="11">
        <f t="shared" si="33"/>
        <v>0.47393364928909953</v>
      </c>
      <c r="L74" s="11">
        <f t="shared" si="34"/>
        <v>0.3115264797507788</v>
      </c>
      <c r="M74" s="11">
        <f t="shared" si="35"/>
        <v>0.25839793281653745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-0.26859547784733029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0.23615230900686049</v>
      </c>
      <c r="Q74" s="11">
        <f>2*'OddsRatio_working_3-way'!K74*'OddsRatio_working_3-way'!L74*'OddsRatio_working_3-way'!M74</f>
        <v>7.630123069688545E-2</v>
      </c>
      <c r="R74" s="11">
        <f t="shared" si="36"/>
        <v>0</v>
      </c>
      <c r="S74" s="11">
        <f t="shared" si="37"/>
        <v>-0.87921178308552717</v>
      </c>
      <c r="T74" s="11">
        <f t="shared" si="38"/>
        <v>-0.28407488952682619</v>
      </c>
      <c r="U74" s="11">
        <f>'OddsRatio_working_3-way'!S74-'OddsRatio_working_3-way'!R74^2/3</f>
        <v>-0.87921178308552717</v>
      </c>
      <c r="V74" s="11">
        <f>'OddsRatio_working_3-way'!S74*'OddsRatio_working_3-way'!R74/3-2*'OddsRatio_working_3-way'!R74^3/27-'OddsRatio_working_3-way'!T74</f>
        <v>0.28407488952682619</v>
      </c>
      <c r="W74" s="11">
        <f>'OddsRatio_working_3-way'!V74^2+4*'OddsRatio_working_3-way'!U74^3/27</f>
        <v>-1.9989228128377182E-2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0.15865668201186461</v>
      </c>
      <c r="Y74" s="11">
        <f>IF('OddsRatio_working_3-way'!W74&gt;=0,IF('OddsRatio_working_3-way'!V74+SQRT('OddsRatio_working_3-way'!W74)&gt;0,0,PI()),ACOS('OddsRatio_working_3-way'!V74/(2*'OddsRatio_working_3-way'!X74)))</f>
        <v>0.46180364349359193</v>
      </c>
      <c r="Z74" s="11">
        <f>'OddsRatio_working_3-way'!X74^(1/3)*COS('OddsRatio_working_3-way'!Y74/3)</f>
        <v>0.53495861366872888</v>
      </c>
      <c r="AA74" s="11">
        <f>'OddsRatio_working_3-way'!X74^(1/3)*COS(('OddsRatio_working_3-way'!Y74+2*PI())/3)</f>
        <v>-0.33936398543561846</v>
      </c>
      <c r="AB74" s="11">
        <f>'OddsRatio_working_3-way'!X74^(1/3)*COS(('OddsRatio_working_3-way'!Y74+4*PI())/3)</f>
        <v>-0.19559462823311052</v>
      </c>
      <c r="AC74" s="11">
        <f>'OddsRatio_working_3-way'!X74^(1/3)*SIN('OddsRatio_working_3-way'!Y74/3)</f>
        <v>8.3005277082087409E-2</v>
      </c>
      <c r="AD74" s="11">
        <f>'OddsRatio_working_3-way'!X74^(1/3)*SIN(('OddsRatio_working_3-way'!Y74+2*PI())/3)</f>
        <v>0.42178511086938075</v>
      </c>
      <c r="AE74" s="11">
        <f>'OddsRatio_working_3-way'!X74^(1/3)*SIN(('OddsRatio_working_3-way'!Y74+4*PI())/3)</f>
        <v>-0.50479038795146813</v>
      </c>
      <c r="AF74" s="11">
        <f>-'OddsRatio_working_3-way'!U74/(3*'OddsRatio_working_3-way'!X74^(1/3))*COS(('OddsRatio_working_3-way'!Y74)/3)</f>
        <v>0.53495861366872877</v>
      </c>
      <c r="AG74" s="11">
        <f>-'OddsRatio_working_3-way'!U74/(3*'OddsRatio_working_3-way'!X74^(1/3))*COS(('OddsRatio_working_3-way'!Y74+2*PI())/3)</f>
        <v>-0.33936398543561841</v>
      </c>
      <c r="AH74" s="11">
        <f>-'OddsRatio_working_3-way'!U74/(3*'OddsRatio_working_3-way'!X74^(1/3))*COS(('OddsRatio_working_3-way'!Y74+4*PI())/3)</f>
        <v>-0.19559462823311047</v>
      </c>
      <c r="AI74" s="11">
        <f>'OddsRatio_working_3-way'!U74/(3*'OddsRatio_working_3-way'!X74^(1/3))*SIN(('OddsRatio_working_3-way'!Y74)/3)</f>
        <v>-8.3005277082087395E-2</v>
      </c>
      <c r="AJ74" s="11">
        <f>'OddsRatio_working_3-way'!U74/(3*'OddsRatio_working_3-way'!X74^(1/3))*SIN(('OddsRatio_working_3-way'!Y74+2*PI())/3)</f>
        <v>-0.42178511086938064</v>
      </c>
      <c r="AK74" s="11">
        <f>'OddsRatio_working_3-way'!U74/(3*'OddsRatio_working_3-way'!X74^(1/3))*SIN(('OddsRatio_working_3-way'!Y74+4*PI())/3)</f>
        <v>0.50479038795146802</v>
      </c>
      <c r="AL74" s="11">
        <f>'OddsRatio_working_3-way'!Z74+'OddsRatio_working_3-way'!AF74</f>
        <v>1.0699172273374575</v>
      </c>
      <c r="AM74" s="11">
        <f>'OddsRatio_working_3-way'!AA74+'OddsRatio_working_3-way'!AG74</f>
        <v>-0.67872797087123682</v>
      </c>
      <c r="AN74" s="11">
        <f>'OddsRatio_working_3-way'!AB74+'OddsRatio_working_3-way'!AH74</f>
        <v>-0.39118925646622099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1.0699172273374575</v>
      </c>
      <c r="AS74" s="11">
        <f>IF(('OddsRatio_working_3-way'!X74=0),IF(Q74&gt;0,-Q74^(1/3),(-Q74)^(1/3)),'OddsRatio_working_3-way'!AM74-'OddsRatio_working_3-way'!R74/3)</f>
        <v>-0.67872797087123682</v>
      </c>
      <c r="AT74" s="11">
        <f>IF(('OddsRatio_working_3-way'!X74=0),IF(Q74&gt;0,-Q74^(1/3),(-Q74)^(1/3)),'OddsRatio_working_3-way'!AN74-'OddsRatio_working_3-way'!R74/3)</f>
        <v>-0.39118925646622099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3.14</v>
      </c>
      <c r="B75" s="4">
        <f>IF('True_Odds_Calculator_3-way'!B76="","",'True_Odds_Calculator_3-way'!B76)</f>
        <v>2.92</v>
      </c>
      <c r="C75" s="4">
        <f>IF('True_Odds_Calculator_3-way'!C76="","",'True_Odds_Calculator_3-way'!C76)</f>
        <v>2.61</v>
      </c>
      <c r="D75" s="9">
        <f t="shared" si="26"/>
        <v>0.30440028026362553</v>
      </c>
      <c r="E75" s="9">
        <f t="shared" si="27"/>
        <v>0.32784452469789233</v>
      </c>
      <c r="F75" s="9">
        <f t="shared" si="28"/>
        <v>0.36775519503848203</v>
      </c>
      <c r="G75" s="9">
        <f t="shared" si="29"/>
        <v>1.0678262113495602</v>
      </c>
      <c r="H75" s="9">
        <f t="shared" si="30"/>
        <v>3.2851480922880594</v>
      </c>
      <c r="I75" s="9">
        <f t="shared" si="31"/>
        <v>3.0502263257911562</v>
      </c>
      <c r="J75" s="9">
        <f t="shared" si="32"/>
        <v>2.719200200272792</v>
      </c>
      <c r="K75" s="11">
        <f t="shared" si="33"/>
        <v>0.31847133757961782</v>
      </c>
      <c r="L75" s="11">
        <f t="shared" si="34"/>
        <v>0.34246575342465752</v>
      </c>
      <c r="M75" s="11">
        <f t="shared" si="35"/>
        <v>0.38314176245210729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-0.27643171695715696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0.23693545426920076</v>
      </c>
      <c r="Q75" s="11">
        <f>2*'OddsRatio_working_3-way'!K75*'OddsRatio_working_3-way'!L75*'OddsRatio_working_3-way'!M75</f>
        <v>8.3575116144338893E-2</v>
      </c>
      <c r="R75" s="11">
        <f t="shared" si="36"/>
        <v>0</v>
      </c>
      <c r="S75" s="11">
        <f t="shared" si="37"/>
        <v>-0.85712108898821637</v>
      </c>
      <c r="T75" s="11">
        <f t="shared" si="38"/>
        <v>-0.3023354811245913</v>
      </c>
      <c r="U75" s="11">
        <f>'OddsRatio_working_3-way'!S75-'OddsRatio_working_3-way'!R75^2/3</f>
        <v>-0.85712108898821637</v>
      </c>
      <c r="V75" s="11">
        <f>'OddsRatio_working_3-way'!S75*'OddsRatio_working_3-way'!R75/3-2*'OddsRatio_working_3-way'!R75^3/27-'OddsRatio_working_3-way'!T75</f>
        <v>0.3023354811245913</v>
      </c>
      <c r="W75" s="11">
        <f>'OddsRatio_working_3-way'!V75^2+4*'OddsRatio_working_3-way'!U75^3/27</f>
        <v>-1.8806097062127464E-3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0.15271489191713658</v>
      </c>
      <c r="Y75" s="11">
        <f>IF('OddsRatio_working_3-way'!W75&gt;=0,IF('OddsRatio_working_3-way'!V75+SQRT('OddsRatio_working_3-way'!W75)&gt;0,0,PI()),ACOS('OddsRatio_working_3-way'!V75/(2*'OddsRatio_working_3-way'!X75)))</f>
        <v>0.14246495312051821</v>
      </c>
      <c r="Z75" s="11">
        <f>'OddsRatio_working_3-way'!X75^(1/3)*COS('OddsRatio_working_3-way'!Y75/3)</f>
        <v>0.53391310567478012</v>
      </c>
      <c r="AA75" s="11">
        <f>'OddsRatio_working_3-way'!X75^(1/3)*COS(('OddsRatio_working_3-way'!Y75+2*PI())/3)</f>
        <v>-0.28893083186054308</v>
      </c>
      <c r="AB75" s="11">
        <f>'OddsRatio_working_3-way'!X75^(1/3)*COS(('OddsRatio_working_3-way'!Y75+4*PI())/3)</f>
        <v>-0.24498227381423693</v>
      </c>
      <c r="AC75" s="11">
        <f>'OddsRatio_working_3-way'!X75^(1/3)*SIN('OddsRatio_working_3-way'!Y75/3)</f>
        <v>2.5373711818530733E-2</v>
      </c>
      <c r="AD75" s="11">
        <f>'OddsRatio_working_3-way'!X75^(1/3)*SIN(('OddsRatio_working_3-way'!Y75+2*PI())/3)</f>
        <v>0.44969545701853975</v>
      </c>
      <c r="AE75" s="11">
        <f>'OddsRatio_working_3-way'!X75^(1/3)*SIN(('OddsRatio_working_3-way'!Y75+4*PI())/3)</f>
        <v>-0.47506916883707045</v>
      </c>
      <c r="AF75" s="11">
        <f>-'OddsRatio_working_3-way'!U75/(3*'OddsRatio_working_3-way'!X75^(1/3))*COS(('OddsRatio_working_3-way'!Y75)/3)</f>
        <v>0.53391310567478023</v>
      </c>
      <c r="AG75" s="11">
        <f>-'OddsRatio_working_3-way'!U75/(3*'OddsRatio_working_3-way'!X75^(1/3))*COS(('OddsRatio_working_3-way'!Y75+2*PI())/3)</f>
        <v>-0.28893083186054314</v>
      </c>
      <c r="AH75" s="11">
        <f>-'OddsRatio_working_3-way'!U75/(3*'OddsRatio_working_3-way'!X75^(1/3))*COS(('OddsRatio_working_3-way'!Y75+4*PI())/3)</f>
        <v>-0.24498227381423698</v>
      </c>
      <c r="AI75" s="11">
        <f>'OddsRatio_working_3-way'!U75/(3*'OddsRatio_working_3-way'!X75^(1/3))*SIN(('OddsRatio_working_3-way'!Y75)/3)</f>
        <v>-2.5373711818530736E-2</v>
      </c>
      <c r="AJ75" s="11">
        <f>'OddsRatio_working_3-way'!U75/(3*'OddsRatio_working_3-way'!X75^(1/3))*SIN(('OddsRatio_working_3-way'!Y75+2*PI())/3)</f>
        <v>-0.44969545701853986</v>
      </c>
      <c r="AK75" s="11">
        <f>'OddsRatio_working_3-way'!U75/(3*'OddsRatio_working_3-way'!X75^(1/3))*SIN(('OddsRatio_working_3-way'!Y75+4*PI())/3)</f>
        <v>0.47506916883707051</v>
      </c>
      <c r="AL75" s="11">
        <f>'OddsRatio_working_3-way'!Z75+'OddsRatio_working_3-way'!AF75</f>
        <v>1.0678262113495602</v>
      </c>
      <c r="AM75" s="11">
        <f>'OddsRatio_working_3-way'!AA75+'OddsRatio_working_3-way'!AG75</f>
        <v>-0.57786166372108627</v>
      </c>
      <c r="AN75" s="11">
        <f>'OddsRatio_working_3-way'!AB75+'OddsRatio_working_3-way'!AH75</f>
        <v>-0.48996454762847391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1.0678262113495602</v>
      </c>
      <c r="AS75" s="11">
        <f>IF(('OddsRatio_working_3-way'!X75=0),IF(Q75&gt;0,-Q75^(1/3),(-Q75)^(1/3)),'OddsRatio_working_3-way'!AM75-'OddsRatio_working_3-way'!R75/3)</f>
        <v>-0.57786166372108627</v>
      </c>
      <c r="AT75" s="11">
        <f>IF(('OddsRatio_working_3-way'!X75=0),IF(Q75&gt;0,-Q75^(1/3),(-Q75)^(1/3)),'OddsRatio_working_3-way'!AN75-'OddsRatio_working_3-way'!R75/3)</f>
        <v>-0.48996454762847391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3.88</v>
      </c>
      <c r="B76" s="4">
        <f>IF('True_Odds_Calculator_3-way'!B77="","",'True_Odds_Calculator_3-way'!B77)</f>
        <v>3.43</v>
      </c>
      <c r="C76" s="4">
        <f>IF('True_Odds_Calculator_3-way'!C77="","",'True_Odds_Calculator_3-way'!C77)</f>
        <v>2.06</v>
      </c>
      <c r="D76" s="9">
        <f t="shared" si="26"/>
        <v>0.24753202241700842</v>
      </c>
      <c r="E76" s="9">
        <f t="shared" si="27"/>
        <v>0.28051278632517629</v>
      </c>
      <c r="F76" s="9">
        <f t="shared" si="28"/>
        <v>0.47195519125781482</v>
      </c>
      <c r="G76" s="9">
        <f t="shared" si="29"/>
        <v>1.0555143563900971</v>
      </c>
      <c r="H76" s="9">
        <f t="shared" si="30"/>
        <v>4.0398813464034786</v>
      </c>
      <c r="I76" s="9">
        <f t="shared" si="31"/>
        <v>3.5648998860279368</v>
      </c>
      <c r="J76" s="9">
        <f t="shared" si="32"/>
        <v>2.1188452177735031</v>
      </c>
      <c r="K76" s="11">
        <f t="shared" si="33"/>
        <v>0.25773195876288663</v>
      </c>
      <c r="L76" s="11">
        <f t="shared" si="34"/>
        <v>0.29154518950437314</v>
      </c>
      <c r="M76" s="11">
        <f t="shared" si="35"/>
        <v>0.4854368932038835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-0.27058988658305572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0.23235197391938461</v>
      </c>
      <c r="Q76" s="11">
        <f>2*'OddsRatio_working_3-way'!K76*'OddsRatio_working_3-way'!L76*'OddsRatio_working_3-way'!M76</f>
        <v>7.2951954134814631E-2</v>
      </c>
      <c r="R76" s="11">
        <f t="shared" si="36"/>
        <v>0</v>
      </c>
      <c r="S76" s="11">
        <f t="shared" si="37"/>
        <v>-0.85868683731483719</v>
      </c>
      <c r="T76" s="11">
        <f t="shared" si="38"/>
        <v>-0.26960340261062393</v>
      </c>
      <c r="U76" s="11">
        <f>'OddsRatio_working_3-way'!S76-'OddsRatio_working_3-way'!R76^2/3</f>
        <v>-0.85868683731483719</v>
      </c>
      <c r="V76" s="11">
        <f>'OddsRatio_working_3-way'!S76*'OddsRatio_working_3-way'!R76/3-2*'OddsRatio_working_3-way'!R76^3/27-'OddsRatio_working_3-way'!T76</f>
        <v>0.26960340261062393</v>
      </c>
      <c r="W76" s="11">
        <f>'OddsRatio_working_3-way'!V76^2+4*'OddsRatio_working_3-way'!U76^3/27</f>
        <v>-2.1113531421076234E-2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0.15313354149263186</v>
      </c>
      <c r="Y76" s="11">
        <f>IF('OddsRatio_working_3-way'!W76&gt;=0,IF('OddsRatio_working_3-way'!V76+SQRT('OddsRatio_working_3-way'!W76)&gt;0,0,PI()),ACOS('OddsRatio_working_3-way'!V76/(2*'OddsRatio_working_3-way'!X76)))</f>
        <v>0.49432630272248068</v>
      </c>
      <c r="Z76" s="11">
        <f>'OddsRatio_working_3-way'!X76^(1/3)*COS('OddsRatio_working_3-way'!Y76/3)</f>
        <v>0.52775717819504853</v>
      </c>
      <c r="AA76" s="11">
        <f>'OddsRatio_working_3-way'!X76^(1/3)*COS(('OddsRatio_working_3-way'!Y76+2*PI())/3)</f>
        <v>-0.33987845736326006</v>
      </c>
      <c r="AB76" s="11">
        <f>'OddsRatio_working_3-way'!X76^(1/3)*COS(('OddsRatio_working_3-way'!Y76+4*PI())/3)</f>
        <v>-0.18787872083178855</v>
      </c>
      <c r="AC76" s="11">
        <f>'OddsRatio_working_3-way'!X76^(1/3)*SIN('OddsRatio_working_3-way'!Y76/3)</f>
        <v>8.7757088803197422E-2</v>
      </c>
      <c r="AD76" s="11">
        <f>'OddsRatio_working_3-way'!X76^(1/3)*SIN(('OddsRatio_working_3-way'!Y76+2*PI())/3)</f>
        <v>0.41317257894490417</v>
      </c>
      <c r="AE76" s="11">
        <f>'OddsRatio_working_3-way'!X76^(1/3)*SIN(('OddsRatio_working_3-way'!Y76+4*PI())/3)</f>
        <v>-0.50092966774810144</v>
      </c>
      <c r="AF76" s="11">
        <f>-'OddsRatio_working_3-way'!U76/(3*'OddsRatio_working_3-way'!X76^(1/3))*COS(('OddsRatio_working_3-way'!Y76)/3)</f>
        <v>0.52775717819504842</v>
      </c>
      <c r="AG76" s="11">
        <f>-'OddsRatio_working_3-way'!U76/(3*'OddsRatio_working_3-way'!X76^(1/3))*COS(('OddsRatio_working_3-way'!Y76+2*PI())/3)</f>
        <v>-0.33987845736326</v>
      </c>
      <c r="AH76" s="11">
        <f>-'OddsRatio_working_3-way'!U76/(3*'OddsRatio_working_3-way'!X76^(1/3))*COS(('OddsRatio_working_3-way'!Y76+4*PI())/3)</f>
        <v>-0.1878787208317885</v>
      </c>
      <c r="AI76" s="11">
        <f>'OddsRatio_working_3-way'!U76/(3*'OddsRatio_working_3-way'!X76^(1/3))*SIN(('OddsRatio_working_3-way'!Y76)/3)</f>
        <v>-8.7757088803197394E-2</v>
      </c>
      <c r="AJ76" s="11">
        <f>'OddsRatio_working_3-way'!U76/(3*'OddsRatio_working_3-way'!X76^(1/3))*SIN(('OddsRatio_working_3-way'!Y76+2*PI())/3)</f>
        <v>-0.41317257894490411</v>
      </c>
      <c r="AK76" s="11">
        <f>'OddsRatio_working_3-way'!U76/(3*'OddsRatio_working_3-way'!X76^(1/3))*SIN(('OddsRatio_working_3-way'!Y76+4*PI())/3)</f>
        <v>0.50092966774810133</v>
      </c>
      <c r="AL76" s="11">
        <f>'OddsRatio_working_3-way'!Z76+'OddsRatio_working_3-way'!AF76</f>
        <v>1.0555143563900971</v>
      </c>
      <c r="AM76" s="11">
        <f>'OddsRatio_working_3-way'!AA76+'OddsRatio_working_3-way'!AG76</f>
        <v>-0.67975691472652011</v>
      </c>
      <c r="AN76" s="11">
        <f>'OddsRatio_working_3-way'!AB76+'OddsRatio_working_3-way'!AH76</f>
        <v>-0.37575744166357705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1.0555143563900971</v>
      </c>
      <c r="AS76" s="11">
        <f>IF(('OddsRatio_working_3-way'!X76=0),IF(Q76&gt;0,-Q76^(1/3),(-Q76)^(1/3)),'OddsRatio_working_3-way'!AM76-'OddsRatio_working_3-way'!R76/3)</f>
        <v>-0.67975691472652011</v>
      </c>
      <c r="AT76" s="11">
        <f>IF(('OddsRatio_working_3-way'!X76=0),IF(Q76&gt;0,-Q76^(1/3),(-Q76)^(1/3)),'OddsRatio_working_3-way'!AN76-'OddsRatio_working_3-way'!R76/3)</f>
        <v>-0.37575744166357705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2.6</v>
      </c>
      <c r="B77" s="4">
        <f>IF('True_Odds_Calculator_3-way'!B78="","",'True_Odds_Calculator_3-way'!B78)</f>
        <v>3.03</v>
      </c>
      <c r="C77" s="4">
        <f>IF('True_Odds_Calculator_3-way'!C78="","",'True_Odds_Calculator_3-way'!C78)</f>
        <v>3.15</v>
      </c>
      <c r="D77" s="9">
        <f t="shared" si="26"/>
        <v>0.37332665922789132</v>
      </c>
      <c r="E77" s="9">
        <f t="shared" si="27"/>
        <v>0.31951451633317346</v>
      </c>
      <c r="F77" s="9">
        <f t="shared" si="28"/>
        <v>0.30715882443893522</v>
      </c>
      <c r="G77" s="9">
        <f t="shared" si="29"/>
        <v>1.04913707151966</v>
      </c>
      <c r="H77" s="9">
        <f t="shared" si="30"/>
        <v>2.6786193144314558</v>
      </c>
      <c r="I77" s="9">
        <f t="shared" si="31"/>
        <v>3.1297482551849098</v>
      </c>
      <c r="J77" s="9">
        <f t="shared" si="32"/>
        <v>3.2556447037672696</v>
      </c>
      <c r="K77" s="11">
        <f t="shared" si="33"/>
        <v>0.38461538461538458</v>
      </c>
      <c r="L77" s="11">
        <f t="shared" si="34"/>
        <v>0.33003300330033003</v>
      </c>
      <c r="M77" s="11">
        <f t="shared" si="35"/>
        <v>0.31746031746031744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-0.2814024992242814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0.23291706460023287</v>
      </c>
      <c r="Q77" s="11">
        <f>2*'OddsRatio_working_3-way'!K77*'OddsRatio_working_3-way'!L77*'OddsRatio_working_3-way'!M77</f>
        <v>8.0594140000080583E-2</v>
      </c>
      <c r="R77" s="11">
        <f t="shared" si="36"/>
        <v>0</v>
      </c>
      <c r="S77" s="11">
        <f t="shared" si="37"/>
        <v>-0.82770076755642097</v>
      </c>
      <c r="T77" s="11">
        <f t="shared" si="38"/>
        <v>-0.28640164967350207</v>
      </c>
      <c r="U77" s="11">
        <f>'OddsRatio_working_3-way'!S77-'OddsRatio_working_3-way'!R77^2/3</f>
        <v>-0.82770076755642097</v>
      </c>
      <c r="V77" s="11">
        <f>'OddsRatio_working_3-way'!S77*'OddsRatio_working_3-way'!R77/3-2*'OddsRatio_working_3-way'!R77^3/27-'OddsRatio_working_3-way'!T77</f>
        <v>0.28640164967350207</v>
      </c>
      <c r="W77" s="11">
        <f>'OddsRatio_working_3-way'!V77^2+4*'OddsRatio_working_3-way'!U77^3/27</f>
        <v>-1.9812546885792648E-3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0.14491994309297346</v>
      </c>
      <c r="Y77" s="11">
        <f>IF('OddsRatio_working_3-way'!W77&gt;=0,IF('OddsRatio_working_3-way'!V77+SQRT('OddsRatio_working_3-way'!W77)&gt;0,0,PI()),ACOS('OddsRatio_working_3-way'!V77/(2*'OddsRatio_working_3-way'!X77)))</f>
        <v>0.15418213419179083</v>
      </c>
      <c r="Z77" s="11">
        <f>'OddsRatio_working_3-way'!X77^(1/3)*COS('OddsRatio_working_3-way'!Y77/3)</f>
        <v>0.52456853575982998</v>
      </c>
      <c r="AA77" s="11">
        <f>'OddsRatio_working_3-way'!X77^(1/3)*COS(('OddsRatio_working_3-way'!Y77+2*PI())/3)</f>
        <v>-0.28565263019301301</v>
      </c>
      <c r="AB77" s="11">
        <f>'OddsRatio_working_3-way'!X77^(1/3)*COS(('OddsRatio_working_3-way'!Y77+4*PI())/3)</f>
        <v>-0.23891590556681708</v>
      </c>
      <c r="AC77" s="11">
        <f>'OddsRatio_working_3-way'!X77^(1/3)*SIN('OddsRatio_working_3-way'!Y77/3)</f>
        <v>2.6983460543975706E-2</v>
      </c>
      <c r="AD77" s="11">
        <f>'OddsRatio_working_3-way'!X77^(1/3)*SIN(('OddsRatio_working_3-way'!Y77+2*PI())/3)</f>
        <v>0.44079794772203068</v>
      </c>
      <c r="AE77" s="11">
        <f>'OddsRatio_working_3-way'!X77^(1/3)*SIN(('OddsRatio_working_3-way'!Y77+4*PI())/3)</f>
        <v>-0.46778140826600628</v>
      </c>
      <c r="AF77" s="11">
        <f>-'OddsRatio_working_3-way'!U77/(3*'OddsRatio_working_3-way'!X77^(1/3))*COS(('OddsRatio_working_3-way'!Y77)/3)</f>
        <v>0.52456853575982987</v>
      </c>
      <c r="AG77" s="11">
        <f>-'OddsRatio_working_3-way'!U77/(3*'OddsRatio_working_3-way'!X77^(1/3))*COS(('OddsRatio_working_3-way'!Y77+2*PI())/3)</f>
        <v>-0.28565263019301296</v>
      </c>
      <c r="AH77" s="11">
        <f>-'OddsRatio_working_3-way'!U77/(3*'OddsRatio_working_3-way'!X77^(1/3))*COS(('OddsRatio_working_3-way'!Y77+4*PI())/3)</f>
        <v>-0.23891590556681702</v>
      </c>
      <c r="AI77" s="11">
        <f>'OddsRatio_working_3-way'!U77/(3*'OddsRatio_working_3-way'!X77^(1/3))*SIN(('OddsRatio_working_3-way'!Y77)/3)</f>
        <v>-2.6983460543975702E-2</v>
      </c>
      <c r="AJ77" s="11">
        <f>'OddsRatio_working_3-way'!U77/(3*'OddsRatio_working_3-way'!X77^(1/3))*SIN(('OddsRatio_working_3-way'!Y77+2*PI())/3)</f>
        <v>-0.44079794772203057</v>
      </c>
      <c r="AK77" s="11">
        <f>'OddsRatio_working_3-way'!U77/(3*'OddsRatio_working_3-way'!X77^(1/3))*SIN(('OddsRatio_working_3-way'!Y77+4*PI())/3)</f>
        <v>0.46778140826600617</v>
      </c>
      <c r="AL77" s="11">
        <f>'OddsRatio_working_3-way'!Z77+'OddsRatio_working_3-way'!AF77</f>
        <v>1.04913707151966</v>
      </c>
      <c r="AM77" s="11">
        <f>'OddsRatio_working_3-way'!AA77+'OddsRatio_working_3-way'!AG77</f>
        <v>-0.57130526038602603</v>
      </c>
      <c r="AN77" s="11">
        <f>'OddsRatio_working_3-way'!AB77+'OddsRatio_working_3-way'!AH77</f>
        <v>-0.4778318111336341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1.04913707151966</v>
      </c>
      <c r="AS77" s="11">
        <f>IF(('OddsRatio_working_3-way'!X77=0),IF(Q77&gt;0,-Q77^(1/3),(-Q77)^(1/3)),'OddsRatio_working_3-way'!AM77-'OddsRatio_working_3-way'!R77/3)</f>
        <v>-0.57130526038602603</v>
      </c>
      <c r="AT77" s="11">
        <f>IF(('OddsRatio_working_3-way'!X77=0),IF(Q77&gt;0,-Q77^(1/3),(-Q77)^(1/3)),'OddsRatio_working_3-way'!AN77-'OddsRatio_working_3-way'!R77/3)</f>
        <v>-0.4778318111336341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2.4300000000000002</v>
      </c>
      <c r="B78" s="4">
        <f>IF('True_Odds_Calculator_3-way'!B79="","",'True_Odds_Calculator_3-way'!B79)</f>
        <v>2.98</v>
      </c>
      <c r="C78" s="4">
        <f>IF('True_Odds_Calculator_3-way'!C79="","",'True_Odds_Calculator_3-way'!C79)</f>
        <v>3.36</v>
      </c>
      <c r="D78" s="9">
        <f t="shared" si="26"/>
        <v>0.39539705758851584</v>
      </c>
      <c r="E78" s="9">
        <f t="shared" si="27"/>
        <v>0.32079866623243519</v>
      </c>
      <c r="F78" s="9">
        <f t="shared" si="28"/>
        <v>0.28380427617904908</v>
      </c>
      <c r="G78" s="9">
        <f t="shared" si="29"/>
        <v>1.0693030014088079</v>
      </c>
      <c r="H78" s="9">
        <f t="shared" si="30"/>
        <v>2.5291032920145953</v>
      </c>
      <c r="I78" s="9">
        <f t="shared" si="31"/>
        <v>3.1172199427894389</v>
      </c>
      <c r="J78" s="9">
        <f t="shared" si="32"/>
        <v>3.5235550833247866</v>
      </c>
      <c r="K78" s="11">
        <f t="shared" si="33"/>
        <v>0.41152263374485593</v>
      </c>
      <c r="L78" s="11">
        <f t="shared" si="34"/>
        <v>0.33557046979865773</v>
      </c>
      <c r="M78" s="11">
        <f t="shared" si="35"/>
        <v>0.29761904761904762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-0.27463217452031785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0.23714501405279431</v>
      </c>
      <c r="Q78" s="11">
        <f>2*'OddsRatio_working_3-way'!K78*'OddsRatio_working_3-way'!L78*'OddsRatio_working_3-way'!M78</f>
        <v>8.2199311630084676E-2</v>
      </c>
      <c r="R78" s="11">
        <f t="shared" si="36"/>
        <v>0</v>
      </c>
      <c r="S78" s="11">
        <f t="shared" si="37"/>
        <v>-0.86350047829246546</v>
      </c>
      <c r="T78" s="11">
        <f t="shared" si="38"/>
        <v>-0.2993069248847367</v>
      </c>
      <c r="U78" s="11">
        <f>'OddsRatio_working_3-way'!S78-'OddsRatio_working_3-way'!R78^2/3</f>
        <v>-0.86350047829246546</v>
      </c>
      <c r="V78" s="11">
        <f>'OddsRatio_working_3-way'!S78*'OddsRatio_working_3-way'!R78/3-2*'OddsRatio_working_3-way'!R78^3/27-'OddsRatio_working_3-way'!T78</f>
        <v>0.2993069248847367</v>
      </c>
      <c r="W78" s="11">
        <f>'OddsRatio_working_3-way'!V78^2+4*'OddsRatio_working_3-way'!U78^3/27</f>
        <v>-5.8012191999616963E-3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0.15442300224053337</v>
      </c>
      <c r="Y78" s="11">
        <f>IF('OddsRatio_working_3-way'!W78&gt;=0,IF('OddsRatio_working_3-way'!V78+SQRT('OddsRatio_working_3-way'!W78)&gt;0,0,PI()),ACOS('OddsRatio_working_3-way'!V78/(2*'OddsRatio_working_3-way'!X78)))</f>
        <v>0.2491847346338012</v>
      </c>
      <c r="Z78" s="11">
        <f>'OddsRatio_working_3-way'!X78^(1/3)*COS('OddsRatio_working_3-way'!Y78/3)</f>
        <v>0.53465150070440393</v>
      </c>
      <c r="AA78" s="11">
        <f>'OddsRatio_working_3-way'!X78^(1/3)*COS(('OddsRatio_working_3-way'!Y78+2*PI())/3)</f>
        <v>-0.30587376157214652</v>
      </c>
      <c r="AB78" s="11">
        <f>'OddsRatio_working_3-way'!X78^(1/3)*COS(('OddsRatio_working_3-way'!Y78+4*PI())/3)</f>
        <v>-0.22877773913225749</v>
      </c>
      <c r="AC78" s="11">
        <f>'OddsRatio_working_3-way'!X78^(1/3)*SIN('OddsRatio_working_3-way'!Y78/3)</f>
        <v>4.4511409309119537E-2</v>
      </c>
      <c r="AD78" s="11">
        <f>'OddsRatio_working_3-way'!X78^(1/3)*SIN(('OddsRatio_working_3-way'!Y78+2*PI())/3)</f>
        <v>0.44076607712692778</v>
      </c>
      <c r="AE78" s="11">
        <f>'OddsRatio_working_3-way'!X78^(1/3)*SIN(('OddsRatio_working_3-way'!Y78+4*PI())/3)</f>
        <v>-0.48527748643604718</v>
      </c>
      <c r="AF78" s="11">
        <f>-'OddsRatio_working_3-way'!U78/(3*'OddsRatio_working_3-way'!X78^(1/3))*COS(('OddsRatio_working_3-way'!Y78)/3)</f>
        <v>0.53465150070440393</v>
      </c>
      <c r="AG78" s="11">
        <f>-'OddsRatio_working_3-way'!U78/(3*'OddsRatio_working_3-way'!X78^(1/3))*COS(('OddsRatio_working_3-way'!Y78+2*PI())/3)</f>
        <v>-0.30587376157214652</v>
      </c>
      <c r="AH78" s="11">
        <f>-'OddsRatio_working_3-way'!U78/(3*'OddsRatio_working_3-way'!X78^(1/3))*COS(('OddsRatio_working_3-way'!Y78+4*PI())/3)</f>
        <v>-0.22877773913225749</v>
      </c>
      <c r="AI78" s="11">
        <f>'OddsRatio_working_3-way'!U78/(3*'OddsRatio_working_3-way'!X78^(1/3))*SIN(('OddsRatio_working_3-way'!Y78)/3)</f>
        <v>-4.4511409309119537E-2</v>
      </c>
      <c r="AJ78" s="11">
        <f>'OddsRatio_working_3-way'!U78/(3*'OddsRatio_working_3-way'!X78^(1/3))*SIN(('OddsRatio_working_3-way'!Y78+2*PI())/3)</f>
        <v>-0.44076607712692778</v>
      </c>
      <c r="AK78" s="11">
        <f>'OddsRatio_working_3-way'!U78/(3*'OddsRatio_working_3-way'!X78^(1/3))*SIN(('OddsRatio_working_3-way'!Y78+4*PI())/3)</f>
        <v>0.48527748643604718</v>
      </c>
      <c r="AL78" s="11">
        <f>'OddsRatio_working_3-way'!Z78+'OddsRatio_working_3-way'!AF78</f>
        <v>1.0693030014088079</v>
      </c>
      <c r="AM78" s="11">
        <f>'OddsRatio_working_3-way'!AA78+'OddsRatio_working_3-way'!AG78</f>
        <v>-0.61174752314429304</v>
      </c>
      <c r="AN78" s="11">
        <f>'OddsRatio_working_3-way'!AB78+'OddsRatio_working_3-way'!AH78</f>
        <v>-0.45755547826451498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1.0693030014088079</v>
      </c>
      <c r="AS78" s="11">
        <f>IF(('OddsRatio_working_3-way'!X78=0),IF(Q78&gt;0,-Q78^(1/3),(-Q78)^(1/3)),'OddsRatio_working_3-way'!AM78-'OddsRatio_working_3-way'!R78/3)</f>
        <v>-0.61174752314429304</v>
      </c>
      <c r="AT78" s="11">
        <f>IF(('OddsRatio_working_3-way'!X78=0),IF(Q78&gt;0,-Q78^(1/3),(-Q78)^(1/3)),'OddsRatio_working_3-way'!AN78-'OddsRatio_working_3-way'!R78/3)</f>
        <v>-0.45755547826451498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2.56</v>
      </c>
      <c r="B2" s="4">
        <f>IF('True_Odds_Calculator_2-way'!B3="","",'True_Odds_Calculator_2-way'!B3)</f>
        <v>1.56</v>
      </c>
      <c r="C2" s="4">
        <f t="shared" ref="C2:C65" si="0">IF(A2="","",((1/A2)+(1/B2))-1)</f>
        <v>3.1650641025640969E-2</v>
      </c>
      <c r="D2" s="4">
        <f>IF(A2="","",(2*A2)/(2-($C2*A2)))</f>
        <v>2.668091929449492</v>
      </c>
      <c r="E2" s="4">
        <f>IF(B2="","",(2*B2)/(2-($C2*B2)))</f>
        <v>1.5994873438000641</v>
      </c>
      <c r="G2" s="4">
        <f t="shared" ref="G2:G65" si="1">IF(A2="","",C2+1)</f>
        <v>1.031650641025641</v>
      </c>
    </row>
    <row r="3" spans="1:7" x14ac:dyDescent="0.2">
      <c r="A3" s="4">
        <f>IF('True_Odds_Calculator_2-way'!A4="","",'True_Odds_Calculator_2-way'!A4)</f>
        <v>2.92</v>
      </c>
      <c r="B3" s="4">
        <f>IF('True_Odds_Calculator_2-way'!B4="","",'True_Odds_Calculator_2-way'!B4)</f>
        <v>1.43</v>
      </c>
      <c r="C3" s="4">
        <f t="shared" si="0"/>
        <v>4.1766452725356951E-2</v>
      </c>
      <c r="D3" s="4">
        <f t="shared" ref="D3:D66" si="2">IF(A3="","",(2*A3)/(2-($C3*A3)))</f>
        <v>3.1096216860291932</v>
      </c>
      <c r="E3" s="4">
        <f t="shared" ref="E3:E66" si="3">IF(B3="","",(2*B3)/(2-($C3*B3)))</f>
        <v>1.4740186388025982</v>
      </c>
      <c r="G3" s="4">
        <f t="shared" si="1"/>
        <v>1.041766452725357</v>
      </c>
    </row>
    <row r="4" spans="1:7" x14ac:dyDescent="0.2">
      <c r="A4" s="4">
        <f>IF('True_Odds_Calculator_2-way'!A5="","",'True_Odds_Calculator_2-way'!A5)</f>
        <v>2.04</v>
      </c>
      <c r="B4" s="4">
        <f>IF('True_Odds_Calculator_2-way'!B5="","",'True_Odds_Calculator_2-way'!B5)</f>
        <v>1.87</v>
      </c>
      <c r="C4" s="4">
        <f t="shared" si="0"/>
        <v>2.4955436720142554E-2</v>
      </c>
      <c r="D4" s="4">
        <f t="shared" si="2"/>
        <v>2.0932835820895521</v>
      </c>
      <c r="E4" s="4">
        <f t="shared" si="3"/>
        <v>1.9146757679180888</v>
      </c>
      <c r="G4" s="4">
        <f t="shared" si="1"/>
        <v>1.0249554367201426</v>
      </c>
    </row>
    <row r="5" spans="1:7" x14ac:dyDescent="0.2">
      <c r="A5" s="4">
        <f>IF('True_Odds_Calculator_2-way'!A6="","",'True_Odds_Calculator_2-way'!A6)</f>
        <v>2.0099999999999998</v>
      </c>
      <c r="B5" s="4">
        <f>IF('True_Odds_Calculator_2-way'!B6="","",'True_Odds_Calculator_2-way'!B6)</f>
        <v>1.89</v>
      </c>
      <c r="C5" s="4">
        <f t="shared" si="0"/>
        <v>2.6612966911474523E-2</v>
      </c>
      <c r="D5" s="4">
        <f t="shared" si="2"/>
        <v>2.065236891462122</v>
      </c>
      <c r="E5" s="4">
        <f t="shared" si="3"/>
        <v>1.9387583250401901</v>
      </c>
      <c r="G5" s="4">
        <f t="shared" si="1"/>
        <v>1.0266129669114745</v>
      </c>
    </row>
    <row r="6" spans="1:7" x14ac:dyDescent="0.2">
      <c r="A6" s="4">
        <f>IF('True_Odds_Calculator_2-way'!A7="","",'True_Odds_Calculator_2-way'!A7)</f>
        <v>2.14</v>
      </c>
      <c r="B6" s="4">
        <f>IF('True_Odds_Calculator_2-way'!B7="","",'True_Odds_Calculator_2-way'!B7)</f>
        <v>1.78</v>
      </c>
      <c r="C6" s="4">
        <f t="shared" si="0"/>
        <v>2.908747243515708E-2</v>
      </c>
      <c r="D6" s="4">
        <f t="shared" si="2"/>
        <v>2.2087440565928333</v>
      </c>
      <c r="E6" s="4">
        <f t="shared" si="3"/>
        <v>1.8273049985608751</v>
      </c>
      <c r="G6" s="4">
        <f t="shared" si="1"/>
        <v>1.0290874724351571</v>
      </c>
    </row>
    <row r="7" spans="1:7" x14ac:dyDescent="0.2">
      <c r="A7" s="4">
        <f>IF('True_Odds_Calculator_2-way'!A8="","",'True_Odds_Calculator_2-way'!A8)</f>
        <v>2.08</v>
      </c>
      <c r="B7" s="4">
        <f>IF('True_Odds_Calculator_2-way'!B8="","",'True_Odds_Calculator_2-way'!B8)</f>
        <v>1.84</v>
      </c>
      <c r="C7" s="4">
        <f t="shared" si="0"/>
        <v>2.4247491638795804E-2</v>
      </c>
      <c r="D7" s="4">
        <f t="shared" si="2"/>
        <v>2.1338090990187331</v>
      </c>
      <c r="E7" s="4">
        <f t="shared" si="3"/>
        <v>1.8819826907946497</v>
      </c>
      <c r="G7" s="4">
        <f t="shared" si="1"/>
        <v>1.0242474916387958</v>
      </c>
    </row>
    <row r="8" spans="1:7" x14ac:dyDescent="0.2">
      <c r="A8" s="4">
        <f>IF('True_Odds_Calculator_2-way'!A9="","",'True_Odds_Calculator_2-way'!A9)</f>
        <v>2.2799999999999998</v>
      </c>
      <c r="B8" s="4">
        <f>IF('True_Odds_Calculator_2-way'!B9="","",'True_Odds_Calculator_2-way'!B9)</f>
        <v>1.69</v>
      </c>
      <c r="C8" s="4">
        <f t="shared" si="0"/>
        <v>3.0312467559431067E-2</v>
      </c>
      <c r="D8" s="4">
        <f t="shared" si="2"/>
        <v>2.3616082373130669</v>
      </c>
      <c r="E8" s="4">
        <f t="shared" si="3"/>
        <v>1.7344256391789699</v>
      </c>
      <c r="G8" s="4">
        <f t="shared" si="1"/>
        <v>1.0303124675594311</v>
      </c>
    </row>
    <row r="9" spans="1:7" x14ac:dyDescent="0.2">
      <c r="A9" s="4">
        <f>IF('True_Odds_Calculator_2-way'!A10="","",'True_Odds_Calculator_2-way'!A10)</f>
        <v>2.23</v>
      </c>
      <c r="B9" s="4">
        <f>IF('True_Odds_Calculator_2-way'!B10="","",'True_Odds_Calculator_2-way'!B10)</f>
        <v>1.72</v>
      </c>
      <c r="C9" s="4">
        <f t="shared" si="0"/>
        <v>2.982584211075201E-2</v>
      </c>
      <c r="D9" s="4">
        <f t="shared" si="2"/>
        <v>2.3067115708443593</v>
      </c>
      <c r="E9" s="4">
        <f t="shared" si="3"/>
        <v>1.7652798232695142</v>
      </c>
      <c r="G9" s="4">
        <f t="shared" si="1"/>
        <v>1.029825842110752</v>
      </c>
    </row>
    <row r="10" spans="1:7" x14ac:dyDescent="0.2">
      <c r="A10" s="4">
        <f>IF('True_Odds_Calculator_2-way'!A11="","",'True_Odds_Calculator_2-way'!A11)</f>
        <v>2.27</v>
      </c>
      <c r="B10" s="4">
        <f>IF('True_Odds_Calculator_2-way'!B11="","",'True_Odds_Calculator_2-way'!B11)</f>
        <v>1.7</v>
      </c>
      <c r="C10" s="4">
        <f t="shared" si="0"/>
        <v>2.876392847888054E-2</v>
      </c>
      <c r="D10" s="4">
        <f t="shared" si="2"/>
        <v>2.3466099118273029</v>
      </c>
      <c r="E10" s="4">
        <f t="shared" si="3"/>
        <v>1.7426055543011967</v>
      </c>
      <c r="G10" s="4">
        <f t="shared" si="1"/>
        <v>1.0287639284788805</v>
      </c>
    </row>
    <row r="11" spans="1:7" x14ac:dyDescent="0.2">
      <c r="A11" s="4">
        <f>IF('True_Odds_Calculator_2-way'!A12="","",'True_Odds_Calculator_2-way'!A12)</f>
        <v>1.91</v>
      </c>
      <c r="B11" s="4">
        <f>IF('True_Odds_Calculator_2-way'!B12="","",'True_Odds_Calculator_2-way'!B12)</f>
        <v>2</v>
      </c>
      <c r="C11" s="4">
        <f t="shared" si="0"/>
        <v>2.3560209424083656E-2</v>
      </c>
      <c r="D11" s="4">
        <f t="shared" si="2"/>
        <v>1.9539641943734012</v>
      </c>
      <c r="E11" s="4">
        <f t="shared" si="3"/>
        <v>2.0482573726541551</v>
      </c>
      <c r="G11" s="4">
        <f t="shared" si="1"/>
        <v>1.0235602094240837</v>
      </c>
    </row>
    <row r="12" spans="1:7" x14ac:dyDescent="0.2">
      <c r="A12" s="4">
        <f>IF('True_Odds_Calculator_2-way'!A13="","",'True_Odds_Calculator_2-way'!A13)</f>
        <v>1.99</v>
      </c>
      <c r="B12" s="4">
        <f>IF('True_Odds_Calculator_2-way'!B13="","",'True_Odds_Calculator_2-way'!B13)</f>
        <v>1.92</v>
      </c>
      <c r="C12" s="4">
        <f t="shared" si="0"/>
        <v>2.3345896147403788E-2</v>
      </c>
      <c r="D12" s="4">
        <f t="shared" si="2"/>
        <v>2.0373253705876082</v>
      </c>
      <c r="E12" s="4">
        <f t="shared" si="3"/>
        <v>1.9640176827387685</v>
      </c>
      <c r="G12" s="4">
        <f t="shared" si="1"/>
        <v>1.0233458961474038</v>
      </c>
    </row>
    <row r="13" spans="1:7" x14ac:dyDescent="0.2">
      <c r="A13" s="4">
        <f>IF('True_Odds_Calculator_2-way'!A14="","",'True_Odds_Calculator_2-way'!A14)</f>
        <v>1.95</v>
      </c>
      <c r="B13" s="4">
        <f>IF('True_Odds_Calculator_2-way'!B14="","",'True_Odds_Calculator_2-way'!B14)</f>
        <v>1.92</v>
      </c>
      <c r="C13" s="4">
        <f t="shared" si="0"/>
        <v>3.3653846153846256E-2</v>
      </c>
      <c r="D13" s="4">
        <f t="shared" si="2"/>
        <v>2.0161550888529889</v>
      </c>
      <c r="E13" s="4">
        <f t="shared" si="3"/>
        <v>1.9841017488076311</v>
      </c>
      <c r="G13" s="4">
        <f t="shared" si="1"/>
        <v>1.0336538461538463</v>
      </c>
    </row>
    <row r="14" spans="1:7" x14ac:dyDescent="0.2">
      <c r="A14" s="4">
        <f>IF('True_Odds_Calculator_2-way'!A15="","",'True_Odds_Calculator_2-way'!A15)</f>
        <v>1.95</v>
      </c>
      <c r="B14" s="4">
        <f>IF('True_Odds_Calculator_2-way'!B15="","",'True_Odds_Calculator_2-way'!B15)</f>
        <v>1.92</v>
      </c>
      <c r="C14" s="4">
        <f t="shared" si="0"/>
        <v>3.3653846153846256E-2</v>
      </c>
      <c r="D14" s="4">
        <f t="shared" si="2"/>
        <v>2.0161550888529889</v>
      </c>
      <c r="E14" s="4">
        <f t="shared" si="3"/>
        <v>1.9841017488076311</v>
      </c>
      <c r="G14" s="4">
        <f t="shared" si="1"/>
        <v>1.0336538461538463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1.98</v>
      </c>
      <c r="C15" s="4">
        <f t="shared" si="0"/>
        <v>3.6965398667526461E-2</v>
      </c>
      <c r="D15" s="4">
        <f t="shared" si="2"/>
        <v>1.9476768522394308</v>
      </c>
      <c r="E15" s="4">
        <f t="shared" si="3"/>
        <v>2.0552120141342756</v>
      </c>
      <c r="G15" s="4">
        <f t="shared" si="1"/>
        <v>1.0369653986675265</v>
      </c>
    </row>
    <row r="16" spans="1:7" x14ac:dyDescent="0.2">
      <c r="A16" s="4">
        <f>IF('True_Odds_Calculator_2-way'!A17="","",'True_Odds_Calculator_2-way'!A17)</f>
        <v>2.3199999999999998</v>
      </c>
      <c r="B16" s="4">
        <f>IF('True_Odds_Calculator_2-way'!B17="","",'True_Odds_Calculator_2-way'!B17)</f>
        <v>1.65</v>
      </c>
      <c r="C16" s="4">
        <f t="shared" si="0"/>
        <v>3.709508881922674E-2</v>
      </c>
      <c r="D16" s="4">
        <f t="shared" si="2"/>
        <v>2.4243191893603542</v>
      </c>
      <c r="E16" s="4">
        <f t="shared" si="3"/>
        <v>1.702089817696754</v>
      </c>
      <c r="G16" s="4">
        <f t="shared" si="1"/>
        <v>1.0370950888192267</v>
      </c>
    </row>
    <row r="17" spans="1:7" x14ac:dyDescent="0.2">
      <c r="A17" s="4">
        <f>IF('True_Odds_Calculator_2-way'!A18="","",'True_Odds_Calculator_2-way'!A18)</f>
        <v>1.75</v>
      </c>
      <c r="B17" s="4">
        <f>IF('True_Odds_Calculator_2-way'!B18="","",'True_Odds_Calculator_2-way'!B18)</f>
        <v>2.15</v>
      </c>
      <c r="C17" s="4">
        <f t="shared" si="0"/>
        <v>3.6544850498338777E-2</v>
      </c>
      <c r="D17" s="4">
        <f t="shared" si="2"/>
        <v>1.8078078078078077</v>
      </c>
      <c r="E17" s="4">
        <f t="shared" si="3"/>
        <v>2.2379182156133823</v>
      </c>
      <c r="G17" s="4">
        <f t="shared" si="1"/>
        <v>1.0365448504983388</v>
      </c>
    </row>
    <row r="18" spans="1:7" x14ac:dyDescent="0.2">
      <c r="A18" s="4">
        <f>IF('True_Odds_Calculator_2-way'!A19="","",'True_Odds_Calculator_2-way'!A19)</f>
        <v>2.1</v>
      </c>
      <c r="B18" s="4">
        <f>IF('True_Odds_Calculator_2-way'!B19="","",'True_Odds_Calculator_2-way'!B19)</f>
        <v>1.78</v>
      </c>
      <c r="C18" s="4">
        <f t="shared" si="0"/>
        <v>3.7988228999465079E-2</v>
      </c>
      <c r="D18" s="4">
        <f t="shared" si="2"/>
        <v>2.1872440023405506</v>
      </c>
      <c r="E18" s="4">
        <f t="shared" si="3"/>
        <v>1.8422868408082802</v>
      </c>
      <c r="G18" s="4">
        <f t="shared" si="1"/>
        <v>1.0379882289994651</v>
      </c>
    </row>
    <row r="19" spans="1:7" x14ac:dyDescent="0.2">
      <c r="A19" s="4">
        <f>IF('True_Odds_Calculator_2-way'!A20="","",'True_Odds_Calculator_2-way'!A20)</f>
        <v>2</v>
      </c>
      <c r="B19" s="4">
        <f>IF('True_Odds_Calculator_2-way'!B20="","",'True_Odds_Calculator_2-way'!B20)</f>
        <v>1.88</v>
      </c>
      <c r="C19" s="4">
        <f t="shared" si="0"/>
        <v>3.1914893617021267E-2</v>
      </c>
      <c r="D19" s="4">
        <f t="shared" si="2"/>
        <v>2.0659340659340657</v>
      </c>
      <c r="E19" s="4">
        <f t="shared" si="3"/>
        <v>1.9381443298969072</v>
      </c>
      <c r="G19" s="4">
        <f t="shared" si="1"/>
        <v>1.0319148936170213</v>
      </c>
    </row>
    <row r="20" spans="1:7" x14ac:dyDescent="0.2">
      <c r="A20" s="4">
        <f>IF('True_Odds_Calculator_2-way'!A21="","",'True_Odds_Calculator_2-way'!A21)</f>
        <v>1.68</v>
      </c>
      <c r="B20" s="4">
        <f>IF('True_Odds_Calculator_2-way'!B21="","",'True_Odds_Calculator_2-way'!B21)</f>
        <v>2.2599999999999998</v>
      </c>
      <c r="C20" s="4">
        <f t="shared" si="0"/>
        <v>3.7715971344289834E-2</v>
      </c>
      <c r="D20" s="4">
        <f t="shared" si="2"/>
        <v>1.7349661853408882</v>
      </c>
      <c r="E20" s="4">
        <f t="shared" si="3"/>
        <v>2.3606068142253167</v>
      </c>
      <c r="G20" s="4">
        <f t="shared" si="1"/>
        <v>1.0377159713442898</v>
      </c>
    </row>
    <row r="21" spans="1:7" x14ac:dyDescent="0.2">
      <c r="A21" s="4">
        <f>IF('True_Odds_Calculator_2-way'!A22="","",'True_Odds_Calculator_2-way'!A22)</f>
        <v>1.98</v>
      </c>
      <c r="B21" s="4">
        <f>IF('True_Odds_Calculator_2-way'!B22="","",'True_Odds_Calculator_2-way'!B22)</f>
        <v>1.89</v>
      </c>
      <c r="C21" s="4">
        <f t="shared" si="0"/>
        <v>3.4151034151034265E-2</v>
      </c>
      <c r="D21" s="4">
        <f t="shared" si="2"/>
        <v>2.0492853622474128</v>
      </c>
      <c r="E21" s="4">
        <f t="shared" si="3"/>
        <v>1.9530295913574449</v>
      </c>
      <c r="G21" s="4">
        <f t="shared" si="1"/>
        <v>1.0341510341510343</v>
      </c>
    </row>
    <row r="22" spans="1:7" x14ac:dyDescent="0.2">
      <c r="A22" s="4">
        <f>IF('True_Odds_Calculator_2-way'!A23="","",'True_Odds_Calculator_2-way'!A23)</f>
        <v>2.04</v>
      </c>
      <c r="B22" s="4">
        <f>IF('True_Odds_Calculator_2-way'!B23="","",'True_Odds_Calculator_2-way'!B23)</f>
        <v>1.84</v>
      </c>
      <c r="C22" s="4">
        <f t="shared" si="0"/>
        <v>3.3674339300937772E-2</v>
      </c>
      <c r="D22" s="4">
        <f t="shared" si="2"/>
        <v>2.1125619090499774</v>
      </c>
      <c r="E22" s="4">
        <f t="shared" si="3"/>
        <v>1.8988263860785108</v>
      </c>
      <c r="G22" s="4">
        <f t="shared" si="1"/>
        <v>1.0336743393009378</v>
      </c>
    </row>
    <row r="23" spans="1:7" x14ac:dyDescent="0.2">
      <c r="A23" s="4">
        <f>IF('True_Odds_Calculator_2-way'!A24="","",'True_Odds_Calculator_2-way'!A24)</f>
        <v>1.83</v>
      </c>
      <c r="B23" s="4">
        <f>IF('True_Odds_Calculator_2-way'!B24="","",'True_Odds_Calculator_2-way'!B24)</f>
        <v>2.0499999999999998</v>
      </c>
      <c r="C23" s="4">
        <f t="shared" si="0"/>
        <v>3.4252965480474407E-2</v>
      </c>
      <c r="D23" s="4">
        <f t="shared" si="2"/>
        <v>1.8892106257081707</v>
      </c>
      <c r="E23" s="4">
        <f t="shared" si="3"/>
        <v>2.1245929491717397</v>
      </c>
      <c r="G23" s="4">
        <f t="shared" si="1"/>
        <v>1.0342529654804744</v>
      </c>
    </row>
    <row r="24" spans="1:7" x14ac:dyDescent="0.2">
      <c r="A24" s="4">
        <f>IF('True_Odds_Calculator_2-way'!A25="","",'True_Odds_Calculator_2-way'!A25)</f>
        <v>1.94</v>
      </c>
      <c r="B24" s="4">
        <f>IF('True_Odds_Calculator_2-way'!B25="","",'True_Odds_Calculator_2-way'!B25)</f>
        <v>1.93</v>
      </c>
      <c r="C24" s="4">
        <f t="shared" si="0"/>
        <v>3.3598632551679941E-2</v>
      </c>
      <c r="D24" s="4">
        <f t="shared" si="2"/>
        <v>2.0053558995233249</v>
      </c>
      <c r="E24" s="4">
        <f t="shared" si="3"/>
        <v>1.9946726333173512</v>
      </c>
      <c r="G24" s="4">
        <f t="shared" si="1"/>
        <v>1.0335986325516799</v>
      </c>
    </row>
    <row r="25" spans="1:7" x14ac:dyDescent="0.2">
      <c r="A25" s="4">
        <f>IF('True_Odds_Calculator_2-way'!A26="","",'True_Odds_Calculator_2-way'!A26)</f>
        <v>2.38</v>
      </c>
      <c r="B25" s="4">
        <f>IF('True_Odds_Calculator_2-way'!B26="","",'True_Odds_Calculator_2-way'!B26)</f>
        <v>1.62</v>
      </c>
      <c r="C25" s="4">
        <f t="shared" si="0"/>
        <v>3.7452017844174623E-2</v>
      </c>
      <c r="D25" s="4">
        <f t="shared" si="2"/>
        <v>2.4910195115648013</v>
      </c>
      <c r="E25" s="4">
        <f t="shared" si="3"/>
        <v>1.6706820348383742</v>
      </c>
      <c r="G25" s="4">
        <f t="shared" si="1"/>
        <v>1.0374520178441746</v>
      </c>
    </row>
    <row r="26" spans="1:7" x14ac:dyDescent="0.2">
      <c r="A26" s="4">
        <f>IF('True_Odds_Calculator_2-way'!A27="","",'True_Odds_Calculator_2-way'!A27)</f>
        <v>2.04</v>
      </c>
      <c r="B26" s="4">
        <f>IF('True_Odds_Calculator_2-way'!B27="","",'True_Odds_Calculator_2-way'!B27)</f>
        <v>1.84</v>
      </c>
      <c r="C26" s="4">
        <f t="shared" si="0"/>
        <v>3.3674339300937772E-2</v>
      </c>
      <c r="D26" s="4">
        <f t="shared" si="2"/>
        <v>2.1125619090499774</v>
      </c>
      <c r="E26" s="4">
        <f t="shared" si="3"/>
        <v>1.8988263860785108</v>
      </c>
      <c r="G26" s="4">
        <f t="shared" si="1"/>
        <v>1.0336743393009378</v>
      </c>
    </row>
    <row r="27" spans="1:7" x14ac:dyDescent="0.2">
      <c r="A27" s="4">
        <f>IF('True_Odds_Calculator_2-way'!A28="","",'True_Odds_Calculator_2-way'!A28)</f>
        <v>2.08</v>
      </c>
      <c r="B27" s="4">
        <f>IF('True_Odds_Calculator_2-way'!B28="","",'True_Odds_Calculator_2-way'!B28)</f>
        <v>1.76</v>
      </c>
      <c r="C27" s="4">
        <f t="shared" si="0"/>
        <v>4.8951048951048959E-2</v>
      </c>
      <c r="D27" s="4">
        <f t="shared" si="2"/>
        <v>2.1915708812260539</v>
      </c>
      <c r="E27" s="4">
        <f t="shared" si="3"/>
        <v>1.8392282958199357</v>
      </c>
      <c r="G27" s="4">
        <f t="shared" si="1"/>
        <v>1.048951048951049</v>
      </c>
    </row>
    <row r="28" spans="1:7" x14ac:dyDescent="0.2">
      <c r="A28" s="4">
        <f>IF('True_Odds_Calculator_2-way'!A29="","",'True_Odds_Calculator_2-way'!A29)</f>
        <v>2.2599999999999998</v>
      </c>
      <c r="B28" s="4">
        <f>IF('True_Odds_Calculator_2-way'!B29="","",'True_Odds_Calculator_2-way'!B29)</f>
        <v>1.68</v>
      </c>
      <c r="C28" s="4">
        <f t="shared" si="0"/>
        <v>3.7715971344289834E-2</v>
      </c>
      <c r="D28" s="4">
        <f t="shared" si="2"/>
        <v>2.3606068142253167</v>
      </c>
      <c r="E28" s="4">
        <f t="shared" si="3"/>
        <v>1.7349661853408882</v>
      </c>
      <c r="G28" s="4">
        <f t="shared" si="1"/>
        <v>1.0377159713442898</v>
      </c>
    </row>
    <row r="29" spans="1:7" x14ac:dyDescent="0.2">
      <c r="A29" s="4">
        <f>IF('True_Odds_Calculator_2-way'!A30="","",'True_Odds_Calculator_2-way'!A30)</f>
        <v>2</v>
      </c>
      <c r="B29" s="4">
        <f>IF('True_Odds_Calculator_2-way'!B30="","",'True_Odds_Calculator_2-way'!B30)</f>
        <v>1.88</v>
      </c>
      <c r="C29" s="4">
        <f t="shared" si="0"/>
        <v>3.1914893617021267E-2</v>
      </c>
      <c r="D29" s="4">
        <f t="shared" si="2"/>
        <v>2.0659340659340657</v>
      </c>
      <c r="E29" s="4">
        <f t="shared" si="3"/>
        <v>1.9381443298969072</v>
      </c>
      <c r="G29" s="4">
        <f t="shared" si="1"/>
        <v>1.0319148936170213</v>
      </c>
    </row>
    <row r="30" spans="1:7" x14ac:dyDescent="0.2">
      <c r="A30" s="4">
        <f>IF('True_Odds_Calculator_2-way'!A31="","",'True_Odds_Calculator_2-way'!A31)</f>
        <v>2.16</v>
      </c>
      <c r="B30" s="4">
        <f>IF('True_Odds_Calculator_2-way'!B31="","",'True_Odds_Calculator_2-way'!B31)</f>
        <v>1.74</v>
      </c>
      <c r="C30" s="4">
        <f t="shared" si="0"/>
        <v>3.7675606641123682E-2</v>
      </c>
      <c r="D30" s="4">
        <f t="shared" si="2"/>
        <v>2.2516175413371671</v>
      </c>
      <c r="E30" s="4">
        <f t="shared" si="3"/>
        <v>1.7989661114302122</v>
      </c>
      <c r="G30" s="4">
        <f t="shared" si="1"/>
        <v>1.0376756066411237</v>
      </c>
    </row>
    <row r="31" spans="1:7" x14ac:dyDescent="0.2">
      <c r="A31" s="4">
        <f>IF('True_Odds_Calculator_2-way'!A32="","",'True_Odds_Calculator_2-way'!A32)</f>
        <v>2.2999999999999998</v>
      </c>
      <c r="B31" s="4">
        <f>IF('True_Odds_Calculator_2-way'!B32="","",'True_Odds_Calculator_2-way'!B32)</f>
        <v>1.66</v>
      </c>
      <c r="C31" s="4">
        <f t="shared" si="0"/>
        <v>3.7192247249869137E-2</v>
      </c>
      <c r="D31" s="4">
        <f t="shared" si="2"/>
        <v>2.402769037130271</v>
      </c>
      <c r="E31" s="4">
        <f t="shared" si="3"/>
        <v>1.7128757290264693</v>
      </c>
      <c r="G31" s="4">
        <f t="shared" si="1"/>
        <v>1.0371922472498691</v>
      </c>
    </row>
    <row r="32" spans="1:7" x14ac:dyDescent="0.2">
      <c r="A32" s="4">
        <f>IF('True_Odds_Calculator_2-way'!A33="","",'True_Odds_Calculator_2-way'!A33)</f>
        <v>2.0099999999999998</v>
      </c>
      <c r="B32" s="4">
        <f>IF('True_Odds_Calculator_2-way'!B33="","",'True_Odds_Calculator_2-way'!B33)</f>
        <v>1.87</v>
      </c>
      <c r="C32" s="4">
        <f t="shared" si="0"/>
        <v>3.22717960997152E-2</v>
      </c>
      <c r="D32" s="4">
        <f t="shared" si="2"/>
        <v>2.0773758532069522</v>
      </c>
      <c r="E32" s="4">
        <f t="shared" si="3"/>
        <v>1.9281811886013285</v>
      </c>
      <c r="G32" s="4">
        <f t="shared" si="1"/>
        <v>1.0322717960997152</v>
      </c>
    </row>
    <row r="33" spans="1:7" x14ac:dyDescent="0.2">
      <c r="A33" s="4">
        <f>IF('True_Odds_Calculator_2-way'!A34="","",'True_Odds_Calculator_2-way'!A34)</f>
        <v>2.2400000000000002</v>
      </c>
      <c r="B33" s="4">
        <f>IF('True_Odds_Calculator_2-way'!B34="","",'True_Odds_Calculator_2-way'!B34)</f>
        <v>1.69</v>
      </c>
      <c r="C33" s="4">
        <f t="shared" si="0"/>
        <v>3.8144547759932479E-2</v>
      </c>
      <c r="D33" s="4">
        <f t="shared" si="2"/>
        <v>2.3399678575843743</v>
      </c>
      <c r="E33" s="4">
        <f t="shared" si="3"/>
        <v>1.7462865578005351</v>
      </c>
      <c r="G33" s="4">
        <f t="shared" si="1"/>
        <v>1.0381445477599325</v>
      </c>
    </row>
    <row r="34" spans="1:7" x14ac:dyDescent="0.2">
      <c r="A34" s="4">
        <f>IF('True_Odds_Calculator_2-way'!A35="","",'True_Odds_Calculator_2-way'!A35)</f>
        <v>2.23</v>
      </c>
      <c r="B34" s="4">
        <f>IF('True_Odds_Calculator_2-way'!B35="","",'True_Odds_Calculator_2-way'!B35)</f>
        <v>1.69</v>
      </c>
      <c r="C34" s="4">
        <f t="shared" si="0"/>
        <v>4.0146469604903645E-2</v>
      </c>
      <c r="D34" s="4">
        <f t="shared" si="2"/>
        <v>2.3344999535416733</v>
      </c>
      <c r="E34" s="4">
        <f t="shared" si="3"/>
        <v>1.7493443498038854</v>
      </c>
      <c r="G34" s="4">
        <f t="shared" si="1"/>
        <v>1.0401464696049036</v>
      </c>
    </row>
    <row r="35" spans="1:7" x14ac:dyDescent="0.2">
      <c r="A35" s="4">
        <f>IF('True_Odds_Calculator_2-way'!A36="","",'True_Odds_Calculator_2-way'!A36)</f>
        <v>2.06</v>
      </c>
      <c r="B35" s="4">
        <f>IF('True_Odds_Calculator_2-way'!B36="","",'True_Odds_Calculator_2-way'!B36)</f>
        <v>1.81</v>
      </c>
      <c r="C35" s="4">
        <f t="shared" si="0"/>
        <v>3.7923081049187513E-2</v>
      </c>
      <c r="D35" s="4">
        <f t="shared" si="2"/>
        <v>2.1437359857413907</v>
      </c>
      <c r="E35" s="4">
        <f t="shared" si="3"/>
        <v>1.8743276529432467</v>
      </c>
      <c r="G35" s="4">
        <f t="shared" si="1"/>
        <v>1.0379230810491875</v>
      </c>
    </row>
    <row r="36" spans="1:7" x14ac:dyDescent="0.2">
      <c r="A36" s="4">
        <f>IF('True_Odds_Calculator_2-way'!A37="","",'True_Odds_Calculator_2-way'!A37)</f>
        <v>2.29</v>
      </c>
      <c r="B36" s="4">
        <f>IF('True_Odds_Calculator_2-way'!B37="","",'True_Odds_Calculator_2-way'!B37)</f>
        <v>1.66</v>
      </c>
      <c r="C36" s="4">
        <f t="shared" si="0"/>
        <v>3.9090861261640519E-2</v>
      </c>
      <c r="D36" s="4">
        <f t="shared" si="2"/>
        <v>2.3973008765844739</v>
      </c>
      <c r="E36" s="4">
        <f t="shared" si="3"/>
        <v>1.7156654781784539</v>
      </c>
      <c r="G36" s="4">
        <f t="shared" si="1"/>
        <v>1.0390908612616405</v>
      </c>
    </row>
    <row r="37" spans="1:7" x14ac:dyDescent="0.2">
      <c r="A37" s="4">
        <f>IF('True_Odds_Calculator_2-way'!A38="","",'True_Odds_Calculator_2-way'!A38)</f>
        <v>2.23</v>
      </c>
      <c r="B37" s="4">
        <f>IF('True_Odds_Calculator_2-way'!B38="","",'True_Odds_Calculator_2-way'!B38)</f>
        <v>1.71</v>
      </c>
      <c r="C37" s="4">
        <f t="shared" si="0"/>
        <v>3.3225814910969431E-2</v>
      </c>
      <c r="D37" s="4">
        <f t="shared" si="2"/>
        <v>2.315792669966295</v>
      </c>
      <c r="E37" s="4">
        <f t="shared" si="3"/>
        <v>1.7599981538319522</v>
      </c>
      <c r="G37" s="4">
        <f t="shared" si="1"/>
        <v>1.0332258149109694</v>
      </c>
    </row>
    <row r="38" spans="1:7" x14ac:dyDescent="0.2">
      <c r="A38" s="4">
        <f>IF('True_Odds_Calculator_2-way'!A39="","",'True_Odds_Calculator_2-way'!A39)</f>
        <v>2.34</v>
      </c>
      <c r="B38" s="4">
        <f>IF('True_Odds_Calculator_2-way'!B39="","",'True_Odds_Calculator_2-way'!B39)</f>
        <v>1.65</v>
      </c>
      <c r="C38" s="4">
        <f t="shared" si="0"/>
        <v>3.3411033411033575E-2</v>
      </c>
      <c r="D38" s="4">
        <f t="shared" si="2"/>
        <v>2.4351939451277205</v>
      </c>
      <c r="E38" s="4">
        <f t="shared" si="3"/>
        <v>1.6967699406723797</v>
      </c>
      <c r="G38" s="4">
        <f t="shared" si="1"/>
        <v>1.0334110334110336</v>
      </c>
    </row>
    <row r="39" spans="1:7" x14ac:dyDescent="0.2">
      <c r="A39" s="4">
        <f>IF('True_Odds_Calculator_2-way'!A40="","",'True_Odds_Calculator_2-way'!A40)</f>
        <v>1.54</v>
      </c>
      <c r="B39" s="4">
        <f>IF('True_Odds_Calculator_2-way'!B40="","",'True_Odds_Calculator_2-way'!B40)</f>
        <v>2.61</v>
      </c>
      <c r="C39" s="4">
        <f t="shared" si="0"/>
        <v>3.2492411802756749E-2</v>
      </c>
      <c r="D39" s="4">
        <f t="shared" si="2"/>
        <v>1.5795182143278188</v>
      </c>
      <c r="E39" s="4">
        <f t="shared" si="3"/>
        <v>2.725571302637825</v>
      </c>
      <c r="G39" s="4">
        <f t="shared" si="1"/>
        <v>1.0324924118027567</v>
      </c>
    </row>
    <row r="40" spans="1:7" x14ac:dyDescent="0.2">
      <c r="A40" s="4">
        <f>IF('True_Odds_Calculator_2-way'!A41="","",'True_Odds_Calculator_2-way'!A41)</f>
        <v>1.99</v>
      </c>
      <c r="B40" s="4">
        <f>IF('True_Odds_Calculator_2-way'!B41="","",'True_Odds_Calculator_2-way'!B41)</f>
        <v>1.9</v>
      </c>
      <c r="C40" s="4">
        <f t="shared" si="0"/>
        <v>2.8828352287754377E-2</v>
      </c>
      <c r="D40" s="4">
        <f t="shared" si="2"/>
        <v>2.0487672717420748</v>
      </c>
      <c r="E40" s="4">
        <f t="shared" si="3"/>
        <v>1.9535003874967702</v>
      </c>
      <c r="G40" s="4">
        <f t="shared" si="1"/>
        <v>1.0288283522877544</v>
      </c>
    </row>
    <row r="41" spans="1:7" x14ac:dyDescent="0.2">
      <c r="A41" s="4">
        <f>IF('True_Odds_Calculator_2-way'!A42="","",'True_Odds_Calculator_2-way'!A42)</f>
        <v>2.2200000000000002</v>
      </c>
      <c r="B41" s="4">
        <f>IF('True_Odds_Calculator_2-way'!B42="","",'True_Odds_Calculator_2-way'!B42)</f>
        <v>1.71</v>
      </c>
      <c r="C41" s="4">
        <f t="shared" si="0"/>
        <v>3.5245772087877381E-2</v>
      </c>
      <c r="D41" s="4">
        <f t="shared" si="2"/>
        <v>2.3103888990323171</v>
      </c>
      <c r="E41" s="4">
        <f t="shared" si="3"/>
        <v>1.7631322279503969</v>
      </c>
      <c r="G41" s="4">
        <f t="shared" si="1"/>
        <v>1.0352457720878774</v>
      </c>
    </row>
    <row r="42" spans="1:7" x14ac:dyDescent="0.2">
      <c r="A42" s="4">
        <f>IF('True_Odds_Calculator_2-way'!A43="","",'True_Odds_Calculator_2-way'!A43)</f>
        <v>2.23</v>
      </c>
      <c r="B42" s="4">
        <f>IF('True_Odds_Calculator_2-way'!B43="","",'True_Odds_Calculator_2-way'!B43)</f>
        <v>1.71</v>
      </c>
      <c r="C42" s="4">
        <f t="shared" si="0"/>
        <v>3.3225814910969431E-2</v>
      </c>
      <c r="D42" s="4">
        <f t="shared" si="2"/>
        <v>2.315792669966295</v>
      </c>
      <c r="E42" s="4">
        <f t="shared" si="3"/>
        <v>1.7599981538319522</v>
      </c>
      <c r="G42" s="4">
        <f t="shared" si="1"/>
        <v>1.0332258149109694</v>
      </c>
    </row>
    <row r="43" spans="1:7" x14ac:dyDescent="0.2">
      <c r="A43" s="4">
        <f>IF('True_Odds_Calculator_2-way'!A44="","",'True_Odds_Calculator_2-way'!A44)</f>
        <v>2.52</v>
      </c>
      <c r="B43" s="4">
        <f>IF('True_Odds_Calculator_2-way'!B44="","",'True_Odds_Calculator_2-way'!B44)</f>
        <v>1.57</v>
      </c>
      <c r="C43" s="4">
        <f t="shared" si="0"/>
        <v>3.3768071984632497E-2</v>
      </c>
      <c r="D43" s="4">
        <f t="shared" si="2"/>
        <v>2.6319850984566258</v>
      </c>
      <c r="E43" s="4">
        <f t="shared" si="3"/>
        <v>1.6127506929724442</v>
      </c>
      <c r="G43" s="4">
        <f t="shared" si="1"/>
        <v>1.0337680719846325</v>
      </c>
    </row>
    <row r="44" spans="1:7" x14ac:dyDescent="0.2">
      <c r="A44" s="4">
        <f>IF('True_Odds_Calculator_2-way'!A45="","",'True_Odds_Calculator_2-way'!A45)</f>
        <v>1.72</v>
      </c>
      <c r="B44" s="4">
        <f>IF('True_Odds_Calculator_2-way'!B45="","",'True_Odds_Calculator_2-way'!B45)</f>
        <v>2.14</v>
      </c>
      <c r="C44" s="4">
        <f t="shared" si="0"/>
        <v>4.8685068463377501E-2</v>
      </c>
      <c r="D44" s="4">
        <f t="shared" si="2"/>
        <v>1.7951619196254389</v>
      </c>
      <c r="E44" s="4">
        <f t="shared" si="3"/>
        <v>2.2576054955839058</v>
      </c>
      <c r="G44" s="4">
        <f t="shared" si="1"/>
        <v>1.0486850684633775</v>
      </c>
    </row>
    <row r="45" spans="1:7" x14ac:dyDescent="0.2">
      <c r="A45" s="4">
        <f>IF('True_Odds_Calculator_2-way'!A46="","",'True_Odds_Calculator_2-way'!A46)</f>
        <v>1.96</v>
      </c>
      <c r="B45" s="4">
        <f>IF('True_Odds_Calculator_2-way'!B46="","",'True_Odds_Calculator_2-way'!B46)</f>
        <v>1.88</v>
      </c>
      <c r="C45" s="4">
        <f t="shared" si="0"/>
        <v>4.2118975249674229E-2</v>
      </c>
      <c r="D45" s="4">
        <f t="shared" si="2"/>
        <v>2.044385264092321</v>
      </c>
      <c r="E45" s="4">
        <f t="shared" si="3"/>
        <v>1.9575010624734379</v>
      </c>
      <c r="G45" s="4">
        <f t="shared" si="1"/>
        <v>1.0421189752496742</v>
      </c>
    </row>
    <row r="46" spans="1:7" x14ac:dyDescent="0.2">
      <c r="A46" s="4">
        <f>IF('True_Odds_Calculator_2-way'!A47="","",'True_Odds_Calculator_2-way'!A47)</f>
        <v>1.83</v>
      </c>
      <c r="B46" s="4">
        <f>IF('True_Odds_Calculator_2-way'!B47="","",'True_Odds_Calculator_2-way'!B47)</f>
        <v>2.0099999999999998</v>
      </c>
      <c r="C46" s="4">
        <f t="shared" si="0"/>
        <v>4.3960525242639381E-2</v>
      </c>
      <c r="D46" s="4">
        <f t="shared" si="2"/>
        <v>1.9066946582691862</v>
      </c>
      <c r="E46" s="4">
        <f t="shared" si="3"/>
        <v>2.1029071263184975</v>
      </c>
      <c r="G46" s="4">
        <f t="shared" si="1"/>
        <v>1.0439605252426394</v>
      </c>
    </row>
    <row r="47" spans="1:7" x14ac:dyDescent="0.2">
      <c r="A47" s="4">
        <f>IF('True_Odds_Calculator_2-way'!A48="","",'True_Odds_Calculator_2-way'!A48)</f>
        <v>1.76</v>
      </c>
      <c r="B47" s="4">
        <f>IF('True_Odds_Calculator_2-way'!B48="","",'True_Odds_Calculator_2-way'!B48)</f>
        <v>2.09</v>
      </c>
      <c r="C47" s="4">
        <f t="shared" si="0"/>
        <v>4.6650717703349276E-2</v>
      </c>
      <c r="D47" s="4">
        <f t="shared" si="2"/>
        <v>1.8353457738748626</v>
      </c>
      <c r="E47" s="4">
        <f t="shared" si="3"/>
        <v>2.1971090670170828</v>
      </c>
      <c r="G47" s="4">
        <f t="shared" si="1"/>
        <v>1.0466507177033493</v>
      </c>
    </row>
    <row r="48" spans="1:7" x14ac:dyDescent="0.2">
      <c r="A48" s="4">
        <f>IF('True_Odds_Calculator_2-way'!A49="","",'True_Odds_Calculator_2-way'!A49)</f>
        <v>2</v>
      </c>
      <c r="B48" s="4">
        <f>IF('True_Odds_Calculator_2-way'!B49="","",'True_Odds_Calculator_2-way'!B49)</f>
        <v>1.84</v>
      </c>
      <c r="C48" s="4">
        <f t="shared" si="0"/>
        <v>4.3478260869565188E-2</v>
      </c>
      <c r="D48" s="4">
        <f t="shared" si="2"/>
        <v>2.0909090909090908</v>
      </c>
      <c r="E48" s="4">
        <f t="shared" si="3"/>
        <v>1.9166666666666665</v>
      </c>
      <c r="G48" s="4">
        <f t="shared" si="1"/>
        <v>1.0434782608695652</v>
      </c>
    </row>
    <row r="49" spans="1:7" x14ac:dyDescent="0.2">
      <c r="A49" s="4">
        <f>IF('True_Odds_Calculator_2-way'!A50="","",'True_Odds_Calculator_2-way'!A50)</f>
        <v>1.91</v>
      </c>
      <c r="B49" s="4">
        <f>IF('True_Odds_Calculator_2-way'!B50="","",'True_Odds_Calculator_2-way'!B50)</f>
        <v>1.91</v>
      </c>
      <c r="C49" s="4">
        <f t="shared" si="0"/>
        <v>4.7120418848167533E-2</v>
      </c>
      <c r="D49" s="4">
        <f t="shared" si="2"/>
        <v>2</v>
      </c>
      <c r="E49" s="4">
        <f t="shared" si="3"/>
        <v>2</v>
      </c>
      <c r="G49" s="4">
        <f t="shared" si="1"/>
        <v>1.0471204188481675</v>
      </c>
    </row>
    <row r="50" spans="1:7" x14ac:dyDescent="0.2">
      <c r="A50" s="4">
        <f>IF('True_Odds_Calculator_2-way'!A51="","",'True_Odds_Calculator_2-way'!A51)</f>
        <v>1.72</v>
      </c>
      <c r="B50" s="4">
        <f>IF('True_Odds_Calculator_2-way'!B51="","",'True_Odds_Calculator_2-way'!B51)</f>
        <v>2.1</v>
      </c>
      <c r="C50" s="4">
        <f t="shared" si="0"/>
        <v>5.75858250276855E-2</v>
      </c>
      <c r="D50" s="4">
        <f t="shared" si="2"/>
        <v>1.8096192384769538</v>
      </c>
      <c r="E50" s="4">
        <f t="shared" si="3"/>
        <v>2.2351485148514851</v>
      </c>
      <c r="G50" s="4">
        <f t="shared" si="1"/>
        <v>1.0575858250276855</v>
      </c>
    </row>
    <row r="51" spans="1:7" x14ac:dyDescent="0.2">
      <c r="A51" s="4">
        <f>IF('True_Odds_Calculator_2-way'!A52="","",'True_Odds_Calculator_2-way'!A52)</f>
        <v>1.74</v>
      </c>
      <c r="B51" s="4">
        <f>IF('True_Odds_Calculator_2-way'!B52="","",'True_Odds_Calculator_2-way'!B52)</f>
        <v>2.09</v>
      </c>
      <c r="C51" s="4">
        <f t="shared" si="0"/>
        <v>5.3181543199692038E-2</v>
      </c>
      <c r="D51" s="4">
        <f t="shared" si="2"/>
        <v>1.8244117794611951</v>
      </c>
      <c r="E51" s="4">
        <f t="shared" si="3"/>
        <v>2.2129860646260573</v>
      </c>
      <c r="G51" s="4">
        <f t="shared" si="1"/>
        <v>1.053181543199692</v>
      </c>
    </row>
    <row r="52" spans="1:7" x14ac:dyDescent="0.2">
      <c r="A52" s="4">
        <f>IF('True_Odds_Calculator_2-way'!A53="","",'True_Odds_Calculator_2-way'!A53)</f>
        <v>1.92</v>
      </c>
      <c r="B52" s="4">
        <f>IF('True_Odds_Calculator_2-way'!B53="","",'True_Odds_Calculator_2-way'!B53)</f>
        <v>1.9</v>
      </c>
      <c r="C52" s="4">
        <f t="shared" si="0"/>
        <v>4.7149122807017552E-2</v>
      </c>
      <c r="D52" s="4">
        <f t="shared" si="2"/>
        <v>2.0110253583241455</v>
      </c>
      <c r="E52" s="4">
        <f t="shared" si="3"/>
        <v>1.9890948745910577</v>
      </c>
      <c r="G52" s="4">
        <f t="shared" si="1"/>
        <v>1.0471491228070176</v>
      </c>
    </row>
    <row r="53" spans="1:7" x14ac:dyDescent="0.2">
      <c r="A53" s="4">
        <f>IF('True_Odds_Calculator_2-way'!A54="","",'True_Odds_Calculator_2-way'!A54)</f>
        <v>1.83</v>
      </c>
      <c r="B53" s="4">
        <f>IF('True_Odds_Calculator_2-way'!B54="","",'True_Odds_Calculator_2-way'!B54)</f>
        <v>2</v>
      </c>
      <c r="C53" s="4">
        <f t="shared" si="0"/>
        <v>4.644808743169393E-2</v>
      </c>
      <c r="D53" s="4">
        <f t="shared" si="2"/>
        <v>1.9112271540469974</v>
      </c>
      <c r="E53" s="4">
        <f t="shared" si="3"/>
        <v>2.0974212034383952</v>
      </c>
      <c r="G53" s="4">
        <f t="shared" si="1"/>
        <v>1.0464480874316939</v>
      </c>
    </row>
    <row r="54" spans="1:7" x14ac:dyDescent="0.2">
      <c r="A54" s="4">
        <f>IF('True_Odds_Calculator_2-way'!A55="","",'True_Odds_Calculator_2-way'!A55)</f>
        <v>1.89</v>
      </c>
      <c r="B54" s="4">
        <f>IF('True_Odds_Calculator_2-way'!B55="","",'True_Odds_Calculator_2-way'!B55)</f>
        <v>1.93</v>
      </c>
      <c r="C54" s="4">
        <f t="shared" si="0"/>
        <v>4.7235244126436093E-2</v>
      </c>
      <c r="D54" s="4">
        <f t="shared" si="2"/>
        <v>1.9783062613553166</v>
      </c>
      <c r="E54" s="4">
        <f t="shared" si="3"/>
        <v>2.0221747928042801</v>
      </c>
      <c r="G54" s="4">
        <f t="shared" si="1"/>
        <v>1.0472352441264361</v>
      </c>
    </row>
    <row r="55" spans="1:7" x14ac:dyDescent="0.2">
      <c r="A55" s="4">
        <f>IF('True_Odds_Calculator_2-way'!A56="","",'True_Odds_Calculator_2-way'!A56)</f>
        <v>1.86</v>
      </c>
      <c r="B55" s="4">
        <f>IF('True_Odds_Calculator_2-way'!B56="","",'True_Odds_Calculator_2-way'!B56)</f>
        <v>1.95</v>
      </c>
      <c r="C55" s="4">
        <f t="shared" si="0"/>
        <v>5.0454921422663279E-2</v>
      </c>
      <c r="D55" s="4">
        <f t="shared" si="2"/>
        <v>1.9515738498789346</v>
      </c>
      <c r="E55" s="4">
        <f t="shared" si="3"/>
        <v>2.0508905852417301</v>
      </c>
      <c r="G55" s="4">
        <f t="shared" si="1"/>
        <v>1.0504549214226633</v>
      </c>
    </row>
    <row r="56" spans="1:7" x14ac:dyDescent="0.2">
      <c r="A56" s="4">
        <f>IF('True_Odds_Calculator_2-way'!A57="","",'True_Odds_Calculator_2-way'!A57)</f>
        <v>1.74</v>
      </c>
      <c r="B56" s="4">
        <f>IF('True_Odds_Calculator_2-way'!B57="","",'True_Odds_Calculator_2-way'!B57)</f>
        <v>1.96</v>
      </c>
      <c r="C56" s="4">
        <f t="shared" si="0"/>
        <v>8.4916725310813845E-2</v>
      </c>
      <c r="D56" s="4">
        <f t="shared" si="2"/>
        <v>1.8788012340237987</v>
      </c>
      <c r="E56" s="4">
        <f t="shared" si="3"/>
        <v>2.1379137412236706</v>
      </c>
      <c r="G56" s="4">
        <f t="shared" si="1"/>
        <v>1.0849167253108138</v>
      </c>
    </row>
    <row r="57" spans="1:7" x14ac:dyDescent="0.2">
      <c r="A57" s="4">
        <f>IF('True_Odds_Calculator_2-way'!A58="","",'True_Odds_Calculator_2-way'!A58)</f>
        <v>1.74</v>
      </c>
      <c r="B57" s="4">
        <f>IF('True_Odds_Calculator_2-way'!B58="","",'True_Odds_Calculator_2-way'!B58)</f>
        <v>1.98</v>
      </c>
      <c r="C57" s="4">
        <f t="shared" si="0"/>
        <v>7.9763148728666078E-2</v>
      </c>
      <c r="D57" s="4">
        <f t="shared" si="2"/>
        <v>1.869749267339629</v>
      </c>
      <c r="E57" s="4">
        <f t="shared" si="3"/>
        <v>2.1497566454511423</v>
      </c>
      <c r="G57" s="4">
        <f t="shared" si="1"/>
        <v>1.0797631487286661</v>
      </c>
    </row>
    <row r="58" spans="1:7" x14ac:dyDescent="0.2">
      <c r="A58" s="4">
        <f>IF('True_Odds_Calculator_2-way'!A59="","",'True_Odds_Calculator_2-way'!A59)</f>
        <v>1.83</v>
      </c>
      <c r="B58" s="4">
        <f>IF('True_Odds_Calculator_2-way'!B59="","",'True_Odds_Calculator_2-way'!B59)</f>
        <v>1.95</v>
      </c>
      <c r="C58" s="4">
        <f t="shared" si="0"/>
        <v>5.9268600252206927E-2</v>
      </c>
      <c r="D58" s="4">
        <f t="shared" si="2"/>
        <v>1.934932899552664</v>
      </c>
      <c r="E58" s="4">
        <f t="shared" si="3"/>
        <v>2.0695954762940412</v>
      </c>
      <c r="G58" s="4">
        <f t="shared" si="1"/>
        <v>1.0592686002522069</v>
      </c>
    </row>
    <row r="59" spans="1:7" x14ac:dyDescent="0.2">
      <c r="A59" s="4">
        <f>IF('True_Odds_Calculator_2-way'!A60="","",'True_Odds_Calculator_2-way'!A60)</f>
        <v>2.5099999999999998</v>
      </c>
      <c r="B59" s="4">
        <f>IF('True_Odds_Calculator_2-way'!B60="","",'True_Odds_Calculator_2-way'!B60)</f>
        <v>1.56</v>
      </c>
      <c r="C59" s="4">
        <f t="shared" si="0"/>
        <v>3.9432015527633091E-2</v>
      </c>
      <c r="D59" s="4">
        <f t="shared" si="2"/>
        <v>2.6406797949824656</v>
      </c>
      <c r="E59" s="4">
        <f t="shared" si="3"/>
        <v>1.6095034528115753</v>
      </c>
      <c r="G59" s="4">
        <f t="shared" si="1"/>
        <v>1.0394320155276331</v>
      </c>
    </row>
    <row r="60" spans="1:7" x14ac:dyDescent="0.2">
      <c r="A60" s="4">
        <f>IF('True_Odds_Calculator_2-way'!A61="","",'True_Odds_Calculator_2-way'!A61)</f>
        <v>2.15</v>
      </c>
      <c r="B60" s="4">
        <f>IF('True_Odds_Calculator_2-way'!B61="","",'True_Odds_Calculator_2-way'!B61)</f>
        <v>1.75</v>
      </c>
      <c r="C60" s="4">
        <f t="shared" si="0"/>
        <v>3.6544850498338777E-2</v>
      </c>
      <c r="D60" s="4">
        <f t="shared" si="2"/>
        <v>2.2379182156133823</v>
      </c>
      <c r="E60" s="4">
        <f t="shared" si="3"/>
        <v>1.8078078078078077</v>
      </c>
      <c r="G60" s="4">
        <f t="shared" si="1"/>
        <v>1.0365448504983388</v>
      </c>
    </row>
    <row r="61" spans="1:7" x14ac:dyDescent="0.2">
      <c r="A61" s="4">
        <f>IF('True_Odds_Calculator_2-way'!A62="","",'True_Odds_Calculator_2-way'!A62)</f>
        <v>2.57</v>
      </c>
      <c r="B61" s="4">
        <f>IF('True_Odds_Calculator_2-way'!B62="","",'True_Odds_Calculator_2-way'!B62)</f>
        <v>1.54</v>
      </c>
      <c r="C61" s="4">
        <f t="shared" si="0"/>
        <v>3.845570771640805E-2</v>
      </c>
      <c r="D61" s="4">
        <f t="shared" si="2"/>
        <v>2.7035999726757289</v>
      </c>
      <c r="E61" s="4">
        <f t="shared" si="3"/>
        <v>1.5869922611171257</v>
      </c>
      <c r="G61" s="4">
        <f t="shared" si="1"/>
        <v>1.038455707716408</v>
      </c>
    </row>
    <row r="62" spans="1:7" x14ac:dyDescent="0.2">
      <c r="A62" s="4">
        <f>IF('True_Odds_Calculator_2-way'!A63="","",'True_Odds_Calculator_2-way'!A63)</f>
        <v>2.4500000000000002</v>
      </c>
      <c r="B62" s="4">
        <f>IF('True_Odds_Calculator_2-way'!B63="","",'True_Odds_Calculator_2-way'!B63)</f>
        <v>1.59</v>
      </c>
      <c r="C62" s="4">
        <f t="shared" si="0"/>
        <v>3.7094082916185211E-2</v>
      </c>
      <c r="D62" s="4">
        <f t="shared" si="2"/>
        <v>2.5666282325811234</v>
      </c>
      <c r="E62" s="4">
        <f t="shared" si="3"/>
        <v>1.6383135317001365</v>
      </c>
      <c r="G62" s="4">
        <f t="shared" si="1"/>
        <v>1.0370940829161852</v>
      </c>
    </row>
    <row r="63" spans="1:7" x14ac:dyDescent="0.2">
      <c r="A63" s="4">
        <f>IF('True_Odds_Calculator_2-way'!A64="","",'True_Odds_Calculator_2-way'!A64)</f>
        <v>3.08</v>
      </c>
      <c r="B63" s="4">
        <f>IF('True_Odds_Calculator_2-way'!B64="","",'True_Odds_Calculator_2-way'!B64)</f>
        <v>1.39</v>
      </c>
      <c r="C63" s="4">
        <f t="shared" si="0"/>
        <v>4.4099785106979539E-2</v>
      </c>
      <c r="D63" s="4">
        <f t="shared" si="2"/>
        <v>3.3044149428836072</v>
      </c>
      <c r="E63" s="4">
        <f t="shared" si="3"/>
        <v>1.4339496248660237</v>
      </c>
      <c r="G63" s="4">
        <f t="shared" si="1"/>
        <v>1.0440997851069795</v>
      </c>
    </row>
    <row r="64" spans="1:7" x14ac:dyDescent="0.2">
      <c r="A64" s="4">
        <f>IF('True_Odds_Calculator_2-way'!A65="","",'True_Odds_Calculator_2-way'!A65)</f>
        <v>2.36</v>
      </c>
      <c r="B64" s="4">
        <f>IF('True_Odds_Calculator_2-way'!B65="","",'True_Odds_Calculator_2-way'!B65)</f>
        <v>1.65</v>
      </c>
      <c r="C64" s="4">
        <f t="shared" si="0"/>
        <v>2.9789419619928204E-2</v>
      </c>
      <c r="D64" s="4">
        <f t="shared" si="2"/>
        <v>2.4459798994974875</v>
      </c>
      <c r="E64" s="4">
        <f t="shared" si="3"/>
        <v>1.691572545612511</v>
      </c>
      <c r="G64" s="4">
        <f t="shared" si="1"/>
        <v>1.0297894196199282</v>
      </c>
    </row>
    <row r="65" spans="1:7" x14ac:dyDescent="0.2">
      <c r="A65" s="4">
        <f>IF('True_Odds_Calculator_2-way'!A66="","",'True_Odds_Calculator_2-way'!A66)</f>
        <v>2.58</v>
      </c>
      <c r="B65" s="4">
        <f>IF('True_Odds_Calculator_2-way'!B66="","",'True_Odds_Calculator_2-way'!B66)</f>
        <v>1.55</v>
      </c>
      <c r="C65" s="4">
        <f t="shared" si="0"/>
        <v>3.275818954738674E-2</v>
      </c>
      <c r="D65" s="4">
        <f t="shared" si="2"/>
        <v>2.6938363085213872</v>
      </c>
      <c r="E65" s="4">
        <f t="shared" si="3"/>
        <v>1.5903758202425928</v>
      </c>
      <c r="G65" s="4">
        <f t="shared" si="1"/>
        <v>1.0327581895473867</v>
      </c>
    </row>
    <row r="66" spans="1:7" x14ac:dyDescent="0.2">
      <c r="A66" s="4">
        <f>IF('True_Odds_Calculator_2-way'!A67="","",'True_Odds_Calculator_2-way'!A67)</f>
        <v>2.5</v>
      </c>
      <c r="B66" s="4">
        <f>IF('True_Odds_Calculator_2-way'!B67="","",'True_Odds_Calculator_2-way'!B67)</f>
        <v>1.58</v>
      </c>
      <c r="C66" s="4">
        <f t="shared" ref="C66:C129" si="4">IF(A66="","",((1/A66)+(1/B66))-1)</f>
        <v>3.2911392405063244E-2</v>
      </c>
      <c r="D66" s="4">
        <f t="shared" si="2"/>
        <v>2.6072607260726071</v>
      </c>
      <c r="E66" s="4">
        <f t="shared" si="3"/>
        <v>1.62217659137577</v>
      </c>
      <c r="G66" s="4">
        <f t="shared" ref="G66:G129" si="5">IF(A66="","",C66+1)</f>
        <v>1.0329113924050632</v>
      </c>
    </row>
    <row r="67" spans="1:7" x14ac:dyDescent="0.2">
      <c r="A67" s="4">
        <f>IF('True_Odds_Calculator_2-way'!A68="","",'True_Odds_Calculator_2-way'!A68)</f>
        <v>2.2000000000000002</v>
      </c>
      <c r="B67" s="4">
        <f>IF('True_Odds_Calculator_2-way'!B68="","",'True_Odds_Calculator_2-way'!B68)</f>
        <v>1.73</v>
      </c>
      <c r="C67" s="4">
        <f t="shared" si="4"/>
        <v>3.2580136626379375E-2</v>
      </c>
      <c r="D67" s="4">
        <f t="shared" ref="D67:D130" si="6">IF(A67="","",(2*A67)/(2-($C67*A67)))</f>
        <v>2.2817745803357314</v>
      </c>
      <c r="E67" s="4">
        <f t="shared" ref="E67:E130" si="7">IF(B67="","",(2*B67)/(2-($C67*B67)))</f>
        <v>1.7801683816651075</v>
      </c>
      <c r="G67" s="4">
        <f t="shared" si="5"/>
        <v>1.0325801366263794</v>
      </c>
    </row>
    <row r="68" spans="1:7" x14ac:dyDescent="0.2">
      <c r="A68" s="4">
        <f>IF('True_Odds_Calculator_2-way'!A69="","",'True_Odds_Calculator_2-way'!A69)</f>
        <v>2.13</v>
      </c>
      <c r="B68" s="4">
        <f>IF('True_Odds_Calculator_2-way'!B69="","",'True_Odds_Calculator_2-way'!B69)</f>
        <v>1.77</v>
      </c>
      <c r="C68" s="4">
        <f t="shared" si="4"/>
        <v>3.4455319487546765E-2</v>
      </c>
      <c r="D68" s="4">
        <f t="shared" si="6"/>
        <v>2.2111375032990233</v>
      </c>
      <c r="E68" s="4">
        <f t="shared" si="7"/>
        <v>1.8256700806275876</v>
      </c>
      <c r="G68" s="4">
        <f t="shared" si="5"/>
        <v>1.0344553194875468</v>
      </c>
    </row>
    <row r="69" spans="1:7" x14ac:dyDescent="0.2">
      <c r="A69" s="4">
        <f>IF('True_Odds_Calculator_2-way'!A70="","",'True_Odds_Calculator_2-way'!A70)</f>
        <v>1.91</v>
      </c>
      <c r="B69" s="4">
        <f>IF('True_Odds_Calculator_2-way'!B70="","",'True_Odds_Calculator_2-way'!B70)</f>
        <v>1.97</v>
      </c>
      <c r="C69" s="4">
        <f t="shared" si="4"/>
        <v>3.1174422622053388E-2</v>
      </c>
      <c r="D69" s="4">
        <f t="shared" si="6"/>
        <v>1.9686085750909044</v>
      </c>
      <c r="E69" s="4">
        <f t="shared" si="7"/>
        <v>2.0324087827801334</v>
      </c>
      <c r="G69" s="4">
        <f t="shared" si="5"/>
        <v>1.0311744226220534</v>
      </c>
    </row>
    <row r="70" spans="1:7" x14ac:dyDescent="0.2">
      <c r="A70" s="4">
        <f>IF('True_Odds_Calculator_2-way'!A71="","",'True_Odds_Calculator_2-way'!A71)</f>
        <v>2.23</v>
      </c>
      <c r="B70" s="4">
        <f>IF('True_Odds_Calculator_2-way'!B71="","",'True_Odds_Calculator_2-way'!B71)</f>
        <v>1.7</v>
      </c>
      <c r="C70" s="4">
        <f t="shared" si="4"/>
        <v>3.6665787391189752E-2</v>
      </c>
      <c r="D70" s="4">
        <f t="shared" si="6"/>
        <v>2.3250536645200861</v>
      </c>
      <c r="E70" s="4">
        <f t="shared" si="7"/>
        <v>1.754686415181671</v>
      </c>
      <c r="G70" s="4">
        <f t="shared" si="5"/>
        <v>1.0366657873911898</v>
      </c>
    </row>
    <row r="71" spans="1:7" x14ac:dyDescent="0.2">
      <c r="A71" s="4">
        <f>IF('True_Odds_Calculator_2-way'!A72="","",'True_Odds_Calculator_2-way'!A72)</f>
        <v>2.35</v>
      </c>
      <c r="B71" s="4">
        <f>IF('True_Odds_Calculator_2-way'!B72="","",'True_Odds_Calculator_2-way'!B72)</f>
        <v>1.65</v>
      </c>
      <c r="C71" s="4">
        <f t="shared" si="4"/>
        <v>3.1592520954223158E-2</v>
      </c>
      <c r="D71" s="4">
        <f t="shared" si="6"/>
        <v>2.4405979543666407</v>
      </c>
      <c r="E71" s="4">
        <f t="shared" si="7"/>
        <v>1.6941561987984708</v>
      </c>
      <c r="G71" s="4">
        <f t="shared" si="5"/>
        <v>1.0315925209542232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1.58</v>
      </c>
      <c r="C72" s="4">
        <f t="shared" si="4"/>
        <v>4.9578059071729852E-2</v>
      </c>
      <c r="D72" s="4">
        <f t="shared" si="6"/>
        <v>2.5518169582772541</v>
      </c>
      <c r="E72" s="4">
        <f t="shared" si="7"/>
        <v>1.6444058976582827</v>
      </c>
      <c r="G72" s="4">
        <f t="shared" si="5"/>
        <v>1.0495780590717299</v>
      </c>
    </row>
    <row r="73" spans="1:7" x14ac:dyDescent="0.2">
      <c r="A73" s="4">
        <f>IF('True_Odds_Calculator_2-way'!A74="","",'True_Odds_Calculator_2-way'!A74)</f>
        <v>2.93</v>
      </c>
      <c r="B73" s="4">
        <f>IF('True_Odds_Calculator_2-way'!B74="","",'True_Odds_Calculator_2-way'!B74)</f>
        <v>1.4</v>
      </c>
      <c r="C73" s="4">
        <f t="shared" si="4"/>
        <v>5.5582642613359212E-2</v>
      </c>
      <c r="D73" s="4">
        <f t="shared" si="6"/>
        <v>3.1897356143079314</v>
      </c>
      <c r="E73" s="4">
        <f t="shared" si="7"/>
        <v>1.4566761363636362</v>
      </c>
      <c r="G73" s="4">
        <f t="shared" si="5"/>
        <v>1.0555826426133592</v>
      </c>
    </row>
    <row r="74" spans="1:7" x14ac:dyDescent="0.2">
      <c r="A74" s="4">
        <f>IF('True_Odds_Calculator_2-way'!A75="","",'True_Odds_Calculator_2-way'!A75)</f>
        <v>2.4</v>
      </c>
      <c r="B74" s="4">
        <f>IF('True_Odds_Calculator_2-way'!B75="","",'True_Odds_Calculator_2-way'!B75)</f>
        <v>1.58</v>
      </c>
      <c r="C74" s="4">
        <f t="shared" si="4"/>
        <v>4.9578059071729852E-2</v>
      </c>
      <c r="D74" s="4">
        <f t="shared" si="6"/>
        <v>2.5518169582772541</v>
      </c>
      <c r="E74" s="4">
        <f t="shared" si="7"/>
        <v>1.6444058976582827</v>
      </c>
      <c r="G74" s="4">
        <f t="shared" si="5"/>
        <v>1.0495780590717299</v>
      </c>
    </row>
    <row r="75" spans="1:7" x14ac:dyDescent="0.2">
      <c r="A75" s="4">
        <f>IF('True_Odds_Calculator_2-way'!A76="","",'True_Odds_Calculator_2-way'!A76)</f>
        <v>2.76</v>
      </c>
      <c r="B75" s="4">
        <f>IF('True_Odds_Calculator_2-way'!B76="","",'True_Odds_Calculator_2-way'!B76)</f>
        <v>1.46</v>
      </c>
      <c r="C75" s="4">
        <f t="shared" si="4"/>
        <v>4.7250347429025119E-2</v>
      </c>
      <c r="D75" s="4">
        <f t="shared" si="6"/>
        <v>2.9525205158264942</v>
      </c>
      <c r="E75" s="4">
        <f t="shared" si="7"/>
        <v>1.5121585109576703</v>
      </c>
      <c r="G75" s="4">
        <f t="shared" si="5"/>
        <v>1.0472503474290251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4"/>
        <v>3.3884036620014824E-2</v>
      </c>
      <c r="D76" s="4">
        <f t="shared" si="6"/>
        <v>2.2959652089876781</v>
      </c>
      <c r="E76" s="4">
        <f t="shared" si="7"/>
        <v>1.7716256524981358</v>
      </c>
      <c r="G76" s="4">
        <f t="shared" si="5"/>
        <v>1.0338840366200148</v>
      </c>
    </row>
    <row r="77" spans="1:7" x14ac:dyDescent="0.2">
      <c r="A77" s="4">
        <f>IF('True_Odds_Calculator_2-way'!A78="","",'True_Odds_Calculator_2-way'!A78)</f>
        <v>2.2999999999999998</v>
      </c>
      <c r="B77" s="4">
        <f>IF('True_Odds_Calculator_2-way'!B78="","",'True_Odds_Calculator_2-way'!B78)</f>
        <v>1.66</v>
      </c>
      <c r="C77" s="4">
        <f t="shared" si="4"/>
        <v>3.7192247249869137E-2</v>
      </c>
      <c r="D77" s="4">
        <f t="shared" si="6"/>
        <v>2.402769037130271</v>
      </c>
      <c r="E77" s="4">
        <f t="shared" si="7"/>
        <v>1.7128757290264693</v>
      </c>
      <c r="G77" s="4">
        <f t="shared" si="5"/>
        <v>1.0371922472498691</v>
      </c>
    </row>
    <row r="78" spans="1:7" x14ac:dyDescent="0.2">
      <c r="A78" s="4">
        <f>IF('True_Odds_Calculator_2-way'!A79="","",'True_Odds_Calculator_2-way'!A79)</f>
        <v>2.79</v>
      </c>
      <c r="B78" s="4">
        <f>IF('True_Odds_Calculator_2-way'!B79="","",'True_Odds_Calculator_2-way'!B79)</f>
        <v>1.44</v>
      </c>
      <c r="C78" s="4">
        <f t="shared" si="4"/>
        <v>5.286738351254483E-2</v>
      </c>
      <c r="D78" s="4">
        <f t="shared" si="6"/>
        <v>3.0121457489878543</v>
      </c>
      <c r="E78" s="4">
        <f t="shared" si="7"/>
        <v>1.4969818913480886</v>
      </c>
      <c r="G78" s="4">
        <f t="shared" si="5"/>
        <v>1.0528673835125448</v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2.09</v>
      </c>
      <c r="B2" s="4">
        <f>IF('True_Odds_Calculator_3-way'!B3="","",'True_Odds_Calculator_3-way'!B3)</f>
        <v>3.22</v>
      </c>
      <c r="C2" s="4">
        <f>IF('True_Odds_Calculator_3-way'!C3="","",'True_Odds_Calculator_3-way'!C3)</f>
        <v>4.1900000000000004</v>
      </c>
      <c r="D2" s="4">
        <f>IF(A2="","",((1/A2)+(1/B2)+(1/C2))-1)</f>
        <v>2.7691390219584777E-2</v>
      </c>
      <c r="E2" s="4">
        <f>IF(A2="","",(3*A2)/(3-($D2*A2)))</f>
        <v>2.1311127201756248</v>
      </c>
      <c r="F2" s="4">
        <f>IF(B2="","",(3*B2)/(3-($D2*B2)))</f>
        <v>3.3186368297287046</v>
      </c>
      <c r="G2" s="4">
        <f>IF(C2="","",(3*C2)/(3-($D2*C2)))</f>
        <v>4.3585705113032081</v>
      </c>
      <c r="I2" s="4">
        <f>IF(A2="","",D2+1)</f>
        <v>1.0276913902195848</v>
      </c>
    </row>
    <row r="3" spans="1:9" x14ac:dyDescent="0.2">
      <c r="A3" s="4">
        <f>IF('True_Odds_Calculator_3-way'!A4="","",'True_Odds_Calculator_3-way'!A4)</f>
        <v>2.15</v>
      </c>
      <c r="B3" s="4">
        <f>IF('True_Odds_Calculator_3-way'!B4="","",'True_Odds_Calculator_3-way'!B4)</f>
        <v>3.06</v>
      </c>
      <c r="C3" s="4">
        <f>IF('True_Odds_Calculator_3-way'!C4="","",'True_Odds_Calculator_3-way'!C4)</f>
        <v>4.1399999999999997</v>
      </c>
      <c r="D3" s="4">
        <f t="shared" ref="D3:D66" si="0">IF(A3="","",((1/A3)+(1/B3)+(1/C3))-1)</f>
        <v>3.345955841048931E-2</v>
      </c>
      <c r="E3" s="4">
        <f t="shared" ref="E3:E66" si="1">IF(A3="","",(3*A3)/(3-($D3*A3)))</f>
        <v>2.2028222460536595</v>
      </c>
      <c r="F3" s="4">
        <f t="shared" ref="F3:F66" si="2">IF(B3="","",(3*B3)/(3-($D3*B3)))</f>
        <v>3.1681241145393511</v>
      </c>
      <c r="G3" s="4">
        <f t="shared" ref="G3:G66" si="3">IF(C3="","",(3*C3)/(3-($D3*C3)))</f>
        <v>4.3404151567594438</v>
      </c>
      <c r="I3" s="4">
        <f t="shared" ref="I3:I66" si="4">IF(A3="","",D3+1)</f>
        <v>1.0334595584104893</v>
      </c>
    </row>
    <row r="4" spans="1:9" x14ac:dyDescent="0.2">
      <c r="A4" s="4">
        <f>IF('True_Odds_Calculator_3-way'!A5="","",'True_Odds_Calculator_3-way'!A5)</f>
        <v>2.58</v>
      </c>
      <c r="B4" s="4">
        <f>IF('True_Odds_Calculator_3-way'!B5="","",'True_Odds_Calculator_3-way'!B5)</f>
        <v>3.43</v>
      </c>
      <c r="C4" s="4">
        <f>IF('True_Odds_Calculator_3-way'!C5="","",'True_Odds_Calculator_3-way'!C5)</f>
        <v>2.86</v>
      </c>
      <c r="D4" s="4">
        <f t="shared" si="0"/>
        <v>2.8792438379528829E-2</v>
      </c>
      <c r="E4" s="4">
        <f t="shared" si="1"/>
        <v>2.6455067063906905</v>
      </c>
      <c r="F4" s="4">
        <f t="shared" si="2"/>
        <v>3.5467569495140152</v>
      </c>
      <c r="G4" s="4">
        <f t="shared" si="3"/>
        <v>2.9407191871069145</v>
      </c>
      <c r="I4" s="4">
        <f t="shared" si="4"/>
        <v>1.0287924383795288</v>
      </c>
    </row>
    <row r="5" spans="1:9" x14ac:dyDescent="0.2">
      <c r="A5" s="4">
        <f>IF('True_Odds_Calculator_3-way'!A6="","",'True_Odds_Calculator_3-way'!A6)</f>
        <v>2.11</v>
      </c>
      <c r="B5" s="4">
        <f>IF('True_Odds_Calculator_3-way'!B6="","",'True_Odds_Calculator_3-way'!B6)</f>
        <v>3.53</v>
      </c>
      <c r="C5" s="4">
        <f>IF('True_Odds_Calculator_3-way'!C6="","",'True_Odds_Calculator_3-way'!C6)</f>
        <v>3.69</v>
      </c>
      <c r="D5" s="4">
        <f t="shared" si="0"/>
        <v>2.8222478296369813E-2</v>
      </c>
      <c r="E5" s="4">
        <f t="shared" si="1"/>
        <v>2.1527313068518308</v>
      </c>
      <c r="F5" s="4">
        <f t="shared" si="2"/>
        <v>3.651252431856538</v>
      </c>
      <c r="G5" s="4">
        <f t="shared" si="3"/>
        <v>3.8226998584603895</v>
      </c>
      <c r="I5" s="4">
        <f t="shared" si="4"/>
        <v>1.0282224782963698</v>
      </c>
    </row>
    <row r="6" spans="1:9" x14ac:dyDescent="0.2">
      <c r="A6" s="4">
        <f>IF('True_Odds_Calculator_3-way'!A7="","",'True_Odds_Calculator_3-way'!A7)</f>
        <v>1.88</v>
      </c>
      <c r="B6" s="4">
        <f>IF('True_Odds_Calculator_3-way'!B7="","",'True_Odds_Calculator_3-way'!B7)</f>
        <v>3.56</v>
      </c>
      <c r="C6" s="4">
        <f>IF('True_Odds_Calculator_3-way'!C7="","",'True_Odds_Calculator_3-way'!C7)</f>
        <v>4.59</v>
      </c>
      <c r="D6" s="4">
        <f t="shared" si="0"/>
        <v>3.0678693768792398E-2</v>
      </c>
      <c r="E6" s="4">
        <f t="shared" si="1"/>
        <v>1.9168520846797354</v>
      </c>
      <c r="F6" s="4">
        <f t="shared" si="2"/>
        <v>3.6944996767307736</v>
      </c>
      <c r="G6" s="4">
        <f t="shared" si="3"/>
        <v>4.8160580670352848</v>
      </c>
      <c r="I6" s="4">
        <f t="shared" si="4"/>
        <v>1.0306786937687924</v>
      </c>
    </row>
    <row r="7" spans="1:9" x14ac:dyDescent="0.2">
      <c r="A7" s="4">
        <f>IF('True_Odds_Calculator_3-way'!A8="","",'True_Odds_Calculator_3-way'!A8)</f>
        <v>2.5</v>
      </c>
      <c r="B7" s="4">
        <f>IF('True_Odds_Calculator_3-way'!B8="","",'True_Odds_Calculator_3-way'!B8)</f>
        <v>3.34</v>
      </c>
      <c r="C7" s="4">
        <f>IF('True_Odds_Calculator_3-way'!C8="","",'True_Odds_Calculator_3-way'!C8)</f>
        <v>3.04</v>
      </c>
      <c r="D7" s="4">
        <f t="shared" si="0"/>
        <v>2.8348566025843125E-2</v>
      </c>
      <c r="E7" s="4">
        <f t="shared" si="1"/>
        <v>2.5604884806262023</v>
      </c>
      <c r="F7" s="4">
        <f t="shared" si="2"/>
        <v>3.4488505643013712</v>
      </c>
      <c r="G7" s="4">
        <f t="shared" si="3"/>
        <v>3.1299115509814888</v>
      </c>
      <c r="I7" s="4">
        <f t="shared" si="4"/>
        <v>1.0283485660258431</v>
      </c>
    </row>
    <row r="8" spans="1:9" x14ac:dyDescent="0.2">
      <c r="A8" s="4">
        <f>IF('True_Odds_Calculator_3-way'!A9="","",'True_Odds_Calculator_3-way'!A9)</f>
        <v>3.87</v>
      </c>
      <c r="B8" s="4">
        <f>IF('True_Odds_Calculator_3-way'!B9="","",'True_Odds_Calculator_3-way'!B9)</f>
        <v>3.38</v>
      </c>
      <c r="C8" s="4">
        <f>IF('True_Odds_Calculator_3-way'!C9="","",'True_Odds_Calculator_3-way'!C9)</f>
        <v>2.11</v>
      </c>
      <c r="D8" s="4">
        <f t="shared" si="0"/>
        <v>2.8189570271317521E-2</v>
      </c>
      <c r="E8" s="4">
        <f t="shared" si="1"/>
        <v>4.0160415253820494</v>
      </c>
      <c r="F8" s="4">
        <f t="shared" si="2"/>
        <v>3.4908709305838608</v>
      </c>
      <c r="G8" s="4">
        <f t="shared" si="3"/>
        <v>2.1526804733577052</v>
      </c>
      <c r="I8" s="4">
        <f t="shared" si="4"/>
        <v>1.0281895702713175</v>
      </c>
    </row>
    <row r="9" spans="1:9" x14ac:dyDescent="0.2">
      <c r="A9" s="4">
        <f>IF('True_Odds_Calculator_3-way'!A10="","",'True_Odds_Calculator_3-way'!A10)</f>
        <v>2.56</v>
      </c>
      <c r="B9" s="4">
        <f>IF('True_Odds_Calculator_3-way'!B10="","",'True_Odds_Calculator_3-way'!B10)</f>
        <v>3.32</v>
      </c>
      <c r="C9" s="4">
        <f>IF('True_Odds_Calculator_3-way'!C10="","",'True_Odds_Calculator_3-way'!C10)</f>
        <v>2.98</v>
      </c>
      <c r="D9" s="4">
        <f t="shared" si="0"/>
        <v>2.7400289075766082E-2</v>
      </c>
      <c r="E9" s="4">
        <f t="shared" si="1"/>
        <v>2.6212898995184566</v>
      </c>
      <c r="F9" s="4">
        <f t="shared" si="2"/>
        <v>3.4238204619091488</v>
      </c>
      <c r="G9" s="4">
        <f t="shared" si="3"/>
        <v>3.0633778558739171</v>
      </c>
      <c r="I9" s="4">
        <f t="shared" si="4"/>
        <v>1.0274002890757661</v>
      </c>
    </row>
    <row r="10" spans="1:9" x14ac:dyDescent="0.2">
      <c r="A10" s="4">
        <f>IF('True_Odds_Calculator_3-way'!A11="","",'True_Odds_Calculator_3-way'!A11)</f>
        <v>2.2999999999999998</v>
      </c>
      <c r="B10" s="4">
        <f>IF('True_Odds_Calculator_3-way'!B11="","",'True_Odds_Calculator_3-way'!B11)</f>
        <v>3.37</v>
      </c>
      <c r="C10" s="4">
        <f>IF('True_Odds_Calculator_3-way'!C11="","",'True_Odds_Calculator_3-way'!C11)</f>
        <v>3.37</v>
      </c>
      <c r="D10" s="4">
        <f t="shared" si="0"/>
        <v>2.8254418784672941E-2</v>
      </c>
      <c r="E10" s="4">
        <f t="shared" si="1"/>
        <v>2.3509250834091593</v>
      </c>
      <c r="F10" s="4">
        <f t="shared" si="2"/>
        <v>3.4804669959586887</v>
      </c>
      <c r="G10" s="4">
        <f t="shared" si="3"/>
        <v>3.4804669959586887</v>
      </c>
      <c r="I10" s="4">
        <f t="shared" si="4"/>
        <v>1.0282544187846729</v>
      </c>
    </row>
    <row r="11" spans="1:9" x14ac:dyDescent="0.2">
      <c r="A11" s="4">
        <f>IF('True_Odds_Calculator_3-way'!A12="","",'True_Odds_Calculator_3-way'!A12)</f>
        <v>1.45</v>
      </c>
      <c r="B11" s="4">
        <f>IF('True_Odds_Calculator_3-way'!B12="","",'True_Odds_Calculator_3-way'!B12)</f>
        <v>4.63</v>
      </c>
      <c r="C11" s="4">
        <f>IF('True_Odds_Calculator_3-way'!C12="","",'True_Odds_Calculator_3-way'!C12)</f>
        <v>7.84</v>
      </c>
      <c r="D11" s="4">
        <f t="shared" si="0"/>
        <v>3.3188914204245856E-2</v>
      </c>
      <c r="E11" s="4">
        <f t="shared" si="1"/>
        <v>1.4736390994593225</v>
      </c>
      <c r="F11" s="4">
        <f t="shared" si="2"/>
        <v>4.8799591063981556</v>
      </c>
      <c r="G11" s="4">
        <f t="shared" si="3"/>
        <v>8.5845716236699214</v>
      </c>
      <c r="I11" s="4">
        <f t="shared" si="4"/>
        <v>1.0331889142042459</v>
      </c>
    </row>
    <row r="12" spans="1:9" x14ac:dyDescent="0.2">
      <c r="A12" s="4">
        <f>IF('True_Odds_Calculator_3-way'!A13="","",'True_Odds_Calculator_3-way'!A13)</f>
        <v>1.81</v>
      </c>
      <c r="B12" s="4">
        <f>IF('True_Odds_Calculator_3-way'!B13="","",'True_Odds_Calculator_3-way'!B13)</f>
        <v>3.73</v>
      </c>
      <c r="C12" s="4">
        <f>IF('True_Odds_Calculator_3-way'!C13="","",'True_Odds_Calculator_3-way'!C13)</f>
        <v>4.74</v>
      </c>
      <c r="D12" s="4">
        <f t="shared" si="0"/>
        <v>3.1553166725633464E-2</v>
      </c>
      <c r="E12" s="4">
        <f t="shared" si="1"/>
        <v>1.8451258024516295</v>
      </c>
      <c r="F12" s="4">
        <f t="shared" si="2"/>
        <v>3.8823071972692853</v>
      </c>
      <c r="G12" s="4">
        <f t="shared" si="3"/>
        <v>4.9887070167046002</v>
      </c>
      <c r="I12" s="4">
        <f t="shared" si="4"/>
        <v>1.0315531667256335</v>
      </c>
    </row>
    <row r="13" spans="1:9" x14ac:dyDescent="0.2">
      <c r="A13" s="4">
        <f>IF('True_Odds_Calculator_3-way'!A14="","",'True_Odds_Calculator_3-way'!A14)</f>
        <v>1.93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4.12</v>
      </c>
      <c r="D13" s="4">
        <f t="shared" si="0"/>
        <v>3.4077205343695516E-2</v>
      </c>
      <c r="E13" s="4">
        <f t="shared" si="1"/>
        <v>1.9732597782716648</v>
      </c>
      <c r="F13" s="4">
        <f t="shared" si="2"/>
        <v>3.8187619362870828</v>
      </c>
      <c r="G13" s="4">
        <f t="shared" si="3"/>
        <v>4.3222799437772608</v>
      </c>
      <c r="I13" s="4">
        <f t="shared" si="4"/>
        <v>1.0340772053436955</v>
      </c>
    </row>
    <row r="14" spans="1:9" x14ac:dyDescent="0.2">
      <c r="A14" s="4">
        <f>IF('True_Odds_Calculator_3-way'!A15="","",'True_Odds_Calculator_3-way'!A15)</f>
        <v>2.09</v>
      </c>
      <c r="B14" s="4">
        <f>IF('True_Odds_Calculator_3-way'!B15="","",'True_Odds_Calculator_3-way'!B15)</f>
        <v>3.49</v>
      </c>
      <c r="C14" s="4">
        <f>IF('True_Odds_Calculator_3-way'!C15="","",'True_Odds_Calculator_3-way'!C15)</f>
        <v>3.57</v>
      </c>
      <c r="D14" s="4">
        <f t="shared" si="0"/>
        <v>4.5113895628856593E-2</v>
      </c>
      <c r="E14" s="4">
        <f t="shared" si="1"/>
        <v>2.1578188376327718</v>
      </c>
      <c r="F14" s="4">
        <f t="shared" si="2"/>
        <v>3.6833092737342406</v>
      </c>
      <c r="G14" s="4">
        <f t="shared" si="3"/>
        <v>3.7725303110650001</v>
      </c>
      <c r="I14" s="4">
        <f t="shared" si="4"/>
        <v>1.0451138956288566</v>
      </c>
    </row>
    <row r="15" spans="1:9" x14ac:dyDescent="0.2">
      <c r="A15" s="4">
        <f>IF('True_Odds_Calculator_3-way'!A16="","",'True_Odds_Calculator_3-way'!A16)</f>
        <v>2.25</v>
      </c>
      <c r="B15" s="4">
        <f>IF('True_Odds_Calculator_3-way'!B16="","",'True_Odds_Calculator_3-way'!B16)</f>
        <v>3.44</v>
      </c>
      <c r="C15" s="4">
        <f>IF('True_Odds_Calculator_3-way'!C16="","",'True_Odds_Calculator_3-way'!C16)</f>
        <v>3.34</v>
      </c>
      <c r="D15" s="4">
        <f t="shared" si="0"/>
        <v>3.4543316467839702E-2</v>
      </c>
      <c r="E15" s="4">
        <f t="shared" si="1"/>
        <v>2.309842207780604</v>
      </c>
      <c r="F15" s="4">
        <f t="shared" si="2"/>
        <v>3.5818769628671725</v>
      </c>
      <c r="G15" s="4">
        <f t="shared" si="3"/>
        <v>3.4735880324271071</v>
      </c>
      <c r="I15" s="4">
        <f t="shared" si="4"/>
        <v>1.0345433164678397</v>
      </c>
    </row>
    <row r="16" spans="1:9" x14ac:dyDescent="0.2">
      <c r="A16" s="4">
        <f>IF('True_Odds_Calculator_3-way'!A17="","",'True_Odds_Calculator_3-way'!A17)</f>
        <v>2.69</v>
      </c>
      <c r="B16" s="4">
        <f>IF('True_Odds_Calculator_3-way'!B17="","",'True_Odds_Calculator_3-way'!B17)</f>
        <v>3.15</v>
      </c>
      <c r="C16" s="4">
        <f>IF('True_Odds_Calculator_3-way'!C17="","",'True_Odds_Calculator_3-way'!C17)</f>
        <v>2.91</v>
      </c>
      <c r="D16" s="4">
        <f t="shared" si="0"/>
        <v>3.2850141040077219E-2</v>
      </c>
      <c r="E16" s="4">
        <f t="shared" si="1"/>
        <v>2.7716404044514165</v>
      </c>
      <c r="F16" s="4">
        <f t="shared" si="2"/>
        <v>3.2625334170427087</v>
      </c>
      <c r="G16" s="4">
        <f t="shared" si="3"/>
        <v>3.0057780250978401</v>
      </c>
      <c r="I16" s="4">
        <f t="shared" si="4"/>
        <v>1.0328501410400772</v>
      </c>
    </row>
    <row r="17" spans="1:9" x14ac:dyDescent="0.2">
      <c r="A17" s="4">
        <f>IF('True_Odds_Calculator_3-way'!A18="","",'True_Odds_Calculator_3-way'!A18)</f>
        <v>1.44</v>
      </c>
      <c r="B17" s="4">
        <f>IF('True_Odds_Calculator_3-way'!B18="","",'True_Odds_Calculator_3-way'!B18)</f>
        <v>4.7300000000000004</v>
      </c>
      <c r="C17" s="4">
        <f>IF('True_Odds_Calculator_3-way'!C18="","",'True_Odds_Calculator_3-way'!C18)</f>
        <v>7.44</v>
      </c>
      <c r="D17" s="4">
        <f t="shared" si="0"/>
        <v>4.0269537081239815E-2</v>
      </c>
      <c r="E17" s="4">
        <f t="shared" si="1"/>
        <v>1.468382928376178</v>
      </c>
      <c r="F17" s="4">
        <f t="shared" si="2"/>
        <v>5.050675664900826</v>
      </c>
      <c r="G17" s="4">
        <f t="shared" si="3"/>
        <v>8.2654585501557953</v>
      </c>
      <c r="I17" s="4">
        <f t="shared" si="4"/>
        <v>1.0402695370812398</v>
      </c>
    </row>
    <row r="18" spans="1:9" x14ac:dyDescent="0.2">
      <c r="A18" s="4">
        <f>IF('True_Odds_Calculator_3-way'!A19="","",'True_Odds_Calculator_3-way'!A19)</f>
        <v>2.35</v>
      </c>
      <c r="B18" s="4">
        <f>IF('True_Odds_Calculator_3-way'!B19="","",'True_Odds_Calculator_3-way'!B19)</f>
        <v>3.41</v>
      </c>
      <c r="C18" s="4">
        <f>IF('True_Odds_Calculator_3-way'!C19="","",'True_Odds_Calculator_3-way'!C19)</f>
        <v>3.17</v>
      </c>
      <c r="D18" s="4">
        <f t="shared" si="0"/>
        <v>3.4244460107637709E-2</v>
      </c>
      <c r="E18" s="4">
        <f t="shared" si="1"/>
        <v>2.4147759472318611</v>
      </c>
      <c r="F18" s="4">
        <f t="shared" si="2"/>
        <v>3.5481084773003073</v>
      </c>
      <c r="G18" s="4">
        <f t="shared" si="3"/>
        <v>3.2890128630706288</v>
      </c>
      <c r="I18" s="4">
        <f t="shared" si="4"/>
        <v>1.0342444601076377</v>
      </c>
    </row>
    <row r="19" spans="1:9" x14ac:dyDescent="0.2">
      <c r="A19" s="4">
        <f>IF('True_Odds_Calculator_3-way'!A20="","",'True_Odds_Calculator_3-way'!A20)</f>
        <v>1.96</v>
      </c>
      <c r="B19" s="4">
        <f>IF('True_Odds_Calculator_3-way'!B20="","",'True_Odds_Calculator_3-way'!B20)</f>
        <v>3.54</v>
      </c>
      <c r="C19" s="4">
        <f>IF('True_Odds_Calculator_3-way'!C20="","",'True_Odds_Calculator_3-way'!C20)</f>
        <v>4.1399999999999997</v>
      </c>
      <c r="D19" s="4">
        <f t="shared" si="0"/>
        <v>3.4235851058674438E-2</v>
      </c>
      <c r="E19" s="4">
        <f t="shared" si="1"/>
        <v>2.0048431747194542</v>
      </c>
      <c r="F19" s="4">
        <f t="shared" si="2"/>
        <v>3.6890305797452854</v>
      </c>
      <c r="G19" s="4">
        <f t="shared" si="3"/>
        <v>4.345295549929566</v>
      </c>
      <c r="I19" s="4">
        <f t="shared" si="4"/>
        <v>1.0342358510586744</v>
      </c>
    </row>
    <row r="20" spans="1:9" x14ac:dyDescent="0.2">
      <c r="A20" s="4">
        <f>IF('True_Odds_Calculator_3-way'!A21="","",'True_Odds_Calculator_3-way'!A21)</f>
        <v>1.52</v>
      </c>
      <c r="B20" s="4">
        <f>IF('True_Odds_Calculator_3-way'!B21="","",'True_Odds_Calculator_3-way'!B21)</f>
        <v>4.45</v>
      </c>
      <c r="C20" s="4">
        <f>IF('True_Odds_Calculator_3-way'!C21="","",'True_Odds_Calculator_3-way'!C21)</f>
        <v>6.41</v>
      </c>
      <c r="D20" s="4">
        <f t="shared" si="0"/>
        <v>3.8620078215310771E-2</v>
      </c>
      <c r="E20" s="4">
        <f t="shared" si="1"/>
        <v>1.5503362136205614</v>
      </c>
      <c r="F20" s="4">
        <f t="shared" si="2"/>
        <v>4.7204158643360197</v>
      </c>
      <c r="G20" s="4">
        <f t="shared" si="3"/>
        <v>6.9865148671629012</v>
      </c>
      <c r="I20" s="4">
        <f t="shared" si="4"/>
        <v>1.0386200782153108</v>
      </c>
    </row>
    <row r="21" spans="1:9" x14ac:dyDescent="0.2">
      <c r="A21" s="4">
        <f>IF('True_Odds_Calculator_3-way'!A22="","",'True_Odds_Calculator_3-way'!A22)</f>
        <v>2.08</v>
      </c>
      <c r="B21" s="4">
        <f>IF('True_Odds_Calculator_3-way'!B22="","",'True_Odds_Calculator_3-way'!B22)</f>
        <v>3.52</v>
      </c>
      <c r="C21" s="4">
        <f>IF('True_Odds_Calculator_3-way'!C22="","",'True_Odds_Calculator_3-way'!C22)</f>
        <v>3.71</v>
      </c>
      <c r="D21" s="4">
        <f t="shared" si="0"/>
        <v>3.4401918835881062E-2</v>
      </c>
      <c r="E21" s="4">
        <f t="shared" si="1"/>
        <v>2.1308244177464943</v>
      </c>
      <c r="F21" s="4">
        <f t="shared" si="2"/>
        <v>3.6680609810903309</v>
      </c>
      <c r="G21" s="4">
        <f t="shared" si="3"/>
        <v>3.8748505016752937</v>
      </c>
      <c r="I21" s="4">
        <f t="shared" si="4"/>
        <v>1.0344019188358811</v>
      </c>
    </row>
    <row r="22" spans="1:9" x14ac:dyDescent="0.2">
      <c r="A22" s="4">
        <f>IF('True_Odds_Calculator_3-way'!A23="","",'True_Odds_Calculator_3-way'!A23)</f>
        <v>1.94</v>
      </c>
      <c r="B22" s="4">
        <f>IF('True_Odds_Calculator_3-way'!B23="","",'True_Odds_Calculator_3-way'!B23)</f>
        <v>3.64</v>
      </c>
      <c r="C22" s="4">
        <f>IF('True_Odds_Calculator_3-way'!C23="","",'True_Odds_Calculator_3-way'!C23)</f>
        <v>4.0599999999999996</v>
      </c>
      <c r="D22" s="4">
        <f t="shared" si="0"/>
        <v>3.6494610970259966E-2</v>
      </c>
      <c r="E22" s="4">
        <f t="shared" si="1"/>
        <v>1.9868903101617563</v>
      </c>
      <c r="F22" s="4">
        <f t="shared" si="2"/>
        <v>3.8086473940277643</v>
      </c>
      <c r="G22" s="4">
        <f t="shared" si="3"/>
        <v>4.2709390016017101</v>
      </c>
      <c r="I22" s="4">
        <f t="shared" si="4"/>
        <v>1.03649461097026</v>
      </c>
    </row>
    <row r="23" spans="1:9" x14ac:dyDescent="0.2">
      <c r="A23" s="4">
        <f>IF('True_Odds_Calculator_3-way'!A24="","",'True_Odds_Calculator_3-way'!A24)</f>
        <v>1.7</v>
      </c>
      <c r="B23" s="4">
        <f>IF('True_Odds_Calculator_3-way'!B24="","",'True_Odds_Calculator_3-way'!B24)</f>
        <v>4.01</v>
      </c>
      <c r="C23" s="4">
        <f>IF('True_Odds_Calculator_3-way'!C24="","",'True_Odds_Calculator_3-way'!C24)</f>
        <v>4.96</v>
      </c>
      <c r="D23" s="4">
        <f t="shared" si="0"/>
        <v>3.9224755946944745E-2</v>
      </c>
      <c r="E23" s="4">
        <f t="shared" si="1"/>
        <v>1.7386455024568701</v>
      </c>
      <c r="F23" s="4">
        <f t="shared" si="2"/>
        <v>4.2318792209504323</v>
      </c>
      <c r="G23" s="4">
        <f t="shared" si="3"/>
        <v>5.3039709862418887</v>
      </c>
      <c r="I23" s="4">
        <f t="shared" si="4"/>
        <v>1.0392247559469447</v>
      </c>
    </row>
    <row r="24" spans="1:9" x14ac:dyDescent="0.2">
      <c r="A24" s="4">
        <f>IF('True_Odds_Calculator_3-way'!A25="","",'True_Odds_Calculator_3-way'!A25)</f>
        <v>4.3499999999999996</v>
      </c>
      <c r="B24" s="4">
        <f>IF('True_Odds_Calculator_3-way'!B25="","",'True_Odds_Calculator_3-way'!B25)</f>
        <v>3.72</v>
      </c>
      <c r="C24" s="4">
        <f>IF('True_Odds_Calculator_3-way'!C25="","",'True_Odds_Calculator_3-way'!C25)</f>
        <v>1.86</v>
      </c>
      <c r="D24" s="4">
        <f t="shared" si="0"/>
        <v>3.6336670374490065E-2</v>
      </c>
      <c r="E24" s="4">
        <f t="shared" si="1"/>
        <v>4.5919409761634498</v>
      </c>
      <c r="F24" s="4">
        <f t="shared" si="2"/>
        <v>3.895522388059701</v>
      </c>
      <c r="G24" s="4">
        <f t="shared" si="3"/>
        <v>1.9028692380056442</v>
      </c>
      <c r="I24" s="4">
        <f t="shared" si="4"/>
        <v>1.0363366703744901</v>
      </c>
    </row>
    <row r="25" spans="1:9" x14ac:dyDescent="0.2">
      <c r="A25" s="4">
        <f>IF('True_Odds_Calculator_3-way'!A26="","",'True_Odds_Calculator_3-way'!A26)</f>
        <v>3.21</v>
      </c>
      <c r="B25" s="4">
        <f>IF('True_Odds_Calculator_3-way'!B26="","",'True_Odds_Calculator_3-way'!B26)</f>
        <v>3.25</v>
      </c>
      <c r="C25" s="4">
        <f>IF('True_Odds_Calculator_3-way'!C26="","",'True_Odds_Calculator_3-way'!C26)</f>
        <v>2.42</v>
      </c>
      <c r="D25" s="4">
        <f t="shared" si="0"/>
        <v>3.2441927938954285E-2</v>
      </c>
      <c r="E25" s="4">
        <f t="shared" si="1"/>
        <v>3.325435382497766</v>
      </c>
      <c r="F25" s="4">
        <f t="shared" si="2"/>
        <v>3.368383250576481</v>
      </c>
      <c r="G25" s="4">
        <f t="shared" si="3"/>
        <v>2.4850328674850592</v>
      </c>
      <c r="I25" s="4">
        <f t="shared" si="4"/>
        <v>1.0324419279389543</v>
      </c>
    </row>
    <row r="26" spans="1:9" x14ac:dyDescent="0.2">
      <c r="A26" s="4">
        <f>IF('True_Odds_Calculator_3-way'!A27="","",'True_Odds_Calculator_3-way'!A27)</f>
        <v>2.4500000000000002</v>
      </c>
      <c r="B26" s="4">
        <f>IF('True_Odds_Calculator_3-way'!B27="","",'True_Odds_Calculator_3-way'!B27)</f>
        <v>3.49</v>
      </c>
      <c r="C26" s="4">
        <f>IF('True_Odds_Calculator_3-way'!C27="","",'True_Odds_Calculator_3-way'!C27)</f>
        <v>2.95</v>
      </c>
      <c r="D26" s="4">
        <f t="shared" si="0"/>
        <v>3.3679267442978222E-2</v>
      </c>
      <c r="E26" s="4">
        <f t="shared" si="1"/>
        <v>2.519292472028225</v>
      </c>
      <c r="F26" s="4">
        <f t="shared" si="2"/>
        <v>3.6323148758158634</v>
      </c>
      <c r="G26" s="4">
        <f t="shared" si="3"/>
        <v>3.0510443220751573</v>
      </c>
      <c r="I26" s="4">
        <f t="shared" si="4"/>
        <v>1.0336792674429782</v>
      </c>
    </row>
    <row r="27" spans="1:9" x14ac:dyDescent="0.2">
      <c r="A27" s="4">
        <f>IF('True_Odds_Calculator_3-way'!A28="","",'True_Odds_Calculator_3-way'!A28)</f>
        <v>1.8</v>
      </c>
      <c r="B27" s="4">
        <f>IF('True_Odds_Calculator_3-way'!B28="","",'True_Odds_Calculator_3-way'!B28)</f>
        <v>3.63</v>
      </c>
      <c r="C27" s="4">
        <f>IF('True_Odds_Calculator_3-way'!C28="","",'True_Odds_Calculator_3-way'!C28)</f>
        <v>4.59</v>
      </c>
      <c r="D27" s="4">
        <f t="shared" si="0"/>
        <v>4.8902572966744051E-2</v>
      </c>
      <c r="E27" s="4">
        <f t="shared" si="1"/>
        <v>1.8544112900533116</v>
      </c>
      <c r="F27" s="4">
        <f t="shared" si="2"/>
        <v>3.8583040014820305</v>
      </c>
      <c r="G27" s="4">
        <f t="shared" si="3"/>
        <v>4.9612017627441638</v>
      </c>
      <c r="I27" s="4">
        <f t="shared" si="4"/>
        <v>1.0489025729667441</v>
      </c>
    </row>
    <row r="28" spans="1:9" x14ac:dyDescent="0.2">
      <c r="A28" s="4">
        <f>IF('True_Odds_Calculator_3-way'!A29="","",'True_Odds_Calculator_3-way'!A29)</f>
        <v>2.75</v>
      </c>
      <c r="B28" s="4">
        <f>IF('True_Odds_Calculator_3-way'!B29="","",'True_Odds_Calculator_3-way'!B29)</f>
        <v>3.29</v>
      </c>
      <c r="C28" s="4">
        <f>IF('True_Odds_Calculator_3-way'!C29="","",'True_Odds_Calculator_3-way'!C29)</f>
        <v>2.74</v>
      </c>
      <c r="D28" s="4">
        <f t="shared" si="0"/>
        <v>3.2551235067153739E-2</v>
      </c>
      <c r="E28" s="4">
        <f t="shared" si="1"/>
        <v>2.8345799895947876</v>
      </c>
      <c r="F28" s="4">
        <f t="shared" si="2"/>
        <v>3.4117937154929003</v>
      </c>
      <c r="G28" s="4">
        <f t="shared" si="3"/>
        <v>2.8239565909958215</v>
      </c>
      <c r="I28" s="4">
        <f t="shared" si="4"/>
        <v>1.0325512350671537</v>
      </c>
    </row>
    <row r="29" spans="1:9" x14ac:dyDescent="0.2">
      <c r="A29" s="4">
        <f>IF('True_Odds_Calculator_3-way'!A30="","",'True_Odds_Calculator_3-way'!A30)</f>
        <v>2.5099999999999998</v>
      </c>
      <c r="B29" s="4">
        <f>IF('True_Odds_Calculator_3-way'!B30="","",'True_Odds_Calculator_3-way'!B30)</f>
        <v>3.4</v>
      </c>
      <c r="C29" s="4">
        <f>IF('True_Odds_Calculator_3-way'!C30="","",'True_Odds_Calculator_3-way'!C30)</f>
        <v>2.93</v>
      </c>
      <c r="D29" s="4">
        <f t="shared" si="0"/>
        <v>3.3820949888460738E-2</v>
      </c>
      <c r="E29" s="4">
        <f t="shared" si="1"/>
        <v>2.5830934369869203</v>
      </c>
      <c r="F29" s="4">
        <f t="shared" si="2"/>
        <v>3.5355178482383653</v>
      </c>
      <c r="G29" s="4">
        <f t="shared" si="3"/>
        <v>3.0300892862913393</v>
      </c>
      <c r="I29" s="4">
        <f t="shared" si="4"/>
        <v>1.0338209498884607</v>
      </c>
    </row>
    <row r="30" spans="1:9" x14ac:dyDescent="0.2">
      <c r="A30" s="4">
        <f>IF('True_Odds_Calculator_3-way'!A31="","",'True_Odds_Calculator_3-way'!A31)</f>
        <v>3.55</v>
      </c>
      <c r="B30" s="4">
        <f>IF('True_Odds_Calculator_3-way'!B31="","",'True_Odds_Calculator_3-way'!B31)</f>
        <v>3.39</v>
      </c>
      <c r="C30" s="4">
        <f>IF('True_Odds_Calculator_3-way'!C31="","",'True_Odds_Calculator_3-way'!C31)</f>
        <v>2.19</v>
      </c>
      <c r="D30" s="4">
        <f t="shared" si="0"/>
        <v>3.3296396148743579E-2</v>
      </c>
      <c r="E30" s="4">
        <f t="shared" si="1"/>
        <v>3.695609741733429</v>
      </c>
      <c r="F30" s="4">
        <f t="shared" si="2"/>
        <v>3.5225351293807723</v>
      </c>
      <c r="G30" s="4">
        <f t="shared" si="3"/>
        <v>2.2445570318817474</v>
      </c>
      <c r="I30" s="4">
        <f t="shared" si="4"/>
        <v>1.0332963961487436</v>
      </c>
    </row>
    <row r="31" spans="1:9" x14ac:dyDescent="0.2">
      <c r="A31" s="4">
        <f>IF('True_Odds_Calculator_3-way'!A32="","",'True_Odds_Calculator_3-way'!A32)</f>
        <v>1.95</v>
      </c>
      <c r="B31" s="4">
        <f>IF('True_Odds_Calculator_3-way'!B32="","",'True_Odds_Calculator_3-way'!B32)</f>
        <v>3.39</v>
      </c>
      <c r="C31" s="4">
        <f>IF('True_Odds_Calculator_3-way'!C32="","",'True_Odds_Calculator_3-way'!C32)</f>
        <v>4.42</v>
      </c>
      <c r="D31" s="4">
        <f t="shared" si="0"/>
        <v>3.4050107449378864E-2</v>
      </c>
      <c r="E31" s="4">
        <f t="shared" si="1"/>
        <v>1.9941353396800612</v>
      </c>
      <c r="F31" s="4">
        <f t="shared" si="2"/>
        <v>3.5256553043969325</v>
      </c>
      <c r="G31" s="4">
        <f t="shared" si="3"/>
        <v>4.653450381995488</v>
      </c>
      <c r="I31" s="4">
        <f t="shared" si="4"/>
        <v>1.0340501074493789</v>
      </c>
    </row>
    <row r="32" spans="1:9" x14ac:dyDescent="0.2">
      <c r="A32" s="4">
        <f>IF('True_Odds_Calculator_3-way'!A33="","",'True_Odds_Calculator_3-way'!A33)</f>
        <v>2.34</v>
      </c>
      <c r="B32" s="4">
        <f>IF('True_Odds_Calculator_3-way'!B33="","",'True_Odds_Calculator_3-way'!B33)</f>
        <v>3.58</v>
      </c>
      <c r="C32" s="4">
        <f>IF('True_Odds_Calculator_3-way'!C33="","",'True_Odds_Calculator_3-way'!C33)</f>
        <v>3.06</v>
      </c>
      <c r="D32" s="4">
        <f t="shared" si="0"/>
        <v>3.3477421909889893E-2</v>
      </c>
      <c r="E32" s="4">
        <f t="shared" si="1"/>
        <v>2.4027413161286839</v>
      </c>
      <c r="F32" s="4">
        <f t="shared" si="2"/>
        <v>3.7289713753050475</v>
      </c>
      <c r="G32" s="4">
        <f t="shared" si="3"/>
        <v>3.1681838810432743</v>
      </c>
      <c r="I32" s="4">
        <f t="shared" si="4"/>
        <v>1.0334774219098899</v>
      </c>
    </row>
    <row r="33" spans="1:9" x14ac:dyDescent="0.2">
      <c r="A33" s="4">
        <f>IF('True_Odds_Calculator_3-way'!A34="","",'True_Odds_Calculator_3-way'!A34)</f>
        <v>2.62</v>
      </c>
      <c r="B33" s="4">
        <f>IF('True_Odds_Calculator_3-way'!B34="","",'True_Odds_Calculator_3-way'!B34)</f>
        <v>3.33</v>
      </c>
      <c r="C33" s="4">
        <f>IF('True_Odds_Calculator_3-way'!C34="","",'True_Odds_Calculator_3-way'!C34)</f>
        <v>2.85</v>
      </c>
      <c r="D33" s="4">
        <f t="shared" si="0"/>
        <v>3.2856882595733605E-2</v>
      </c>
      <c r="E33" s="4">
        <f t="shared" si="1"/>
        <v>2.6974019789177248</v>
      </c>
      <c r="F33" s="4">
        <f t="shared" si="2"/>
        <v>3.4560459340039227</v>
      </c>
      <c r="G33" s="4">
        <f t="shared" si="3"/>
        <v>2.9418262786210096</v>
      </c>
      <c r="I33" s="4">
        <f t="shared" si="4"/>
        <v>1.0328568825957336</v>
      </c>
    </row>
    <row r="34" spans="1:9" x14ac:dyDescent="0.2">
      <c r="A34" s="4">
        <f>IF('True_Odds_Calculator_3-way'!A35="","",'True_Odds_Calculator_3-way'!A35)</f>
        <v>1.53</v>
      </c>
      <c r="B34" s="4">
        <f>IF('True_Odds_Calculator_3-way'!B35="","",'True_Odds_Calculator_3-way'!B35)</f>
        <v>4.09</v>
      </c>
      <c r="C34" s="4">
        <f>IF('True_Odds_Calculator_3-way'!C35="","",'True_Odds_Calculator_3-way'!C35)</f>
        <v>7.13</v>
      </c>
      <c r="D34" s="4">
        <f t="shared" si="0"/>
        <v>3.8346003165894871E-2</v>
      </c>
      <c r="E34" s="4">
        <f t="shared" si="1"/>
        <v>1.5605182145619754</v>
      </c>
      <c r="F34" s="4">
        <f t="shared" si="2"/>
        <v>4.3156132901420152</v>
      </c>
      <c r="G34" s="4">
        <f t="shared" si="3"/>
        <v>7.8449552317429632</v>
      </c>
      <c r="I34" s="4">
        <f t="shared" si="4"/>
        <v>1.0383460031658949</v>
      </c>
    </row>
    <row r="35" spans="1:9" x14ac:dyDescent="0.2">
      <c r="A35" s="4">
        <f>IF('True_Odds_Calculator_3-way'!A36="","",'True_Odds_Calculator_3-way'!A36)</f>
        <v>1.82</v>
      </c>
      <c r="B35" s="4">
        <f>IF('True_Odds_Calculator_3-way'!B36="","",'True_Odds_Calculator_3-way'!B36)</f>
        <v>3.7</v>
      </c>
      <c r="C35" s="4">
        <f>IF('True_Odds_Calculator_3-way'!C36="","",'True_Odds_Calculator_3-way'!C36)</f>
        <v>4.62</v>
      </c>
      <c r="D35" s="4">
        <f t="shared" si="0"/>
        <v>3.6171036171036119E-2</v>
      </c>
      <c r="E35" s="4">
        <f t="shared" si="1"/>
        <v>1.8608336915441772</v>
      </c>
      <c r="F35" s="4">
        <f t="shared" si="2"/>
        <v>3.8727678312091185</v>
      </c>
      <c r="G35" s="4">
        <f t="shared" si="3"/>
        <v>4.8925305661152771</v>
      </c>
      <c r="I35" s="4">
        <f t="shared" si="4"/>
        <v>1.0361710361710361</v>
      </c>
    </row>
    <row r="36" spans="1:9" x14ac:dyDescent="0.2">
      <c r="A36" s="4">
        <f>IF('True_Odds_Calculator_3-way'!A37="","",'True_Odds_Calculator_3-way'!A37)</f>
        <v>1.84</v>
      </c>
      <c r="B36" s="4">
        <f>IF('True_Odds_Calculator_3-way'!B37="","",'True_Odds_Calculator_3-way'!B37)</f>
        <v>3.56</v>
      </c>
      <c r="C36" s="4">
        <f>IF('True_Odds_Calculator_3-way'!C37="","",'True_Odds_Calculator_3-way'!C37)</f>
        <v>4.74</v>
      </c>
      <c r="D36" s="4">
        <f t="shared" si="0"/>
        <v>3.5347601409080553E-2</v>
      </c>
      <c r="E36" s="4">
        <f t="shared" si="1"/>
        <v>1.8807749415576109</v>
      </c>
      <c r="F36" s="4">
        <f t="shared" si="2"/>
        <v>3.715865005942403</v>
      </c>
      <c r="G36" s="4">
        <f t="shared" si="3"/>
        <v>5.0203845099111239</v>
      </c>
      <c r="I36" s="4">
        <f t="shared" si="4"/>
        <v>1.0353476014090806</v>
      </c>
    </row>
    <row r="37" spans="1:9" x14ac:dyDescent="0.2">
      <c r="A37" s="4">
        <f>IF('True_Odds_Calculator_3-way'!A38="","",'True_Odds_Calculator_3-way'!A38)</f>
        <v>2.4900000000000002</v>
      </c>
      <c r="B37" s="4">
        <f>IF('True_Odds_Calculator_3-way'!B38="","",'True_Odds_Calculator_3-way'!B38)</f>
        <v>3.1</v>
      </c>
      <c r="C37" s="4">
        <f>IF('True_Odds_Calculator_3-way'!C38="","",'True_Odds_Calculator_3-way'!C38)</f>
        <v>3.3</v>
      </c>
      <c r="D37" s="4">
        <f t="shared" si="0"/>
        <v>2.7217373894404595E-2</v>
      </c>
      <c r="E37" s="4">
        <f t="shared" si="1"/>
        <v>2.5475502305253581</v>
      </c>
      <c r="F37" s="4">
        <f t="shared" si="2"/>
        <v>3.1897093627518505</v>
      </c>
      <c r="G37" s="4">
        <f t="shared" si="3"/>
        <v>3.4018483152819878</v>
      </c>
      <c r="I37" s="4">
        <f t="shared" si="4"/>
        <v>1.0272173738944046</v>
      </c>
    </row>
    <row r="38" spans="1:9" x14ac:dyDescent="0.2">
      <c r="A38" s="4">
        <f>IF('True_Odds_Calculator_3-way'!A39="","",'True_Odds_Calculator_3-way'!A39)</f>
        <v>2.17</v>
      </c>
      <c r="B38" s="4">
        <f>IF('True_Odds_Calculator_3-way'!B39="","",'True_Odds_Calculator_3-way'!B39)</f>
        <v>3.34</v>
      </c>
      <c r="C38" s="4">
        <f>IF('True_Odds_Calculator_3-way'!C39="","",'True_Odds_Calculator_3-way'!C39)</f>
        <v>3.74</v>
      </c>
      <c r="D38" s="4">
        <f t="shared" si="0"/>
        <v>2.7610369836732929E-2</v>
      </c>
      <c r="E38" s="4">
        <f t="shared" si="1"/>
        <v>2.2142213230318526</v>
      </c>
      <c r="F38" s="4">
        <f t="shared" si="2"/>
        <v>3.4459262039041354</v>
      </c>
      <c r="G38" s="4">
        <f t="shared" si="3"/>
        <v>3.8733233842845798</v>
      </c>
      <c r="I38" s="4">
        <f t="shared" si="4"/>
        <v>1.0276103698367329</v>
      </c>
    </row>
    <row r="39" spans="1:9" x14ac:dyDescent="0.2">
      <c r="A39" s="4">
        <f>IF('True_Odds_Calculator_3-way'!A40="","",'True_Odds_Calculator_3-way'!A40)</f>
        <v>6.96</v>
      </c>
      <c r="B39" s="4">
        <f>IF('True_Odds_Calculator_3-way'!B40="","",'True_Odds_Calculator_3-way'!B40)</f>
        <v>5.36</v>
      </c>
      <c r="C39" s="4">
        <f>IF('True_Odds_Calculator_3-way'!C40="","",'True_Odds_Calculator_3-way'!C40)</f>
        <v>1.43</v>
      </c>
      <c r="D39" s="4">
        <f t="shared" si="0"/>
        <v>2.9546024399344173E-2</v>
      </c>
      <c r="E39" s="4">
        <f t="shared" si="1"/>
        <v>7.47219487269897</v>
      </c>
      <c r="F39" s="4">
        <f t="shared" si="2"/>
        <v>5.6587174523290429</v>
      </c>
      <c r="G39" s="4">
        <f t="shared" si="3"/>
        <v>1.4504272443378237</v>
      </c>
      <c r="I39" s="4">
        <f t="shared" si="4"/>
        <v>1.0295460243993442</v>
      </c>
    </row>
    <row r="40" spans="1:9" x14ac:dyDescent="0.2">
      <c r="A40" s="4">
        <f>IF('True_Odds_Calculator_3-way'!A41="","",'True_Odds_Calculator_3-way'!A41)</f>
        <v>1.82</v>
      </c>
      <c r="B40" s="4">
        <f>IF('True_Odds_Calculator_3-way'!B41="","",'True_Odds_Calculator_3-way'!B41)</f>
        <v>3.79</v>
      </c>
      <c r="C40" s="4">
        <f>IF('True_Odds_Calculator_3-way'!C41="","",'True_Odds_Calculator_3-way'!C41)</f>
        <v>4.63</v>
      </c>
      <c r="D40" s="4">
        <f t="shared" si="0"/>
        <v>2.9285513576902122E-2</v>
      </c>
      <c r="E40" s="4">
        <f t="shared" si="1"/>
        <v>1.8529199861359444</v>
      </c>
      <c r="F40" s="4">
        <f t="shared" si="2"/>
        <v>3.9356070940664498</v>
      </c>
      <c r="G40" s="4">
        <f t="shared" si="3"/>
        <v>4.8491694095904085</v>
      </c>
      <c r="I40" s="4">
        <f t="shared" si="4"/>
        <v>1.0292855135769021</v>
      </c>
    </row>
    <row r="41" spans="1:9" x14ac:dyDescent="0.2">
      <c r="A41" s="4">
        <f>IF('True_Odds_Calculator_3-way'!A42="","",'True_Odds_Calculator_3-way'!A42)</f>
        <v>2.11</v>
      </c>
      <c r="B41" s="4">
        <f>IF('True_Odds_Calculator_3-way'!B42="","",'True_Odds_Calculator_3-way'!B42)</f>
        <v>3.39</v>
      </c>
      <c r="C41" s="4">
        <f>IF('True_Odds_Calculator_3-way'!C42="","",'True_Odds_Calculator_3-way'!C42)</f>
        <v>3.86</v>
      </c>
      <c r="D41" s="4">
        <f t="shared" si="0"/>
        <v>2.7986257539516002E-2</v>
      </c>
      <c r="E41" s="4">
        <f t="shared" si="1"/>
        <v>2.1523664665167876</v>
      </c>
      <c r="F41" s="4">
        <f t="shared" si="2"/>
        <v>3.5007080399579156</v>
      </c>
      <c r="G41" s="4">
        <f t="shared" si="3"/>
        <v>4.0041866975307059</v>
      </c>
      <c r="I41" s="4">
        <f t="shared" si="4"/>
        <v>1.027986257539516</v>
      </c>
    </row>
    <row r="42" spans="1:9" x14ac:dyDescent="0.2">
      <c r="A42" s="4">
        <f>IF('True_Odds_Calculator_3-way'!A43="","",'True_Odds_Calculator_3-way'!A43)</f>
        <v>2.2999999999999998</v>
      </c>
      <c r="B42" s="4">
        <f>IF('True_Odds_Calculator_3-way'!B43="","",'True_Odds_Calculator_3-way'!B43)</f>
        <v>3.23</v>
      </c>
      <c r="C42" s="4">
        <f>IF('True_Odds_Calculator_3-way'!C43="","",'True_Odds_Calculator_3-way'!C43)</f>
        <v>3.54</v>
      </c>
      <c r="D42" s="4">
        <f t="shared" si="0"/>
        <v>2.6866007621681121E-2</v>
      </c>
      <c r="E42" s="4">
        <f t="shared" si="1"/>
        <v>2.348370017198445</v>
      </c>
      <c r="F42" s="4">
        <f t="shared" si="2"/>
        <v>3.3262131599960538</v>
      </c>
      <c r="G42" s="4">
        <f t="shared" si="3"/>
        <v>3.6558989011355649</v>
      </c>
      <c r="I42" s="4">
        <f t="shared" si="4"/>
        <v>1.0268660076216811</v>
      </c>
    </row>
    <row r="43" spans="1:9" x14ac:dyDescent="0.2">
      <c r="A43" s="4">
        <f>IF('True_Odds_Calculator_3-way'!A44="","",'True_Odds_Calculator_3-way'!A44)</f>
        <v>2.78</v>
      </c>
      <c r="B43" s="4">
        <f>IF('True_Odds_Calculator_3-way'!B44="","",'True_Odds_Calculator_3-way'!B44)</f>
        <v>3.12</v>
      </c>
      <c r="C43" s="4">
        <f>IF('True_Odds_Calculator_3-way'!C44="","",'True_Odds_Calculator_3-way'!C44)</f>
        <v>2.87</v>
      </c>
      <c r="D43" s="4">
        <f t="shared" si="0"/>
        <v>2.865710647777675E-2</v>
      </c>
      <c r="E43" s="4">
        <f t="shared" si="1"/>
        <v>2.8558384619832355</v>
      </c>
      <c r="F43" s="4">
        <f t="shared" si="2"/>
        <v>3.2158430262601261</v>
      </c>
      <c r="G43" s="4">
        <f t="shared" si="3"/>
        <v>2.950899798920728</v>
      </c>
      <c r="I43" s="4">
        <f t="shared" si="4"/>
        <v>1.0286571064777768</v>
      </c>
    </row>
    <row r="44" spans="1:9" x14ac:dyDescent="0.2">
      <c r="A44" s="4">
        <f>IF('True_Odds_Calculator_3-way'!A45="","",'True_Odds_Calculator_3-way'!A45)</f>
        <v>1.54</v>
      </c>
      <c r="B44" s="4">
        <f>IF('True_Odds_Calculator_3-way'!B45="","",'True_Odds_Calculator_3-way'!B45)</f>
        <v>4.37</v>
      </c>
      <c r="C44" s="4">
        <f>IF('True_Odds_Calculator_3-way'!C45="","",'True_Odds_Calculator_3-way'!C45)</f>
        <v>5.78</v>
      </c>
      <c r="D44" s="4">
        <f t="shared" si="0"/>
        <v>5.1193981918566722E-2</v>
      </c>
      <c r="E44" s="4">
        <f t="shared" si="1"/>
        <v>1.5815628020453742</v>
      </c>
      <c r="F44" s="4">
        <f t="shared" si="2"/>
        <v>4.7221422708516467</v>
      </c>
      <c r="G44" s="4">
        <f t="shared" si="3"/>
        <v>6.4124876277912062</v>
      </c>
      <c r="I44" s="4">
        <f t="shared" si="4"/>
        <v>1.0511939819185667</v>
      </c>
    </row>
    <row r="45" spans="1:9" x14ac:dyDescent="0.2">
      <c r="A45" s="4">
        <f>IF('True_Odds_Calculator_3-way'!A46="","",'True_Odds_Calculator_3-way'!A46)</f>
        <v>2.4700000000000002</v>
      </c>
      <c r="B45" s="4">
        <f>IF('True_Odds_Calculator_3-way'!B46="","",'True_Odds_Calculator_3-way'!B46)</f>
        <v>3.55</v>
      </c>
      <c r="C45" s="4">
        <f>IF('True_Odds_Calculator_3-way'!C46="","",'True_Odds_Calculator_3-way'!C46)</f>
        <v>2.79</v>
      </c>
      <c r="D45" s="4">
        <f t="shared" si="0"/>
        <v>4.4971379508312426E-2</v>
      </c>
      <c r="E45" s="4">
        <f t="shared" si="1"/>
        <v>2.564971762272215</v>
      </c>
      <c r="F45" s="4">
        <f t="shared" si="2"/>
        <v>3.7495357932819591</v>
      </c>
      <c r="G45" s="4">
        <f t="shared" si="3"/>
        <v>2.9117805113723039</v>
      </c>
      <c r="I45" s="4">
        <f t="shared" si="4"/>
        <v>1.0449713795083124</v>
      </c>
    </row>
    <row r="46" spans="1:9" x14ac:dyDescent="0.2">
      <c r="A46" s="4">
        <f>IF('True_Odds_Calculator_3-way'!A47="","",'True_Odds_Calculator_3-way'!A47)</f>
        <v>2.13</v>
      </c>
      <c r="B46" s="4">
        <f>IF('True_Odds_Calculator_3-way'!B47="","",'True_Odds_Calculator_3-way'!B47)</f>
        <v>3.73</v>
      </c>
      <c r="C46" s="4">
        <f>IF('True_Odds_Calculator_3-way'!C47="","",'True_Odds_Calculator_3-way'!C47)</f>
        <v>3.26</v>
      </c>
      <c r="D46" s="4">
        <f t="shared" si="0"/>
        <v>4.432854907809447E-2</v>
      </c>
      <c r="E46" s="4">
        <f t="shared" si="1"/>
        <v>2.1992165354693975</v>
      </c>
      <c r="F46" s="4">
        <f t="shared" si="2"/>
        <v>3.9475710189270345</v>
      </c>
      <c r="G46" s="4">
        <f t="shared" si="3"/>
        <v>3.4249826351039165</v>
      </c>
      <c r="I46" s="4">
        <f t="shared" si="4"/>
        <v>1.0443285490780945</v>
      </c>
    </row>
    <row r="47" spans="1:9" x14ac:dyDescent="0.2">
      <c r="A47" s="4">
        <f>IF('True_Odds_Calculator_3-way'!A48="","",'True_Odds_Calculator_3-way'!A48)</f>
        <v>2.37</v>
      </c>
      <c r="B47" s="4">
        <f>IF('True_Odds_Calculator_3-way'!B48="","",'True_Odds_Calculator_3-way'!B48)</f>
        <v>3.71</v>
      </c>
      <c r="C47" s="4">
        <f>IF('True_Odds_Calculator_3-way'!C48="","",'True_Odds_Calculator_3-way'!C48)</f>
        <v>2.84</v>
      </c>
      <c r="D47" s="4">
        <f t="shared" si="0"/>
        <v>4.3595383302121427E-2</v>
      </c>
      <c r="E47" s="4">
        <f t="shared" si="1"/>
        <v>2.4545350532139509</v>
      </c>
      <c r="F47" s="4">
        <f t="shared" si="2"/>
        <v>3.9214150841865325</v>
      </c>
      <c r="G47" s="4">
        <f t="shared" si="3"/>
        <v>2.9622530612348186</v>
      </c>
      <c r="I47" s="4">
        <f t="shared" si="4"/>
        <v>1.0435953833021214</v>
      </c>
    </row>
    <row r="48" spans="1:9" x14ac:dyDescent="0.2">
      <c r="A48" s="4">
        <f>IF('True_Odds_Calculator_3-way'!A49="","",'True_Odds_Calculator_3-way'!A49)</f>
        <v>1.96</v>
      </c>
      <c r="B48" s="4">
        <f>IF('True_Odds_Calculator_3-way'!B49="","",'True_Odds_Calculator_3-way'!B49)</f>
        <v>3.57</v>
      </c>
      <c r="C48" s="4">
        <f>IF('True_Odds_Calculator_3-way'!C49="","",'True_Odds_Calculator_3-way'!C49)</f>
        <v>3.9</v>
      </c>
      <c r="D48" s="4">
        <f t="shared" si="0"/>
        <v>4.6726382860836635E-2</v>
      </c>
      <c r="E48" s="4">
        <f t="shared" si="1"/>
        <v>2.021718837513224</v>
      </c>
      <c r="F48" s="4">
        <f t="shared" si="2"/>
        <v>3.7801954852222472</v>
      </c>
      <c r="G48" s="4">
        <f t="shared" si="3"/>
        <v>4.1522239263803673</v>
      </c>
      <c r="I48" s="4">
        <f t="shared" si="4"/>
        <v>1.0467263828608366</v>
      </c>
    </row>
    <row r="49" spans="1:9" x14ac:dyDescent="0.2">
      <c r="A49" s="4">
        <f>IF('True_Odds_Calculator_3-way'!A50="","",'True_Odds_Calculator_3-way'!A50)</f>
        <v>2.79</v>
      </c>
      <c r="B49" s="4">
        <f>IF('True_Odds_Calculator_3-way'!B50="","",'True_Odds_Calculator_3-way'!B50)</f>
        <v>3.36</v>
      </c>
      <c r="C49" s="4">
        <f>IF('True_Odds_Calculator_3-way'!C50="","",'True_Odds_Calculator_3-way'!C50)</f>
        <v>2.4500000000000002</v>
      </c>
      <c r="D49" s="4">
        <f t="shared" si="0"/>
        <v>6.4205251993270318E-2</v>
      </c>
      <c r="E49" s="4">
        <f t="shared" si="1"/>
        <v>2.9671724936244099</v>
      </c>
      <c r="F49" s="4">
        <f t="shared" si="2"/>
        <v>3.6203380853599323</v>
      </c>
      <c r="G49" s="4">
        <f t="shared" si="3"/>
        <v>2.5855726646598054</v>
      </c>
      <c r="I49" s="4">
        <f t="shared" si="4"/>
        <v>1.0642052519932703</v>
      </c>
    </row>
    <row r="50" spans="1:9" x14ac:dyDescent="0.2">
      <c r="A50" s="4">
        <f>IF('True_Odds_Calculator_3-way'!A51="","",'True_Odds_Calculator_3-way'!A51)</f>
        <v>2.69</v>
      </c>
      <c r="B50" s="4">
        <f>IF('True_Odds_Calculator_3-way'!B51="","",'True_Odds_Calculator_3-way'!B51)</f>
        <v>3.62</v>
      </c>
      <c r="C50" s="4">
        <f>IF('True_Odds_Calculator_3-way'!C51="","",'True_Odds_Calculator_3-way'!C51)</f>
        <v>2.4</v>
      </c>
      <c r="D50" s="4">
        <f t="shared" si="0"/>
        <v>6.4656972485229502E-2</v>
      </c>
      <c r="E50" s="4">
        <f t="shared" si="1"/>
        <v>2.8555528222305133</v>
      </c>
      <c r="F50" s="4">
        <f t="shared" si="2"/>
        <v>3.9263299605979087</v>
      </c>
      <c r="G50" s="4">
        <f t="shared" si="3"/>
        <v>2.5309129343679517</v>
      </c>
      <c r="I50" s="4">
        <f t="shared" si="4"/>
        <v>1.0646569724852295</v>
      </c>
    </row>
    <row r="51" spans="1:9" x14ac:dyDescent="0.2">
      <c r="A51" s="4">
        <f>IF('True_Odds_Calculator_3-way'!A52="","",'True_Odds_Calculator_3-way'!A52)</f>
        <v>3</v>
      </c>
      <c r="B51" s="4">
        <f>IF('True_Odds_Calculator_3-way'!B52="","",'True_Odds_Calculator_3-way'!B52)</f>
        <v>3.58</v>
      </c>
      <c r="C51" s="4">
        <f>IF('True_Odds_Calculator_3-way'!C52="","",'True_Odds_Calculator_3-way'!C52)</f>
        <v>2.2200000000000002</v>
      </c>
      <c r="D51" s="4">
        <f t="shared" si="0"/>
        <v>6.3113392722331074E-2</v>
      </c>
      <c r="E51" s="4">
        <f t="shared" si="1"/>
        <v>3.2020950846091853</v>
      </c>
      <c r="F51" s="4">
        <f t="shared" si="2"/>
        <v>3.8715900233826961</v>
      </c>
      <c r="G51" s="4">
        <f t="shared" si="3"/>
        <v>2.3287623066104075</v>
      </c>
      <c r="I51" s="4">
        <f t="shared" si="4"/>
        <v>1.0631133927223311</v>
      </c>
    </row>
    <row r="52" spans="1:9" x14ac:dyDescent="0.2">
      <c r="A52" s="4">
        <f>IF('True_Odds_Calculator_3-way'!A53="","",'True_Odds_Calculator_3-way'!A53)</f>
        <v>2.62</v>
      </c>
      <c r="B52" s="4">
        <f>IF('True_Odds_Calculator_3-way'!B53="","",'True_Odds_Calculator_3-way'!B53)</f>
        <v>3.34</v>
      </c>
      <c r="C52" s="4">
        <f>IF('True_Odds_Calculator_3-way'!C53="","",'True_Odds_Calculator_3-way'!C53)</f>
        <v>2.61</v>
      </c>
      <c r="D52" s="4">
        <f t="shared" si="0"/>
        <v>6.4222349369874809E-2</v>
      </c>
      <c r="E52" s="4">
        <f t="shared" si="1"/>
        <v>2.7756810628214557</v>
      </c>
      <c r="F52" s="4">
        <f t="shared" si="2"/>
        <v>3.5972032028075906</v>
      </c>
      <c r="G52" s="4">
        <f t="shared" si="3"/>
        <v>2.7644598950002721</v>
      </c>
      <c r="I52" s="4">
        <f t="shared" si="4"/>
        <v>1.0642223493698748</v>
      </c>
    </row>
    <row r="53" spans="1:9" x14ac:dyDescent="0.2">
      <c r="A53" s="4">
        <f>IF('True_Odds_Calculator_3-way'!A54="","",'True_Odds_Calculator_3-way'!A54)</f>
        <v>1.86</v>
      </c>
      <c r="B53" s="4">
        <f>IF('True_Odds_Calculator_3-way'!B54="","",'True_Odds_Calculator_3-way'!B54)</f>
        <v>3.81</v>
      </c>
      <c r="C53" s="4">
        <f>IF('True_Odds_Calculator_3-way'!C54="","",'True_Odds_Calculator_3-way'!C54)</f>
        <v>3.77</v>
      </c>
      <c r="D53" s="4">
        <f t="shared" si="0"/>
        <v>6.5353589593120986E-2</v>
      </c>
      <c r="E53" s="4">
        <f t="shared" si="1"/>
        <v>1.9385484832270985</v>
      </c>
      <c r="F53" s="4">
        <f t="shared" si="2"/>
        <v>4.1548485162345035</v>
      </c>
      <c r="G53" s="4">
        <f t="shared" si="3"/>
        <v>4.1073250690204501</v>
      </c>
      <c r="I53" s="4">
        <f t="shared" si="4"/>
        <v>1.065353589593121</v>
      </c>
    </row>
    <row r="54" spans="1:9" x14ac:dyDescent="0.2">
      <c r="A54" s="4">
        <f>IF('True_Odds_Calculator_3-way'!A55="","",'True_Odds_Calculator_3-way'!A55)</f>
        <v>2.4</v>
      </c>
      <c r="B54" s="4">
        <f>IF('True_Odds_Calculator_3-way'!B55="","",'True_Odds_Calculator_3-way'!B55)</f>
        <v>3.39</v>
      </c>
      <c r="C54" s="4">
        <f>IF('True_Odds_Calculator_3-way'!C55="","",'True_Odds_Calculator_3-way'!C55)</f>
        <v>2.83</v>
      </c>
      <c r="D54" s="4">
        <f t="shared" si="0"/>
        <v>6.5008807863493834E-2</v>
      </c>
      <c r="E54" s="4">
        <f t="shared" si="1"/>
        <v>2.531664386965681</v>
      </c>
      <c r="F54" s="4">
        <f t="shared" si="2"/>
        <v>3.6587733153664521</v>
      </c>
      <c r="G54" s="4">
        <f t="shared" si="3"/>
        <v>3.0148879280770351</v>
      </c>
      <c r="I54" s="4">
        <f t="shared" si="4"/>
        <v>1.0650088078634938</v>
      </c>
    </row>
    <row r="55" spans="1:9" x14ac:dyDescent="0.2">
      <c r="A55" s="4">
        <f>IF('True_Odds_Calculator_3-way'!A56="","",'True_Odds_Calculator_3-way'!A56)</f>
        <v>1.97</v>
      </c>
      <c r="B55" s="4">
        <f>IF('True_Odds_Calculator_3-way'!B56="","",'True_Odds_Calculator_3-way'!B56)</f>
        <v>3.63</v>
      </c>
      <c r="C55" s="4">
        <f>IF('True_Odds_Calculator_3-way'!C56="","",'True_Odds_Calculator_3-way'!C56)</f>
        <v>3.54</v>
      </c>
      <c r="D55" s="4">
        <f t="shared" si="0"/>
        <v>6.5582182568096004E-2</v>
      </c>
      <c r="E55" s="4">
        <f t="shared" si="1"/>
        <v>2.0586573838165023</v>
      </c>
      <c r="F55" s="4">
        <f t="shared" si="2"/>
        <v>3.9428854722090434</v>
      </c>
      <c r="G55" s="4">
        <f t="shared" si="3"/>
        <v>3.8369282740737751</v>
      </c>
      <c r="I55" s="4">
        <f t="shared" si="4"/>
        <v>1.065582182568096</v>
      </c>
    </row>
    <row r="56" spans="1:9" x14ac:dyDescent="0.2">
      <c r="A56" s="4">
        <f>IF('True_Odds_Calculator_3-way'!A57="","",'True_Odds_Calculator_3-way'!A57)</f>
        <v>1.83</v>
      </c>
      <c r="B56" s="4">
        <f>IF('True_Odds_Calculator_3-way'!B57="","",'True_Odds_Calculator_3-way'!B57)</f>
        <v>3.44</v>
      </c>
      <c r="C56" s="4">
        <f>IF('True_Odds_Calculator_3-way'!C57="","",'True_Odds_Calculator_3-way'!C57)</f>
        <v>3.63</v>
      </c>
      <c r="D56" s="4">
        <f t="shared" si="0"/>
        <v>0.1126278555142104</v>
      </c>
      <c r="E56" s="4">
        <f t="shared" si="1"/>
        <v>1.9650014807436256</v>
      </c>
      <c r="F56" s="4">
        <f t="shared" si="2"/>
        <v>3.9501482456674095</v>
      </c>
      <c r="G56" s="4">
        <f t="shared" si="3"/>
        <v>4.2027494568987649</v>
      </c>
      <c r="I56" s="4">
        <f t="shared" si="4"/>
        <v>1.1126278555142104</v>
      </c>
    </row>
    <row r="57" spans="1:9" x14ac:dyDescent="0.2">
      <c r="A57" s="4">
        <f>IF('True_Odds_Calculator_3-way'!A58="","",'True_Odds_Calculator_3-way'!A58)</f>
        <v>2.27</v>
      </c>
      <c r="B57" s="4">
        <f>IF('True_Odds_Calculator_3-way'!B58="","",'True_Odds_Calculator_3-way'!B58)</f>
        <v>3.33</v>
      </c>
      <c r="C57" s="4">
        <f>IF('True_Odds_Calculator_3-way'!C58="","",'True_Odds_Calculator_3-way'!C58)</f>
        <v>2.75</v>
      </c>
      <c r="D57" s="4">
        <f t="shared" si="0"/>
        <v>0.1044652982978973</v>
      </c>
      <c r="E57" s="4">
        <f t="shared" si="1"/>
        <v>2.4648337956023347</v>
      </c>
      <c r="F57" s="4">
        <f t="shared" si="2"/>
        <v>3.7667828889053308</v>
      </c>
      <c r="G57" s="4">
        <f t="shared" si="3"/>
        <v>3.0412275108536759</v>
      </c>
      <c r="I57" s="4">
        <f t="shared" si="4"/>
        <v>1.1044652982978973</v>
      </c>
    </row>
    <row r="58" spans="1:9" x14ac:dyDescent="0.2">
      <c r="A58" s="4">
        <f>IF('True_Odds_Calculator_3-way'!A59="","",'True_Odds_Calculator_3-way'!A59)</f>
        <v>1.79</v>
      </c>
      <c r="B58" s="4">
        <f>IF('True_Odds_Calculator_3-way'!B59="","",'True_Odds_Calculator_3-way'!B59)</f>
        <v>3.94</v>
      </c>
      <c r="C58" s="4">
        <f>IF('True_Odds_Calculator_3-way'!C59="","",'True_Odds_Calculator_3-way'!C59)</f>
        <v>3.75</v>
      </c>
      <c r="D58" s="4">
        <f t="shared" si="0"/>
        <v>7.9132991142746301E-2</v>
      </c>
      <c r="E58" s="4">
        <f t="shared" si="1"/>
        <v>1.8787049676608933</v>
      </c>
      <c r="F58" s="4">
        <f t="shared" si="2"/>
        <v>4.3969680764104586</v>
      </c>
      <c r="G58" s="4">
        <f t="shared" si="3"/>
        <v>4.1616552888940168</v>
      </c>
      <c r="I58" s="4">
        <f t="shared" si="4"/>
        <v>1.0791329911427463</v>
      </c>
    </row>
    <row r="59" spans="1:9" x14ac:dyDescent="0.2">
      <c r="A59" s="4">
        <f>IF('True_Odds_Calculator_3-way'!A60="","",'True_Odds_Calculator_3-way'!A60)</f>
        <v>4.1100000000000003</v>
      </c>
      <c r="B59" s="4">
        <f>IF('True_Odds_Calculator_3-way'!B60="","",'True_Odds_Calculator_3-way'!B60)</f>
        <v>3.24</v>
      </c>
      <c r="C59" s="4">
        <f>IF('True_Odds_Calculator_3-way'!C60="","",'True_Odds_Calculator_3-way'!C60)</f>
        <v>2.0699999999999998</v>
      </c>
      <c r="D59" s="4">
        <f t="shared" si="0"/>
        <v>3.5042765181345636E-2</v>
      </c>
      <c r="E59" s="4">
        <f t="shared" si="1"/>
        <v>4.3172658382011333</v>
      </c>
      <c r="F59" s="4">
        <f t="shared" si="2"/>
        <v>3.3674449492261895</v>
      </c>
      <c r="G59" s="4">
        <f t="shared" si="3"/>
        <v>2.1212917917973382</v>
      </c>
      <c r="I59" s="4">
        <f t="shared" si="4"/>
        <v>1.0350427651813456</v>
      </c>
    </row>
    <row r="60" spans="1:9" x14ac:dyDescent="0.2">
      <c r="A60" s="4">
        <f>IF('True_Odds_Calculator_3-way'!A61="","",'True_Odds_Calculator_3-way'!A61)</f>
        <v>2.13</v>
      </c>
      <c r="B60" s="4">
        <f>IF('True_Odds_Calculator_3-way'!B61="","",'True_Odds_Calculator_3-way'!B61)</f>
        <v>3.36</v>
      </c>
      <c r="C60" s="4">
        <f>IF('True_Odds_Calculator_3-way'!C61="","",'True_Odds_Calculator_3-way'!C61)</f>
        <v>3.76</v>
      </c>
      <c r="D60" s="4">
        <f t="shared" si="0"/>
        <v>3.3060062502675569E-2</v>
      </c>
      <c r="E60" s="4">
        <f t="shared" si="1"/>
        <v>2.1811984966267475</v>
      </c>
      <c r="F60" s="4">
        <f t="shared" si="2"/>
        <v>3.4891953794064929</v>
      </c>
      <c r="G60" s="4">
        <f t="shared" si="3"/>
        <v>3.9225311708484347</v>
      </c>
      <c r="I60" s="4">
        <f t="shared" si="4"/>
        <v>1.0330600625026756</v>
      </c>
    </row>
    <row r="61" spans="1:9" x14ac:dyDescent="0.2">
      <c r="A61" s="4">
        <f>IF('True_Odds_Calculator_3-way'!A62="","",'True_Odds_Calculator_3-way'!A62)</f>
        <v>1.97</v>
      </c>
      <c r="B61" s="4">
        <f>IF('True_Odds_Calculator_3-way'!B62="","",'True_Odds_Calculator_3-way'!B62)</f>
        <v>3.26</v>
      </c>
      <c r="C61" s="4">
        <f>IF('True_Odds_Calculator_3-way'!C62="","",'True_Odds_Calculator_3-way'!C62)</f>
        <v>4.53</v>
      </c>
      <c r="D61" s="4">
        <f t="shared" si="0"/>
        <v>3.5113231332017936E-2</v>
      </c>
      <c r="E61" s="4">
        <f t="shared" si="1"/>
        <v>2.0164957305676237</v>
      </c>
      <c r="F61" s="4">
        <f t="shared" si="2"/>
        <v>3.3893243408759175</v>
      </c>
      <c r="G61" s="4">
        <f t="shared" si="3"/>
        <v>4.7836329010813108</v>
      </c>
      <c r="I61" s="4">
        <f t="shared" si="4"/>
        <v>1.0351132313320179</v>
      </c>
    </row>
    <row r="62" spans="1:9" x14ac:dyDescent="0.2">
      <c r="A62" s="4">
        <f>IF('True_Odds_Calculator_3-way'!A63="","",'True_Odds_Calculator_3-way'!A63)</f>
        <v>3.88</v>
      </c>
      <c r="B62" s="4">
        <f>IF('True_Odds_Calculator_3-way'!B63="","",'True_Odds_Calculator_3-way'!B63)</f>
        <v>3.18</v>
      </c>
      <c r="C62" s="4">
        <f>IF('True_Odds_Calculator_3-way'!C63="","",'True_Odds_Calculator_3-way'!C63)</f>
        <v>2.16</v>
      </c>
      <c r="D62" s="4">
        <f t="shared" si="0"/>
        <v>3.5160330530880968E-2</v>
      </c>
      <c r="E62" s="4">
        <f t="shared" si="1"/>
        <v>4.0648448672207875</v>
      </c>
      <c r="F62" s="4">
        <f t="shared" si="2"/>
        <v>3.3031066197613219</v>
      </c>
      <c r="G62" s="4">
        <f t="shared" si="3"/>
        <v>2.216101582165646</v>
      </c>
      <c r="I62" s="4">
        <f t="shared" si="4"/>
        <v>1.035160330530881</v>
      </c>
    </row>
    <row r="63" spans="1:9" x14ac:dyDescent="0.2">
      <c r="A63" s="4">
        <f>IF('True_Odds_Calculator_3-way'!A64="","",'True_Odds_Calculator_3-way'!A64)</f>
        <v>2.91</v>
      </c>
      <c r="B63" s="4">
        <f>IF('True_Odds_Calculator_3-way'!B64="","",'True_Odds_Calculator_3-way'!B64)</f>
        <v>2.82</v>
      </c>
      <c r="C63" s="4">
        <f>IF('True_Odds_Calculator_3-way'!C64="","",'True_Odds_Calculator_3-way'!C64)</f>
        <v>2.99</v>
      </c>
      <c r="D63" s="4">
        <f t="shared" si="0"/>
        <v>3.2700701296979995E-2</v>
      </c>
      <c r="E63" s="4">
        <f t="shared" si="1"/>
        <v>3.0053280446468094</v>
      </c>
      <c r="F63" s="4">
        <f t="shared" si="2"/>
        <v>2.9094320399988329</v>
      </c>
      <c r="G63" s="4">
        <f t="shared" si="3"/>
        <v>3.0907322138786149</v>
      </c>
      <c r="I63" s="4">
        <f t="shared" si="4"/>
        <v>1.03270070129698</v>
      </c>
    </row>
    <row r="64" spans="1:9" x14ac:dyDescent="0.2">
      <c r="A64" s="4">
        <f>IF('True_Odds_Calculator_3-way'!A65="","",'True_Odds_Calculator_3-way'!A65)</f>
        <v>2.54</v>
      </c>
      <c r="B64" s="4">
        <f>IF('True_Odds_Calculator_3-way'!B65="","",'True_Odds_Calculator_3-way'!B65)</f>
        <v>3.19</v>
      </c>
      <c r="C64" s="4">
        <f>IF('True_Odds_Calculator_3-way'!C65="","",'True_Odds_Calculator_3-way'!C65)</f>
        <v>3.13</v>
      </c>
      <c r="D64" s="4">
        <f t="shared" si="0"/>
        <v>2.6669229117399995E-2</v>
      </c>
      <c r="E64" s="4">
        <f t="shared" si="1"/>
        <v>2.5986780126251556</v>
      </c>
      <c r="F64" s="4">
        <f t="shared" si="2"/>
        <v>3.2831031596378706</v>
      </c>
      <c r="G64" s="4">
        <f t="shared" si="3"/>
        <v>3.2195846058966024</v>
      </c>
      <c r="I64" s="4">
        <f t="shared" si="4"/>
        <v>1.0266692291174</v>
      </c>
    </row>
    <row r="65" spans="1:9" x14ac:dyDescent="0.2">
      <c r="A65" s="4">
        <f>IF('True_Odds_Calculator_3-way'!A66="","",'True_Odds_Calculator_3-way'!A66)</f>
        <v>2.0699999999999998</v>
      </c>
      <c r="B65" s="4">
        <f>IF('True_Odds_Calculator_3-way'!B66="","",'True_Odds_Calculator_3-way'!B66)</f>
        <v>3.14</v>
      </c>
      <c r="C65" s="4">
        <f>IF('True_Odds_Calculator_3-way'!C66="","",'True_Odds_Calculator_3-way'!C66)</f>
        <v>4.42</v>
      </c>
      <c r="D65" s="4">
        <f t="shared" si="0"/>
        <v>2.7807468910634237E-2</v>
      </c>
      <c r="E65" s="4">
        <f t="shared" si="1"/>
        <v>2.1104943797267199</v>
      </c>
      <c r="F65" s="4">
        <f t="shared" si="2"/>
        <v>3.2341298365781701</v>
      </c>
      <c r="G65" s="4">
        <f t="shared" si="3"/>
        <v>4.6088219169995108</v>
      </c>
      <c r="I65" s="4">
        <f t="shared" si="4"/>
        <v>1.0278074689106342</v>
      </c>
    </row>
    <row r="66" spans="1:9" x14ac:dyDescent="0.2">
      <c r="A66" s="4">
        <f>IF('True_Odds_Calculator_3-way'!A67="","",'True_Odds_Calculator_3-way'!A67)</f>
        <v>2.92</v>
      </c>
      <c r="B66" s="4">
        <f>IF('True_Odds_Calculator_3-way'!B67="","",'True_Odds_Calculator_3-way'!B67)</f>
        <v>3.12</v>
      </c>
      <c r="C66" s="4">
        <f>IF('True_Odds_Calculator_3-way'!C67="","",'True_Odds_Calculator_3-way'!C67)</f>
        <v>2.74</v>
      </c>
      <c r="D66" s="4">
        <f t="shared" si="0"/>
        <v>2.794207758711309E-2</v>
      </c>
      <c r="E66" s="4">
        <f t="shared" si="1"/>
        <v>3.0016353429025475</v>
      </c>
      <c r="F66" s="4">
        <f t="shared" si="2"/>
        <v>3.2133800554183978</v>
      </c>
      <c r="G66" s="4">
        <f t="shared" si="3"/>
        <v>2.8117572566721498</v>
      </c>
      <c r="I66" s="4">
        <f t="shared" si="4"/>
        <v>1.0279420775871131</v>
      </c>
    </row>
    <row r="67" spans="1:9" x14ac:dyDescent="0.2">
      <c r="A67" s="4">
        <f>IF('True_Odds_Calculator_3-way'!A68="","",'True_Odds_Calculator_3-way'!A68)</f>
        <v>2.65</v>
      </c>
      <c r="B67" s="4">
        <f>IF('True_Odds_Calculator_3-way'!B68="","",'True_Odds_Calculator_3-way'!B68)</f>
        <v>3.07</v>
      </c>
      <c r="C67" s="4">
        <f>IF('True_Odds_Calculator_3-way'!C68="","",'True_Odds_Calculator_3-way'!C68)</f>
        <v>3.09</v>
      </c>
      <c r="D67" s="4">
        <f t="shared" ref="D67:D130" si="5">IF(A67="","",((1/A67)+(1/B67)+(1/C67))-1)</f>
        <v>2.6715985058094915E-2</v>
      </c>
      <c r="E67" s="4">
        <f t="shared" ref="E67:E130" si="6">IF(A67="","",(3*A67)/(3-($D67*A67)))</f>
        <v>2.7140491724725275</v>
      </c>
      <c r="F67" s="4">
        <f t="shared" ref="F67:F130" si="7">IF(B67="","",(3*B67)/(3-($D67*B67)))</f>
        <v>3.1562909688855671</v>
      </c>
      <c r="G67" s="4">
        <f t="shared" ref="G67:G130" si="8">IF(C67="","",(3*C67)/(3-($D67*C67)))</f>
        <v>3.1774349538938349</v>
      </c>
      <c r="I67" s="4">
        <f t="shared" ref="I67:I130" si="9">IF(A67="","",D67+1)</f>
        <v>1.0267159850580949</v>
      </c>
    </row>
    <row r="68" spans="1:9" x14ac:dyDescent="0.2">
      <c r="A68" s="4">
        <f>IF('True_Odds_Calculator_3-way'!A69="","",'True_Odds_Calculator_3-way'!A69)</f>
        <v>1.73</v>
      </c>
      <c r="B68" s="4">
        <f>IF('True_Odds_Calculator_3-way'!B69="","",'True_Odds_Calculator_3-way'!B69)</f>
        <v>3.65</v>
      </c>
      <c r="C68" s="4">
        <f>IF('True_Odds_Calculator_3-way'!C69="","",'True_Odds_Calculator_3-way'!C69)</f>
        <v>5.61</v>
      </c>
      <c r="D68" s="4">
        <f t="shared" si="5"/>
        <v>3.0260404250241013E-2</v>
      </c>
      <c r="E68" s="4">
        <f t="shared" si="6"/>
        <v>1.7607249433355845</v>
      </c>
      <c r="F68" s="4">
        <f t="shared" si="7"/>
        <v>3.7895180225178735</v>
      </c>
      <c r="G68" s="4">
        <f t="shared" si="8"/>
        <v>5.946493993664232</v>
      </c>
      <c r="I68" s="4">
        <f t="shared" si="9"/>
        <v>1.030260404250241</v>
      </c>
    </row>
    <row r="69" spans="1:9" x14ac:dyDescent="0.2">
      <c r="A69" s="4">
        <f>IF('True_Odds_Calculator_3-way'!A70="","",'True_Odds_Calculator_3-way'!A70)</f>
        <v>2.09</v>
      </c>
      <c r="B69" s="4">
        <f>IF('True_Odds_Calculator_3-way'!B70="","",'True_Odds_Calculator_3-way'!B70)</f>
        <v>3.39</v>
      </c>
      <c r="C69" s="4">
        <f>IF('True_Odds_Calculator_3-way'!C70="","",'True_Odds_Calculator_3-way'!C70)</f>
        <v>3.93</v>
      </c>
      <c r="D69" s="4">
        <f t="shared" si="5"/>
        <v>2.7907076467645675E-2</v>
      </c>
      <c r="E69" s="4">
        <f t="shared" si="6"/>
        <v>2.1314392934120177</v>
      </c>
      <c r="F69" s="4">
        <f t="shared" si="7"/>
        <v>3.5003846163032812</v>
      </c>
      <c r="G69" s="4">
        <f t="shared" si="8"/>
        <v>4.0791257824218619</v>
      </c>
      <c r="I69" s="4">
        <f t="shared" si="9"/>
        <v>1.0279070764676457</v>
      </c>
    </row>
    <row r="70" spans="1:9" x14ac:dyDescent="0.2">
      <c r="A70" s="4">
        <f>IF('True_Odds_Calculator_3-way'!A71="","",'True_Odds_Calculator_3-way'!A71)</f>
        <v>2.97</v>
      </c>
      <c r="B70" s="4">
        <f>IF('True_Odds_Calculator_3-way'!B71="","",'True_Odds_Calculator_3-way'!B71)</f>
        <v>3.07</v>
      </c>
      <c r="C70" s="4">
        <f>IF('True_Odds_Calculator_3-way'!C71="","",'True_Odds_Calculator_3-way'!C71)</f>
        <v>2.74</v>
      </c>
      <c r="D70" s="4">
        <f t="shared" si="5"/>
        <v>2.7396739372772982E-2</v>
      </c>
      <c r="E70" s="4">
        <f t="shared" si="6"/>
        <v>3.0528004094017396</v>
      </c>
      <c r="F70" s="4">
        <f t="shared" si="7"/>
        <v>3.1585531864752858</v>
      </c>
      <c r="G70" s="4">
        <f t="shared" si="8"/>
        <v>2.8103208467161012</v>
      </c>
      <c r="I70" s="4">
        <f t="shared" si="9"/>
        <v>1.027396739372773</v>
      </c>
    </row>
    <row r="71" spans="1:9" x14ac:dyDescent="0.2">
      <c r="A71" s="4">
        <f>IF('True_Odds_Calculator_3-way'!A72="","",'True_Odds_Calculator_3-way'!A72)</f>
        <v>2.08</v>
      </c>
      <c r="B71" s="4">
        <f>IF('True_Odds_Calculator_3-way'!B72="","",'True_Odds_Calculator_3-way'!B72)</f>
        <v>3.06</v>
      </c>
      <c r="C71" s="4">
        <f>IF('True_Odds_Calculator_3-way'!C72="","",'True_Odds_Calculator_3-way'!C72)</f>
        <v>4.53</v>
      </c>
      <c r="D71" s="4">
        <f t="shared" si="5"/>
        <v>2.8317168266525528E-2</v>
      </c>
      <c r="E71" s="4">
        <f t="shared" si="6"/>
        <v>2.1216549538295619</v>
      </c>
      <c r="F71" s="4">
        <f t="shared" si="7"/>
        <v>3.1510123004316384</v>
      </c>
      <c r="G71" s="4">
        <f t="shared" si="8"/>
        <v>4.7323502030644153</v>
      </c>
      <c r="I71" s="4">
        <f t="shared" si="9"/>
        <v>1.0283171682665255</v>
      </c>
    </row>
    <row r="72" spans="1:9" x14ac:dyDescent="0.2">
      <c r="A72" s="4">
        <f>IF('True_Odds_Calculator_3-way'!A73="","",'True_Odds_Calculator_3-way'!A73)</f>
        <v>1.85</v>
      </c>
      <c r="B72" s="4">
        <f>IF('True_Odds_Calculator_3-way'!B73="","",'True_Odds_Calculator_3-way'!B73)</f>
        <v>3.37</v>
      </c>
      <c r="C72" s="4">
        <f>IF('True_Odds_Calculator_3-way'!C73="","",'True_Odds_Calculator_3-way'!C73)</f>
        <v>4.78</v>
      </c>
      <c r="D72" s="4">
        <f t="shared" si="5"/>
        <v>4.6481466505552849E-2</v>
      </c>
      <c r="E72" s="4">
        <f t="shared" si="6"/>
        <v>1.9045924200814606</v>
      </c>
      <c r="F72" s="4">
        <f t="shared" si="7"/>
        <v>3.5556556464593068</v>
      </c>
      <c r="G72" s="4">
        <f t="shared" si="8"/>
        <v>5.162324152876347</v>
      </c>
      <c r="I72" s="4">
        <f t="shared" si="9"/>
        <v>1.0464814665055528</v>
      </c>
    </row>
    <row r="73" spans="1:9" x14ac:dyDescent="0.2">
      <c r="A73" s="4">
        <f>IF('True_Odds_Calculator_3-way'!A74="","",'True_Odds_Calculator_3-way'!A74)</f>
        <v>2.41</v>
      </c>
      <c r="B73" s="4">
        <f>IF('True_Odds_Calculator_3-way'!B74="","",'True_Odds_Calculator_3-way'!B74)</f>
        <v>2.87</v>
      </c>
      <c r="C73" s="4">
        <f>IF('True_Odds_Calculator_3-way'!C74="","",'True_Odds_Calculator_3-way'!C74)</f>
        <v>3.56</v>
      </c>
      <c r="D73" s="4">
        <f t="shared" si="5"/>
        <v>4.4268691489722789E-2</v>
      </c>
      <c r="E73" s="4">
        <f t="shared" si="6"/>
        <v>2.4988659594056495</v>
      </c>
      <c r="F73" s="4">
        <f t="shared" si="7"/>
        <v>2.9969207365955075</v>
      </c>
      <c r="G73" s="4">
        <f t="shared" si="8"/>
        <v>3.7573835511727021</v>
      </c>
      <c r="I73" s="4">
        <f t="shared" si="9"/>
        <v>1.0442686914897228</v>
      </c>
    </row>
    <row r="74" spans="1:9" x14ac:dyDescent="0.2">
      <c r="A74" s="4">
        <f>IF('True_Odds_Calculator_3-way'!A75="","",'True_Odds_Calculator_3-way'!A75)</f>
        <v>2.11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3.87</v>
      </c>
      <c r="D74" s="4">
        <f t="shared" si="5"/>
        <v>4.385806185641572E-2</v>
      </c>
      <c r="E74" s="4">
        <f t="shared" si="6"/>
        <v>2.1771584515269282</v>
      </c>
      <c r="F74" s="4">
        <f t="shared" si="7"/>
        <v>3.3680565843953199</v>
      </c>
      <c r="G74" s="4">
        <f t="shared" si="8"/>
        <v>4.1020831471671135</v>
      </c>
      <c r="I74" s="4">
        <f t="shared" si="9"/>
        <v>1.0438580618564157</v>
      </c>
    </row>
    <row r="75" spans="1:9" x14ac:dyDescent="0.2">
      <c r="A75" s="4">
        <f>IF('True_Odds_Calculator_3-way'!A76="","",'True_Odds_Calculator_3-way'!A76)</f>
        <v>3.14</v>
      </c>
      <c r="B75" s="4">
        <f>IF('True_Odds_Calculator_3-way'!B76="","",'True_Odds_Calculator_3-way'!B76)</f>
        <v>2.92</v>
      </c>
      <c r="C75" s="4">
        <f>IF('True_Odds_Calculator_3-way'!C76="","",'True_Odds_Calculator_3-way'!C76)</f>
        <v>2.61</v>
      </c>
      <c r="D75" s="4">
        <f t="shared" si="5"/>
        <v>4.4078853456382738E-2</v>
      </c>
      <c r="E75" s="4">
        <f t="shared" si="6"/>
        <v>3.2918734336575093</v>
      </c>
      <c r="F75" s="4">
        <f t="shared" si="7"/>
        <v>3.0508937686920712</v>
      </c>
      <c r="G75" s="4">
        <f t="shared" si="8"/>
        <v>2.7140812219525139</v>
      </c>
      <c r="I75" s="4">
        <f t="shared" si="9"/>
        <v>1.0440788534563827</v>
      </c>
    </row>
    <row r="76" spans="1:9" x14ac:dyDescent="0.2">
      <c r="A76" s="4">
        <f>IF('True_Odds_Calculator_3-way'!A77="","",'True_Odds_Calculator_3-way'!A77)</f>
        <v>3.88</v>
      </c>
      <c r="B76" s="4">
        <f>IF('True_Odds_Calculator_3-way'!B77="","",'True_Odds_Calculator_3-way'!B77)</f>
        <v>3.43</v>
      </c>
      <c r="C76" s="4">
        <f>IF('True_Odds_Calculator_3-way'!C77="","",'True_Odds_Calculator_3-way'!C77)</f>
        <v>2.06</v>
      </c>
      <c r="D76" s="4">
        <f t="shared" si="5"/>
        <v>3.471404147114332E-2</v>
      </c>
      <c r="E76" s="4">
        <f t="shared" si="6"/>
        <v>4.0623883466833268</v>
      </c>
      <c r="F76" s="4">
        <f t="shared" si="7"/>
        <v>3.5717622461295377</v>
      </c>
      <c r="G76" s="4">
        <f t="shared" si="8"/>
        <v>2.1103032460206812</v>
      </c>
      <c r="I76" s="4">
        <f t="shared" si="9"/>
        <v>1.0347140414711433</v>
      </c>
    </row>
    <row r="77" spans="1:9" x14ac:dyDescent="0.2">
      <c r="A77" s="4">
        <f>IF('True_Odds_Calculator_3-way'!A78="","",'True_Odds_Calculator_3-way'!A78)</f>
        <v>2.6</v>
      </c>
      <c r="B77" s="4">
        <f>IF('True_Odds_Calculator_3-way'!B78="","",'True_Odds_Calculator_3-way'!B78)</f>
        <v>3.03</v>
      </c>
      <c r="C77" s="4">
        <f>IF('True_Odds_Calculator_3-way'!C78="","",'True_Odds_Calculator_3-way'!C78)</f>
        <v>3.15</v>
      </c>
      <c r="D77" s="4">
        <f t="shared" si="5"/>
        <v>3.2108705376032054E-2</v>
      </c>
      <c r="E77" s="4">
        <f t="shared" si="6"/>
        <v>2.6744226147495933</v>
      </c>
      <c r="F77" s="4">
        <f t="shared" si="7"/>
        <v>3.131555701378022</v>
      </c>
      <c r="G77" s="4">
        <f t="shared" si="8"/>
        <v>3.2599048920182856</v>
      </c>
      <c r="I77" s="4">
        <f t="shared" si="9"/>
        <v>1.0321087053760321</v>
      </c>
    </row>
    <row r="78" spans="1:9" x14ac:dyDescent="0.2">
      <c r="A78" s="4">
        <f>IF('True_Odds_Calculator_3-way'!A79="","",'True_Odds_Calculator_3-way'!A79)</f>
        <v>2.4300000000000002</v>
      </c>
      <c r="B78" s="4">
        <f>IF('True_Odds_Calculator_3-way'!B79="","",'True_Odds_Calculator_3-way'!B79)</f>
        <v>2.98</v>
      </c>
      <c r="C78" s="4">
        <f>IF('True_Odds_Calculator_3-way'!C79="","",'True_Odds_Calculator_3-way'!C79)</f>
        <v>3.36</v>
      </c>
      <c r="D78" s="4">
        <f t="shared" si="5"/>
        <v>4.471215116256122E-2</v>
      </c>
      <c r="E78" s="4">
        <f t="shared" si="6"/>
        <v>2.5213140330821182</v>
      </c>
      <c r="F78" s="4">
        <f t="shared" si="7"/>
        <v>3.1185055230802514</v>
      </c>
      <c r="G78" s="4">
        <f t="shared" si="8"/>
        <v>3.537131067656301</v>
      </c>
      <c r="I78" s="4">
        <f t="shared" si="9"/>
        <v>1.0447121511625612</v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2.56</v>
      </c>
      <c r="B2" s="4">
        <f>IF('True_Odds_Calculator_2-way'!B3="","",'True_Odds_Calculator_2-way'!B3)</f>
        <v>1.56</v>
      </c>
      <c r="C2" s="4">
        <f>1/A2</f>
        <v>0.390625</v>
      </c>
      <c r="D2">
        <f>1/B2</f>
        <v>0.64102564102564097</v>
      </c>
      <c r="E2">
        <f>C2+D2-1</f>
        <v>3.1650641025640969E-2</v>
      </c>
      <c r="F2">
        <f>C2+D2-(C2*D2)-1</f>
        <v>-0.21875</v>
      </c>
      <c r="G2">
        <v>0</v>
      </c>
      <c r="H2">
        <f>C2*D2</f>
        <v>0.25040064102564102</v>
      </c>
      <c r="I2">
        <f>((-4*F2*H2)^0.5)/(2*F2)</f>
        <v>-1.0699012312772822</v>
      </c>
      <c r="J2">
        <f>(-((-4*F2*H2)^0.5))/(2*F2)</f>
        <v>1.0699012312772822</v>
      </c>
      <c r="K2">
        <f>IF(A2="","",(C2/($J2+C2-($J2*C2))))</f>
        <v>0.37466571564383383</v>
      </c>
      <c r="L2">
        <f>IF(B2="","",(D2/($J2+D2-($J2*D2))))</f>
        <v>0.62533428435616611</v>
      </c>
      <c r="M2">
        <f>IF(A2="","",1/K2)</f>
        <v>2.6690459207925601</v>
      </c>
      <c r="N2">
        <f>IF(B2="","",1/L2)</f>
        <v>1.5991446895152783</v>
      </c>
    </row>
    <row r="3" spans="1:14" x14ac:dyDescent="0.25">
      <c r="A3" s="4">
        <f>IF('True_Odds_Calculator_2-way'!A4="","",'True_Odds_Calculator_2-way'!A4)</f>
        <v>2.92</v>
      </c>
      <c r="B3" s="4">
        <f>IF('True_Odds_Calculator_2-way'!B4="","",'True_Odds_Calculator_2-way'!B4)</f>
        <v>1.43</v>
      </c>
      <c r="C3" s="4">
        <f t="shared" ref="C3:C66" si="0">1/A3</f>
        <v>0.34246575342465752</v>
      </c>
      <c r="D3">
        <f t="shared" ref="D3:D66" si="1">1/B3</f>
        <v>0.69930069930069938</v>
      </c>
      <c r="E3">
        <f t="shared" ref="E3:E66" si="2">C3+D3-1</f>
        <v>4.1766452725356951E-2</v>
      </c>
      <c r="F3">
        <f t="shared" ref="F3:F66" si="3">C3+D3-(C3*D3)-1</f>
        <v>-0.19772008813104691</v>
      </c>
      <c r="G3">
        <v>0</v>
      </c>
      <c r="H3">
        <f t="shared" ref="H3:H66" si="4">C3*D3</f>
        <v>0.23948654085640389</v>
      </c>
      <c r="I3">
        <f t="shared" ref="I3:I66" si="5">((-4*F3*H3)^0.5)/(2*F3)</f>
        <v>-1.1005636329070301</v>
      </c>
      <c r="J3">
        <f t="shared" ref="J3:J66" si="6">(-((-4*F3*H3)^0.5))/(2*F3)</f>
        <v>1.1005636329070301</v>
      </c>
      <c r="K3">
        <f t="shared" ref="K3:K66" si="7">IF(A3="","",(C3/($J3+C3-($J3*C3))))</f>
        <v>0.32122505726714334</v>
      </c>
      <c r="L3">
        <f t="shared" ref="L3:L66" si="8">IF(B3="","",(D3/($J3+D3-($J3*D3))))</f>
        <v>0.67877494273285666</v>
      </c>
      <c r="M3">
        <f t="shared" ref="M3:M66" si="9">IF(A3="","",1/K3)</f>
        <v>3.1130821751814985</v>
      </c>
      <c r="N3">
        <f t="shared" ref="N3:N66" si="10">IF(B3="","",1/L3)</f>
        <v>1.4732423621500226</v>
      </c>
    </row>
    <row r="4" spans="1:14" x14ac:dyDescent="0.25">
      <c r="A4" s="4">
        <f>IF('True_Odds_Calculator_2-way'!A5="","",'True_Odds_Calculator_2-way'!A5)</f>
        <v>2.04</v>
      </c>
      <c r="B4" s="4">
        <f>IF('True_Odds_Calculator_2-way'!B5="","",'True_Odds_Calculator_2-way'!B5)</f>
        <v>1.87</v>
      </c>
      <c r="C4" s="4">
        <f t="shared" si="0"/>
        <v>0.49019607843137253</v>
      </c>
      <c r="D4">
        <f t="shared" si="1"/>
        <v>0.53475935828876997</v>
      </c>
      <c r="E4">
        <f t="shared" si="2"/>
        <v>2.4955436720142554E-2</v>
      </c>
      <c r="F4">
        <f t="shared" si="3"/>
        <v>-0.2371815036174898</v>
      </c>
      <c r="G4">
        <v>0</v>
      </c>
      <c r="H4">
        <f t="shared" si="4"/>
        <v>0.26213694033763235</v>
      </c>
      <c r="I4">
        <f t="shared" si="5"/>
        <v>-1.0512928338279499</v>
      </c>
      <c r="J4">
        <f t="shared" si="6"/>
        <v>1.0512928338279499</v>
      </c>
      <c r="K4">
        <f t="shared" si="7"/>
        <v>0.47770444733840695</v>
      </c>
      <c r="L4">
        <f t="shared" si="8"/>
        <v>0.52229555266159289</v>
      </c>
      <c r="M4">
        <f t="shared" si="9"/>
        <v>2.0933445471810685</v>
      </c>
      <c r="N4">
        <f t="shared" si="10"/>
        <v>1.9146247654303168</v>
      </c>
    </row>
    <row r="5" spans="1:14" x14ac:dyDescent="0.25">
      <c r="A5" s="4">
        <f>IF('True_Odds_Calculator_2-way'!A6="","",'True_Odds_Calculator_2-way'!A6)</f>
        <v>2.0099999999999998</v>
      </c>
      <c r="B5" s="4">
        <f>IF('True_Odds_Calculator_2-way'!B6="","",'True_Odds_Calculator_2-way'!B6)</f>
        <v>1.89</v>
      </c>
      <c r="C5" s="4">
        <f t="shared" si="0"/>
        <v>0.49751243781094534</v>
      </c>
      <c r="D5">
        <f t="shared" si="1"/>
        <v>0.52910052910052918</v>
      </c>
      <c r="E5">
        <f t="shared" si="2"/>
        <v>2.6612966911474523E-2</v>
      </c>
      <c r="F5">
        <f t="shared" si="3"/>
        <v>-0.23662112716839079</v>
      </c>
      <c r="G5">
        <v>0</v>
      </c>
      <c r="H5">
        <f t="shared" si="4"/>
        <v>0.26323409407986531</v>
      </c>
      <c r="I5">
        <f t="shared" si="5"/>
        <v>-1.0547373121500738</v>
      </c>
      <c r="J5">
        <f t="shared" si="6"/>
        <v>1.0547373121500738</v>
      </c>
      <c r="K5">
        <f t="shared" si="7"/>
        <v>0.48419474909751009</v>
      </c>
      <c r="L5">
        <f t="shared" si="8"/>
        <v>0.51580525090249008</v>
      </c>
      <c r="M5">
        <f t="shared" si="9"/>
        <v>2.0652846852715743</v>
      </c>
      <c r="N5">
        <f t="shared" si="10"/>
        <v>1.9387162078135651</v>
      </c>
    </row>
    <row r="6" spans="1:14" x14ac:dyDescent="0.25">
      <c r="A6" s="4">
        <f>IF('True_Odds_Calculator_2-way'!A7="","",'True_Odds_Calculator_2-way'!A7)</f>
        <v>2.14</v>
      </c>
      <c r="B6" s="4">
        <f>IF('True_Odds_Calculator_2-way'!B7="","",'True_Odds_Calculator_2-way'!B7)</f>
        <v>1.78</v>
      </c>
      <c r="C6" s="4">
        <f t="shared" si="0"/>
        <v>0.46728971962616822</v>
      </c>
      <c r="D6">
        <f t="shared" si="1"/>
        <v>0.5617977528089888</v>
      </c>
      <c r="E6">
        <f t="shared" si="2"/>
        <v>2.908747243515708E-2</v>
      </c>
      <c r="F6">
        <f t="shared" si="3"/>
        <v>-0.23343484196156661</v>
      </c>
      <c r="G6">
        <v>0</v>
      </c>
      <c r="H6">
        <f t="shared" si="4"/>
        <v>0.26252231439672374</v>
      </c>
      <c r="I6">
        <f t="shared" si="5"/>
        <v>-1.0604746049596299</v>
      </c>
      <c r="J6">
        <f t="shared" si="6"/>
        <v>1.0604746049596299</v>
      </c>
      <c r="K6">
        <f t="shared" si="7"/>
        <v>0.45270560758361844</v>
      </c>
      <c r="L6">
        <f t="shared" si="8"/>
        <v>0.54729439241638145</v>
      </c>
      <c r="M6">
        <f t="shared" si="9"/>
        <v>2.2089410496539781</v>
      </c>
      <c r="N6">
        <f t="shared" si="10"/>
        <v>1.8271701918685113</v>
      </c>
    </row>
    <row r="7" spans="1:14" x14ac:dyDescent="0.25">
      <c r="A7" s="4">
        <f>IF('True_Odds_Calculator_2-way'!A8="","",'True_Odds_Calculator_2-way'!A8)</f>
        <v>2.08</v>
      </c>
      <c r="B7" s="4">
        <f>IF('True_Odds_Calculator_2-way'!B8="","",'True_Odds_Calculator_2-way'!B8)</f>
        <v>1.84</v>
      </c>
      <c r="C7" s="4">
        <f t="shared" si="0"/>
        <v>0.48076923076923073</v>
      </c>
      <c r="D7">
        <f t="shared" si="1"/>
        <v>0.54347826086956519</v>
      </c>
      <c r="E7">
        <f t="shared" si="2"/>
        <v>2.4247491638795804E-2</v>
      </c>
      <c r="F7">
        <f t="shared" si="3"/>
        <v>-0.23704013377926436</v>
      </c>
      <c r="G7">
        <v>0</v>
      </c>
      <c r="H7">
        <f t="shared" si="4"/>
        <v>0.26128762541806017</v>
      </c>
      <c r="I7">
        <f t="shared" si="5"/>
        <v>-1.0499013139145197</v>
      </c>
      <c r="J7">
        <f t="shared" si="6"/>
        <v>1.0499013139145197</v>
      </c>
      <c r="K7">
        <f t="shared" si="7"/>
        <v>0.46862696659688596</v>
      </c>
      <c r="L7">
        <f t="shared" si="8"/>
        <v>0.53137303340311415</v>
      </c>
      <c r="M7">
        <f t="shared" si="9"/>
        <v>2.1338934190276815</v>
      </c>
      <c r="N7">
        <f t="shared" si="10"/>
        <v>1.8819171036881968</v>
      </c>
    </row>
    <row r="8" spans="1:14" x14ac:dyDescent="0.25">
      <c r="A8" s="4">
        <f>IF('True_Odds_Calculator_2-way'!A9="","",'True_Odds_Calculator_2-way'!A9)</f>
        <v>2.2799999999999998</v>
      </c>
      <c r="B8" s="4">
        <f>IF('True_Odds_Calculator_2-way'!B9="","",'True_Odds_Calculator_2-way'!B9)</f>
        <v>1.69</v>
      </c>
      <c r="C8" s="4">
        <f t="shared" si="0"/>
        <v>0.43859649122807021</v>
      </c>
      <c r="D8">
        <f t="shared" si="1"/>
        <v>0.59171597633136097</v>
      </c>
      <c r="E8">
        <f t="shared" si="2"/>
        <v>3.0312467559431067E-2</v>
      </c>
      <c r="F8">
        <f t="shared" si="3"/>
        <v>-0.22921208346309574</v>
      </c>
      <c r="G8">
        <v>0</v>
      </c>
      <c r="H8">
        <f t="shared" si="4"/>
        <v>0.25952455102252675</v>
      </c>
      <c r="I8">
        <f t="shared" si="5"/>
        <v>-1.0640706634484354</v>
      </c>
      <c r="J8">
        <f t="shared" si="6"/>
        <v>1.0640706634484354</v>
      </c>
      <c r="K8">
        <f t="shared" si="7"/>
        <v>0.42336815247060766</v>
      </c>
      <c r="L8">
        <f t="shared" si="8"/>
        <v>0.57663184752939267</v>
      </c>
      <c r="M8">
        <f t="shared" si="9"/>
        <v>2.3620104492139973</v>
      </c>
      <c r="N8">
        <f t="shared" si="10"/>
        <v>1.7342087577794201</v>
      </c>
    </row>
    <row r="9" spans="1:14" x14ac:dyDescent="0.25">
      <c r="A9" s="4">
        <f>IF('True_Odds_Calculator_2-way'!A10="","",'True_Odds_Calculator_2-way'!A10)</f>
        <v>2.23</v>
      </c>
      <c r="B9" s="4">
        <f>IF('True_Odds_Calculator_2-way'!B10="","",'True_Odds_Calculator_2-way'!B10)</f>
        <v>1.72</v>
      </c>
      <c r="C9" s="4">
        <f t="shared" si="0"/>
        <v>0.44843049327354262</v>
      </c>
      <c r="D9">
        <f t="shared" si="1"/>
        <v>0.58139534883720934</v>
      </c>
      <c r="E9">
        <f t="shared" si="2"/>
        <v>2.982584211075201E-2</v>
      </c>
      <c r="F9">
        <f t="shared" si="3"/>
        <v>-0.23088956095526114</v>
      </c>
      <c r="G9">
        <v>0</v>
      </c>
      <c r="H9">
        <f t="shared" si="4"/>
        <v>0.26071540306601315</v>
      </c>
      <c r="I9">
        <f t="shared" si="5"/>
        <v>-1.0626278551055641</v>
      </c>
      <c r="J9">
        <f t="shared" si="6"/>
        <v>1.0626278551055641</v>
      </c>
      <c r="K9">
        <f t="shared" si="7"/>
        <v>0.43345731074801436</v>
      </c>
      <c r="L9">
        <f t="shared" si="8"/>
        <v>0.56654268925198559</v>
      </c>
      <c r="M9">
        <f t="shared" si="9"/>
        <v>2.3070322617798436</v>
      </c>
      <c r="N9">
        <f t="shared" si="10"/>
        <v>1.7650920556760061</v>
      </c>
    </row>
    <row r="10" spans="1:14" x14ac:dyDescent="0.25">
      <c r="A10" s="4">
        <f>IF('True_Odds_Calculator_2-way'!A11="","",'True_Odds_Calculator_2-way'!A11)</f>
        <v>2.27</v>
      </c>
      <c r="B10" s="4">
        <f>IF('True_Odds_Calculator_2-way'!B11="","",'True_Odds_Calculator_2-way'!B11)</f>
        <v>1.7</v>
      </c>
      <c r="C10" s="4">
        <f t="shared" si="0"/>
        <v>0.44052863436123346</v>
      </c>
      <c r="D10">
        <f t="shared" si="1"/>
        <v>0.58823529411764708</v>
      </c>
      <c r="E10">
        <f t="shared" si="2"/>
        <v>2.876392847888054E-2</v>
      </c>
      <c r="F10">
        <f t="shared" si="3"/>
        <v>-0.23037056232184505</v>
      </c>
      <c r="G10">
        <v>0</v>
      </c>
      <c r="H10">
        <f t="shared" si="4"/>
        <v>0.25913449080072559</v>
      </c>
      <c r="I10">
        <f t="shared" si="5"/>
        <v>-1.0605938867332434</v>
      </c>
      <c r="J10">
        <f t="shared" si="6"/>
        <v>1.0605938867332434</v>
      </c>
      <c r="K10">
        <f t="shared" si="7"/>
        <v>0.42608414965939195</v>
      </c>
      <c r="L10">
        <f t="shared" si="8"/>
        <v>0.5739158503406081</v>
      </c>
      <c r="M10">
        <f t="shared" si="9"/>
        <v>2.3469542361512192</v>
      </c>
      <c r="N10">
        <f t="shared" si="10"/>
        <v>1.7424157207132702</v>
      </c>
    </row>
    <row r="11" spans="1:14" x14ac:dyDescent="0.25">
      <c r="A11" s="4">
        <f>IF('True_Odds_Calculator_2-way'!A12="","",'True_Odds_Calculator_2-way'!A12)</f>
        <v>1.91</v>
      </c>
      <c r="B11" s="4">
        <f>IF('True_Odds_Calculator_2-way'!B12="","",'True_Odds_Calculator_2-way'!B12)</f>
        <v>2</v>
      </c>
      <c r="C11" s="4">
        <f t="shared" si="0"/>
        <v>0.52356020942408377</v>
      </c>
      <c r="D11">
        <f t="shared" si="1"/>
        <v>0.5</v>
      </c>
      <c r="E11">
        <f t="shared" si="2"/>
        <v>2.3560209424083656E-2</v>
      </c>
      <c r="F11">
        <f t="shared" si="3"/>
        <v>-0.23821989528795817</v>
      </c>
      <c r="G11">
        <v>0</v>
      </c>
      <c r="H11">
        <f t="shared" si="4"/>
        <v>0.26178010471204188</v>
      </c>
      <c r="I11">
        <f t="shared" si="5"/>
        <v>-1.0482848367219182</v>
      </c>
      <c r="J11">
        <f t="shared" si="6"/>
        <v>1.0482848367219182</v>
      </c>
      <c r="K11">
        <f t="shared" si="7"/>
        <v>0.51178665092282616</v>
      </c>
      <c r="L11">
        <f t="shared" si="8"/>
        <v>0.4882133490771739</v>
      </c>
      <c r="M11">
        <f t="shared" si="9"/>
        <v>1.9539392014169454</v>
      </c>
      <c r="N11">
        <f t="shared" si="10"/>
        <v>2.0482848367219182</v>
      </c>
    </row>
    <row r="12" spans="1:14" x14ac:dyDescent="0.25">
      <c r="A12" s="4">
        <f>IF('True_Odds_Calculator_2-way'!A13="","",'True_Odds_Calculator_2-way'!A13)</f>
        <v>1.99</v>
      </c>
      <c r="B12" s="4">
        <f>IF('True_Odds_Calculator_2-way'!B13="","",'True_Odds_Calculator_2-way'!B13)</f>
        <v>1.92</v>
      </c>
      <c r="C12" s="4">
        <f t="shared" si="0"/>
        <v>0.50251256281407031</v>
      </c>
      <c r="D12">
        <f t="shared" si="1"/>
        <v>0.52083333333333337</v>
      </c>
      <c r="E12">
        <f t="shared" si="2"/>
        <v>2.3345896147403788E-2</v>
      </c>
      <c r="F12">
        <f t="shared" si="3"/>
        <v>-0.2383793969849245</v>
      </c>
      <c r="G12">
        <v>0</v>
      </c>
      <c r="H12">
        <f t="shared" si="4"/>
        <v>0.26172529313232828</v>
      </c>
      <c r="I12">
        <f t="shared" si="5"/>
        <v>-1.0478243557698861</v>
      </c>
      <c r="J12">
        <f t="shared" si="6"/>
        <v>1.0478243557698861</v>
      </c>
      <c r="K12">
        <f t="shared" si="7"/>
        <v>0.49083461764588526</v>
      </c>
      <c r="L12">
        <f t="shared" si="8"/>
        <v>0.50916538235411457</v>
      </c>
      <c r="M12">
        <f t="shared" si="9"/>
        <v>2.0373461122121879</v>
      </c>
      <c r="N12">
        <f t="shared" si="10"/>
        <v>1.9639984073082948</v>
      </c>
    </row>
    <row r="13" spans="1:14" x14ac:dyDescent="0.25">
      <c r="A13" s="4">
        <f>IF('True_Odds_Calculator_2-way'!A14="","",'True_Odds_Calculator_2-way'!A14)</f>
        <v>1.95</v>
      </c>
      <c r="B13" s="4">
        <f>IF('True_Odds_Calculator_2-way'!B14="","",'True_Odds_Calculator_2-way'!B14)</f>
        <v>1.92</v>
      </c>
      <c r="C13" s="4">
        <f t="shared" si="0"/>
        <v>0.51282051282051289</v>
      </c>
      <c r="D13">
        <f t="shared" si="1"/>
        <v>0.52083333333333337</v>
      </c>
      <c r="E13">
        <f t="shared" si="2"/>
        <v>3.3653846153846256E-2</v>
      </c>
      <c r="F13">
        <f t="shared" si="3"/>
        <v>-0.23344017094017089</v>
      </c>
      <c r="G13">
        <v>0</v>
      </c>
      <c r="H13">
        <f t="shared" si="4"/>
        <v>0.26709401709401714</v>
      </c>
      <c r="I13">
        <f t="shared" si="5"/>
        <v>-1.0696563746013956</v>
      </c>
      <c r="J13">
        <f t="shared" si="6"/>
        <v>1.0696563746013956</v>
      </c>
      <c r="K13">
        <f t="shared" si="7"/>
        <v>0.49598904672064897</v>
      </c>
      <c r="L13">
        <f t="shared" si="8"/>
        <v>0.50401095327935097</v>
      </c>
      <c r="M13">
        <f t="shared" si="9"/>
        <v>2.0161735558713256</v>
      </c>
      <c r="N13">
        <f t="shared" si="10"/>
        <v>1.9840838646332837</v>
      </c>
    </row>
    <row r="14" spans="1:14" x14ac:dyDescent="0.25">
      <c r="A14" s="4">
        <f>IF('True_Odds_Calculator_2-way'!A15="","",'True_Odds_Calculator_2-way'!A15)</f>
        <v>1.95</v>
      </c>
      <c r="B14" s="4">
        <f>IF('True_Odds_Calculator_2-way'!B15="","",'True_Odds_Calculator_2-way'!B15)</f>
        <v>1.92</v>
      </c>
      <c r="C14" s="4">
        <f t="shared" si="0"/>
        <v>0.51282051282051289</v>
      </c>
      <c r="D14">
        <f t="shared" si="1"/>
        <v>0.52083333333333337</v>
      </c>
      <c r="E14">
        <f t="shared" si="2"/>
        <v>3.3653846153846256E-2</v>
      </c>
      <c r="F14">
        <f t="shared" si="3"/>
        <v>-0.23344017094017089</v>
      </c>
      <c r="G14">
        <v>0</v>
      </c>
      <c r="H14">
        <f t="shared" si="4"/>
        <v>0.26709401709401714</v>
      </c>
      <c r="I14">
        <f t="shared" si="5"/>
        <v>-1.0696563746013956</v>
      </c>
      <c r="J14">
        <f t="shared" si="6"/>
        <v>1.0696563746013956</v>
      </c>
      <c r="K14">
        <f t="shared" si="7"/>
        <v>0.49598904672064897</v>
      </c>
      <c r="L14">
        <f t="shared" si="8"/>
        <v>0.50401095327935097</v>
      </c>
      <c r="M14">
        <f t="shared" si="9"/>
        <v>2.0161735558713256</v>
      </c>
      <c r="N14">
        <f t="shared" si="10"/>
        <v>1.9840838646332837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1.98</v>
      </c>
      <c r="C15" s="4">
        <f t="shared" si="0"/>
        <v>0.53191489361702127</v>
      </c>
      <c r="D15">
        <f t="shared" si="1"/>
        <v>0.50505050505050508</v>
      </c>
      <c r="E15">
        <f t="shared" si="2"/>
        <v>3.6965398667526461E-2</v>
      </c>
      <c r="F15">
        <f t="shared" si="3"/>
        <v>-0.23167848699763582</v>
      </c>
      <c r="G15">
        <v>0</v>
      </c>
      <c r="H15">
        <f t="shared" si="4"/>
        <v>0.26864388566516229</v>
      </c>
      <c r="I15">
        <f t="shared" si="5"/>
        <v>-1.0768262306348704</v>
      </c>
      <c r="J15">
        <f t="shared" si="6"/>
        <v>1.0768262306348704</v>
      </c>
      <c r="K15">
        <f t="shared" si="7"/>
        <v>0.51345058700488033</v>
      </c>
      <c r="L15">
        <f t="shared" si="8"/>
        <v>0.4865494129951195</v>
      </c>
      <c r="M15">
        <f t="shared" si="9"/>
        <v>1.947607082958686</v>
      </c>
      <c r="N15">
        <f t="shared" si="10"/>
        <v>2.0552897060221729</v>
      </c>
    </row>
    <row r="16" spans="1:14" x14ac:dyDescent="0.25">
      <c r="A16" s="4">
        <f>IF('True_Odds_Calculator_2-way'!A17="","",'True_Odds_Calculator_2-way'!A17)</f>
        <v>2.3199999999999998</v>
      </c>
      <c r="B16" s="4">
        <f>IF('True_Odds_Calculator_2-way'!B17="","",'True_Odds_Calculator_2-way'!B17)</f>
        <v>1.65</v>
      </c>
      <c r="C16" s="4">
        <f t="shared" si="0"/>
        <v>0.43103448275862072</v>
      </c>
      <c r="D16">
        <f t="shared" si="1"/>
        <v>0.60606060606060608</v>
      </c>
      <c r="E16">
        <f t="shared" si="2"/>
        <v>3.709508881922674E-2</v>
      </c>
      <c r="F16">
        <f t="shared" si="3"/>
        <v>-0.22413793103448287</v>
      </c>
      <c r="G16">
        <v>0</v>
      </c>
      <c r="H16">
        <f t="shared" si="4"/>
        <v>0.26123301985370956</v>
      </c>
      <c r="I16">
        <f t="shared" si="5"/>
        <v>-1.0795837927188261</v>
      </c>
      <c r="J16">
        <f t="shared" si="6"/>
        <v>1.0795837927188261</v>
      </c>
      <c r="K16">
        <f t="shared" si="7"/>
        <v>0.41236252858619832</v>
      </c>
      <c r="L16">
        <f t="shared" si="8"/>
        <v>0.58763747141380174</v>
      </c>
      <c r="M16">
        <f t="shared" si="9"/>
        <v>2.4250506063888508</v>
      </c>
      <c r="N16">
        <f t="shared" si="10"/>
        <v>1.7017294652672368</v>
      </c>
    </row>
    <row r="17" spans="1:14" x14ac:dyDescent="0.25">
      <c r="A17" s="4">
        <f>IF('True_Odds_Calculator_2-way'!A18="","",'True_Odds_Calculator_2-way'!A18)</f>
        <v>1.75</v>
      </c>
      <c r="B17" s="4">
        <f>IF('True_Odds_Calculator_2-way'!B18="","",'True_Odds_Calculator_2-way'!B18)</f>
        <v>2.15</v>
      </c>
      <c r="C17" s="4">
        <f t="shared" si="0"/>
        <v>0.5714285714285714</v>
      </c>
      <c r="D17">
        <f t="shared" si="1"/>
        <v>0.46511627906976744</v>
      </c>
      <c r="E17">
        <f t="shared" si="2"/>
        <v>3.6544850498338777E-2</v>
      </c>
      <c r="F17">
        <f t="shared" si="3"/>
        <v>-0.22923588039867115</v>
      </c>
      <c r="G17">
        <v>0</v>
      </c>
      <c r="H17">
        <f t="shared" si="4"/>
        <v>0.26578073089700993</v>
      </c>
      <c r="I17">
        <f t="shared" si="5"/>
        <v>-1.0767638041163308</v>
      </c>
      <c r="J17">
        <f t="shared" si="6"/>
        <v>1.0767638041163308</v>
      </c>
      <c r="K17">
        <f t="shared" si="7"/>
        <v>0.5532280473741612</v>
      </c>
      <c r="L17">
        <f t="shared" si="8"/>
        <v>0.44677195262583885</v>
      </c>
      <c r="M17">
        <f t="shared" si="9"/>
        <v>1.8075728530872484</v>
      </c>
      <c r="N17">
        <f t="shared" si="10"/>
        <v>2.2382783747337802</v>
      </c>
    </row>
    <row r="18" spans="1:14" x14ac:dyDescent="0.25">
      <c r="A18" s="4">
        <f>IF('True_Odds_Calculator_2-way'!A19="","",'True_Odds_Calculator_2-way'!A19)</f>
        <v>2.1</v>
      </c>
      <c r="B18" s="4">
        <f>IF('True_Odds_Calculator_2-way'!B19="","",'True_Odds_Calculator_2-way'!B19)</f>
        <v>1.78</v>
      </c>
      <c r="C18" s="4">
        <f t="shared" si="0"/>
        <v>0.47619047619047616</v>
      </c>
      <c r="D18">
        <f t="shared" si="1"/>
        <v>0.5617977528089888</v>
      </c>
      <c r="E18">
        <f t="shared" si="2"/>
        <v>3.7988228999465079E-2</v>
      </c>
      <c r="F18">
        <f t="shared" si="3"/>
        <v>-0.2295345104333868</v>
      </c>
      <c r="G18">
        <v>0</v>
      </c>
      <c r="H18">
        <f t="shared" si="4"/>
        <v>0.26752273943285182</v>
      </c>
      <c r="I18">
        <f t="shared" si="5"/>
        <v>-1.0795837927188263</v>
      </c>
      <c r="J18">
        <f t="shared" si="6"/>
        <v>1.0795837927188263</v>
      </c>
      <c r="K18">
        <f t="shared" si="7"/>
        <v>0.45713404422735271</v>
      </c>
      <c r="L18">
        <f t="shared" si="8"/>
        <v>0.54286595577264729</v>
      </c>
      <c r="M18">
        <f t="shared" si="9"/>
        <v>2.1875421719907089</v>
      </c>
      <c r="N18">
        <f t="shared" si="10"/>
        <v>1.8420753583206844</v>
      </c>
    </row>
    <row r="19" spans="1:14" x14ac:dyDescent="0.25">
      <c r="A19" s="4">
        <f>IF('True_Odds_Calculator_2-way'!A20="","",'True_Odds_Calculator_2-way'!A20)</f>
        <v>2</v>
      </c>
      <c r="B19" s="4">
        <f>IF('True_Odds_Calculator_2-way'!B20="","",'True_Odds_Calculator_2-way'!B20)</f>
        <v>1.88</v>
      </c>
      <c r="C19" s="4">
        <f t="shared" si="0"/>
        <v>0.5</v>
      </c>
      <c r="D19">
        <f t="shared" si="1"/>
        <v>0.53191489361702127</v>
      </c>
      <c r="E19">
        <f t="shared" si="2"/>
        <v>3.1914893617021267E-2</v>
      </c>
      <c r="F19">
        <f t="shared" si="3"/>
        <v>-0.23404255319148937</v>
      </c>
      <c r="G19">
        <v>0</v>
      </c>
      <c r="H19">
        <f t="shared" si="4"/>
        <v>0.26595744680851063</v>
      </c>
      <c r="I19">
        <f t="shared" si="5"/>
        <v>-1.0660035817780522</v>
      </c>
      <c r="J19">
        <f t="shared" si="6"/>
        <v>1.0660035817780522</v>
      </c>
      <c r="K19">
        <f t="shared" si="7"/>
        <v>0.48402626637238261</v>
      </c>
      <c r="L19">
        <f t="shared" si="8"/>
        <v>0.51597373362761745</v>
      </c>
      <c r="M19">
        <f t="shared" si="9"/>
        <v>2.0660035817780522</v>
      </c>
      <c r="N19">
        <f t="shared" si="10"/>
        <v>1.9380831519646857</v>
      </c>
    </row>
    <row r="20" spans="1:14" x14ac:dyDescent="0.25">
      <c r="A20" s="4">
        <f>IF('True_Odds_Calculator_2-way'!A21="","",'True_Odds_Calculator_2-way'!A21)</f>
        <v>1.68</v>
      </c>
      <c r="B20" s="4">
        <f>IF('True_Odds_Calculator_2-way'!B21="","",'True_Odds_Calculator_2-way'!B21)</f>
        <v>2.2599999999999998</v>
      </c>
      <c r="C20" s="4">
        <f t="shared" si="0"/>
        <v>0.59523809523809523</v>
      </c>
      <c r="D20">
        <f t="shared" si="1"/>
        <v>0.44247787610619471</v>
      </c>
      <c r="E20">
        <f t="shared" si="2"/>
        <v>3.7715971344289834E-2</v>
      </c>
      <c r="F20">
        <f t="shared" si="3"/>
        <v>-0.22566371681415942</v>
      </c>
      <c r="G20">
        <v>0</v>
      </c>
      <c r="H20">
        <f t="shared" si="4"/>
        <v>0.26337968815844925</v>
      </c>
      <c r="I20">
        <f t="shared" si="5"/>
        <v>-1.080339539253607</v>
      </c>
      <c r="J20">
        <f t="shared" si="6"/>
        <v>1.080339539253607</v>
      </c>
      <c r="K20">
        <f t="shared" si="7"/>
        <v>0.57649152201294696</v>
      </c>
      <c r="L20">
        <f t="shared" si="8"/>
        <v>0.4235084779870531</v>
      </c>
      <c r="M20">
        <f t="shared" si="9"/>
        <v>1.7346308866924531</v>
      </c>
      <c r="N20">
        <f t="shared" si="10"/>
        <v>2.3612278194595446</v>
      </c>
    </row>
    <row r="21" spans="1:14" x14ac:dyDescent="0.25">
      <c r="A21" s="4">
        <f>IF('True_Odds_Calculator_2-way'!A22="","",'True_Odds_Calculator_2-way'!A22)</f>
        <v>1.98</v>
      </c>
      <c r="B21" s="4">
        <f>IF('True_Odds_Calculator_2-way'!B22="","",'True_Odds_Calculator_2-way'!B22)</f>
        <v>1.89</v>
      </c>
      <c r="C21" s="4">
        <f t="shared" si="0"/>
        <v>0.50505050505050508</v>
      </c>
      <c r="D21">
        <f t="shared" si="1"/>
        <v>0.52910052910052918</v>
      </c>
      <c r="E21">
        <f t="shared" si="2"/>
        <v>3.4151034151034265E-2</v>
      </c>
      <c r="F21">
        <f t="shared" si="3"/>
        <v>-0.23307145529367745</v>
      </c>
      <c r="G21">
        <v>0</v>
      </c>
      <c r="H21">
        <f t="shared" si="4"/>
        <v>0.26722248944471172</v>
      </c>
      <c r="I21">
        <f t="shared" si="5"/>
        <v>-1.0707595557083738</v>
      </c>
      <c r="J21">
        <f t="shared" si="6"/>
        <v>1.0707595557083738</v>
      </c>
      <c r="K21">
        <f t="shared" si="7"/>
        <v>0.48796093876492608</v>
      </c>
      <c r="L21">
        <f t="shared" si="8"/>
        <v>0.5120390612350737</v>
      </c>
      <c r="M21">
        <f t="shared" si="9"/>
        <v>2.0493443645942064</v>
      </c>
      <c r="N21">
        <f t="shared" si="10"/>
        <v>1.9529760045804527</v>
      </c>
    </row>
    <row r="22" spans="1:14" x14ac:dyDescent="0.25">
      <c r="A22" s="4">
        <f>IF('True_Odds_Calculator_2-way'!A23="","",'True_Odds_Calculator_2-way'!A23)</f>
        <v>2.04</v>
      </c>
      <c r="B22" s="4">
        <f>IF('True_Odds_Calculator_2-way'!B23="","",'True_Odds_Calculator_2-way'!B23)</f>
        <v>1.84</v>
      </c>
      <c r="C22" s="4">
        <f t="shared" si="0"/>
        <v>0.49019607843137253</v>
      </c>
      <c r="D22">
        <f t="shared" si="1"/>
        <v>0.54347826086956519</v>
      </c>
      <c r="E22">
        <f t="shared" si="2"/>
        <v>3.3674339300937772E-2</v>
      </c>
      <c r="F22">
        <f t="shared" si="3"/>
        <v>-0.23273657289002547</v>
      </c>
      <c r="G22">
        <v>0</v>
      </c>
      <c r="H22">
        <f t="shared" si="4"/>
        <v>0.2664109121909633</v>
      </c>
      <c r="I22">
        <f t="shared" si="5"/>
        <v>-1.0699012312772824</v>
      </c>
      <c r="J22">
        <f t="shared" si="6"/>
        <v>1.0699012312772824</v>
      </c>
      <c r="K22">
        <f t="shared" si="7"/>
        <v>0.47332857821916891</v>
      </c>
      <c r="L22">
        <f t="shared" si="8"/>
        <v>0.52667142178083093</v>
      </c>
      <c r="M22">
        <f t="shared" si="9"/>
        <v>2.1126972805283741</v>
      </c>
      <c r="N22">
        <f t="shared" si="10"/>
        <v>1.8987170342729172</v>
      </c>
    </row>
    <row r="23" spans="1:14" x14ac:dyDescent="0.25">
      <c r="A23" s="4">
        <f>IF('True_Odds_Calculator_2-way'!A24="","",'True_Odds_Calculator_2-way'!A24)</f>
        <v>1.83</v>
      </c>
      <c r="B23" s="4">
        <f>IF('True_Odds_Calculator_2-way'!B24="","",'True_Odds_Calculator_2-way'!B24)</f>
        <v>2.0499999999999998</v>
      </c>
      <c r="C23" s="4">
        <f t="shared" si="0"/>
        <v>0.54644808743169393</v>
      </c>
      <c r="D23">
        <f t="shared" si="1"/>
        <v>0.48780487804878053</v>
      </c>
      <c r="E23">
        <f t="shared" si="2"/>
        <v>3.4252965480474407E-2</v>
      </c>
      <c r="F23">
        <f t="shared" si="3"/>
        <v>-0.23230707716913246</v>
      </c>
      <c r="G23">
        <v>0</v>
      </c>
      <c r="H23">
        <f t="shared" si="4"/>
        <v>0.26656004264960681</v>
      </c>
      <c r="I23">
        <f t="shared" si="5"/>
        <v>-1.0711894933108055</v>
      </c>
      <c r="J23">
        <f t="shared" si="6"/>
        <v>1.0711894933108055</v>
      </c>
      <c r="K23">
        <f t="shared" si="7"/>
        <v>0.52935616627105819</v>
      </c>
      <c r="L23">
        <f t="shared" si="8"/>
        <v>0.47064383372894186</v>
      </c>
      <c r="M23">
        <f t="shared" si="9"/>
        <v>1.8890872794479689</v>
      </c>
      <c r="N23">
        <f t="shared" si="10"/>
        <v>2.1247489679763456</v>
      </c>
    </row>
    <row r="24" spans="1:14" x14ac:dyDescent="0.25">
      <c r="A24" s="4">
        <f>IF('True_Odds_Calculator_2-way'!A25="","",'True_Odds_Calculator_2-way'!A25)</f>
        <v>1.94</v>
      </c>
      <c r="B24" s="4">
        <f>IF('True_Odds_Calculator_2-way'!B25="","",'True_Odds_Calculator_2-way'!B25)</f>
        <v>1.93</v>
      </c>
      <c r="C24" s="4">
        <f t="shared" si="0"/>
        <v>0.51546391752577325</v>
      </c>
      <c r="D24">
        <f t="shared" si="1"/>
        <v>0.5181347150259068</v>
      </c>
      <c r="E24">
        <f t="shared" si="2"/>
        <v>3.3598632551679941E-2</v>
      </c>
      <c r="F24">
        <f t="shared" si="3"/>
        <v>-0.2334811174616741</v>
      </c>
      <c r="G24">
        <v>0</v>
      </c>
      <c r="H24">
        <f t="shared" si="4"/>
        <v>0.26707975001335404</v>
      </c>
      <c r="I24">
        <f t="shared" si="5"/>
        <v>-1.0695340092890231</v>
      </c>
      <c r="J24">
        <f t="shared" si="6"/>
        <v>1.0695340092890231</v>
      </c>
      <c r="K24">
        <f t="shared" si="7"/>
        <v>0.49866309204640175</v>
      </c>
      <c r="L24">
        <f t="shared" si="8"/>
        <v>0.50133690795359842</v>
      </c>
      <c r="M24">
        <f t="shared" si="9"/>
        <v>2.0053619687316817</v>
      </c>
      <c r="N24">
        <f t="shared" si="10"/>
        <v>1.9946666286387909</v>
      </c>
    </row>
    <row r="25" spans="1:14" x14ac:dyDescent="0.25">
      <c r="A25" s="4">
        <f>IF('True_Odds_Calculator_2-way'!A26="","",'True_Odds_Calculator_2-way'!A26)</f>
        <v>2.38</v>
      </c>
      <c r="B25" s="4">
        <f>IF('True_Odds_Calculator_2-way'!B26="","",'True_Odds_Calculator_2-way'!B26)</f>
        <v>1.62</v>
      </c>
      <c r="C25" s="4">
        <f t="shared" si="0"/>
        <v>0.42016806722689076</v>
      </c>
      <c r="D25">
        <f t="shared" si="1"/>
        <v>0.61728395061728392</v>
      </c>
      <c r="E25">
        <f t="shared" si="2"/>
        <v>3.7452017844174623E-2</v>
      </c>
      <c r="F25">
        <f t="shared" si="3"/>
        <v>-0.22191098661686903</v>
      </c>
      <c r="G25">
        <v>0</v>
      </c>
      <c r="H25">
        <f t="shared" si="4"/>
        <v>0.25936300446104366</v>
      </c>
      <c r="I25">
        <f t="shared" si="5"/>
        <v>-1.0810968751610261</v>
      </c>
      <c r="J25">
        <f t="shared" si="6"/>
        <v>1.0810968751610261</v>
      </c>
      <c r="K25">
        <f t="shared" si="7"/>
        <v>0.4012980084049661</v>
      </c>
      <c r="L25">
        <f t="shared" si="8"/>
        <v>0.59870199159503401</v>
      </c>
      <c r="M25">
        <f t="shared" si="9"/>
        <v>2.4919136877222163</v>
      </c>
      <c r="N25">
        <f t="shared" si="10"/>
        <v>1.6702800625998362</v>
      </c>
    </row>
    <row r="26" spans="1:14" x14ac:dyDescent="0.25">
      <c r="A26" s="4">
        <f>IF('True_Odds_Calculator_2-way'!A27="","",'True_Odds_Calculator_2-way'!A27)</f>
        <v>2.04</v>
      </c>
      <c r="B26" s="4">
        <f>IF('True_Odds_Calculator_2-way'!B27="","",'True_Odds_Calculator_2-way'!B27)</f>
        <v>1.84</v>
      </c>
      <c r="C26" s="4">
        <f t="shared" si="0"/>
        <v>0.49019607843137253</v>
      </c>
      <c r="D26">
        <f t="shared" si="1"/>
        <v>0.54347826086956519</v>
      </c>
      <c r="E26">
        <f t="shared" si="2"/>
        <v>3.3674339300937772E-2</v>
      </c>
      <c r="F26">
        <f t="shared" si="3"/>
        <v>-0.23273657289002547</v>
      </c>
      <c r="G26">
        <v>0</v>
      </c>
      <c r="H26">
        <f t="shared" si="4"/>
        <v>0.2664109121909633</v>
      </c>
      <c r="I26">
        <f t="shared" si="5"/>
        <v>-1.0699012312772824</v>
      </c>
      <c r="J26">
        <f t="shared" si="6"/>
        <v>1.0699012312772824</v>
      </c>
      <c r="K26">
        <f t="shared" si="7"/>
        <v>0.47332857821916891</v>
      </c>
      <c r="L26">
        <f t="shared" si="8"/>
        <v>0.52667142178083093</v>
      </c>
      <c r="M26">
        <f t="shared" si="9"/>
        <v>2.1126972805283741</v>
      </c>
      <c r="N26">
        <f t="shared" si="10"/>
        <v>1.8987170342729172</v>
      </c>
    </row>
    <row r="27" spans="1:14" x14ac:dyDescent="0.25">
      <c r="A27" s="4">
        <f>IF('True_Odds_Calculator_2-way'!A28="","",'True_Odds_Calculator_2-way'!A28)</f>
        <v>2.08</v>
      </c>
      <c r="B27" s="4">
        <f>IF('True_Odds_Calculator_2-way'!B28="","",'True_Odds_Calculator_2-way'!B28)</f>
        <v>1.76</v>
      </c>
      <c r="C27" s="4">
        <f t="shared" si="0"/>
        <v>0.48076923076923073</v>
      </c>
      <c r="D27">
        <f t="shared" si="1"/>
        <v>0.56818181818181823</v>
      </c>
      <c r="E27">
        <f t="shared" si="2"/>
        <v>4.8951048951048959E-2</v>
      </c>
      <c r="F27">
        <f t="shared" si="3"/>
        <v>-0.22421328671328666</v>
      </c>
      <c r="G27">
        <v>0</v>
      </c>
      <c r="H27">
        <f t="shared" si="4"/>
        <v>0.27316433566433568</v>
      </c>
      <c r="I27">
        <f t="shared" si="5"/>
        <v>-1.1037769642208699</v>
      </c>
      <c r="J27">
        <f t="shared" si="6"/>
        <v>1.1037769642208699</v>
      </c>
      <c r="K27">
        <f t="shared" si="7"/>
        <v>0.45618791322653113</v>
      </c>
      <c r="L27">
        <f t="shared" si="8"/>
        <v>0.54381208677346893</v>
      </c>
      <c r="M27">
        <f t="shared" si="9"/>
        <v>2.1920791213585393</v>
      </c>
      <c r="N27">
        <f t="shared" si="10"/>
        <v>1.838870492807861</v>
      </c>
    </row>
    <row r="28" spans="1:14" x14ac:dyDescent="0.25">
      <c r="A28" s="4">
        <f>IF('True_Odds_Calculator_2-way'!A29="","",'True_Odds_Calculator_2-way'!A29)</f>
        <v>2.2599999999999998</v>
      </c>
      <c r="B28" s="4">
        <f>IF('True_Odds_Calculator_2-way'!B29="","",'True_Odds_Calculator_2-way'!B29)</f>
        <v>1.68</v>
      </c>
      <c r="C28" s="4">
        <f t="shared" si="0"/>
        <v>0.44247787610619471</v>
      </c>
      <c r="D28">
        <f t="shared" si="1"/>
        <v>0.59523809523809523</v>
      </c>
      <c r="E28">
        <f t="shared" si="2"/>
        <v>3.7715971344289834E-2</v>
      </c>
      <c r="F28">
        <f t="shared" si="3"/>
        <v>-0.22566371681415942</v>
      </c>
      <c r="G28">
        <v>0</v>
      </c>
      <c r="H28">
        <f t="shared" si="4"/>
        <v>0.26337968815844925</v>
      </c>
      <c r="I28">
        <f t="shared" si="5"/>
        <v>-1.080339539253607</v>
      </c>
      <c r="J28">
        <f t="shared" si="6"/>
        <v>1.080339539253607</v>
      </c>
      <c r="K28">
        <f t="shared" si="7"/>
        <v>0.4235084779870531</v>
      </c>
      <c r="L28">
        <f t="shared" si="8"/>
        <v>0.57649152201294696</v>
      </c>
      <c r="M28">
        <f t="shared" si="9"/>
        <v>2.3612278194595446</v>
      </c>
      <c r="N28">
        <f t="shared" si="10"/>
        <v>1.7346308866924531</v>
      </c>
    </row>
    <row r="29" spans="1:14" x14ac:dyDescent="0.25">
      <c r="A29" s="4">
        <f>IF('True_Odds_Calculator_2-way'!A30="","",'True_Odds_Calculator_2-way'!A30)</f>
        <v>2</v>
      </c>
      <c r="B29" s="4">
        <f>IF('True_Odds_Calculator_2-way'!B30="","",'True_Odds_Calculator_2-way'!B30)</f>
        <v>1.88</v>
      </c>
      <c r="C29" s="4">
        <f t="shared" si="0"/>
        <v>0.5</v>
      </c>
      <c r="D29">
        <f t="shared" si="1"/>
        <v>0.53191489361702127</v>
      </c>
      <c r="E29">
        <f t="shared" si="2"/>
        <v>3.1914893617021267E-2</v>
      </c>
      <c r="F29">
        <f t="shared" si="3"/>
        <v>-0.23404255319148937</v>
      </c>
      <c r="G29">
        <v>0</v>
      </c>
      <c r="H29">
        <f t="shared" si="4"/>
        <v>0.26595744680851063</v>
      </c>
      <c r="I29">
        <f t="shared" si="5"/>
        <v>-1.0660035817780522</v>
      </c>
      <c r="J29">
        <f t="shared" si="6"/>
        <v>1.0660035817780522</v>
      </c>
      <c r="K29">
        <f t="shared" si="7"/>
        <v>0.48402626637238261</v>
      </c>
      <c r="L29">
        <f t="shared" si="8"/>
        <v>0.51597373362761745</v>
      </c>
      <c r="M29">
        <f t="shared" si="9"/>
        <v>2.0660035817780522</v>
      </c>
      <c r="N29">
        <f t="shared" si="10"/>
        <v>1.9380831519646857</v>
      </c>
    </row>
    <row r="30" spans="1:14" x14ac:dyDescent="0.25">
      <c r="A30" s="4">
        <f>IF('True_Odds_Calculator_2-way'!A31="","",'True_Odds_Calculator_2-way'!A31)</f>
        <v>2.16</v>
      </c>
      <c r="B30" s="4">
        <f>IF('True_Odds_Calculator_2-way'!B31="","",'True_Odds_Calculator_2-way'!B31)</f>
        <v>1.74</v>
      </c>
      <c r="C30" s="4">
        <f t="shared" si="0"/>
        <v>0.46296296296296291</v>
      </c>
      <c r="D30">
        <f t="shared" si="1"/>
        <v>0.57471264367816088</v>
      </c>
      <c r="E30">
        <f t="shared" si="2"/>
        <v>3.7675606641123682E-2</v>
      </c>
      <c r="F30">
        <f t="shared" si="3"/>
        <v>-0.22839506172839519</v>
      </c>
      <c r="G30">
        <v>0</v>
      </c>
      <c r="H30">
        <f t="shared" si="4"/>
        <v>0.26607066836951887</v>
      </c>
      <c r="I30">
        <f t="shared" si="5"/>
        <v>-1.0793322294408634</v>
      </c>
      <c r="J30">
        <f t="shared" si="6"/>
        <v>1.0793322294408634</v>
      </c>
      <c r="K30">
        <f t="shared" si="7"/>
        <v>0.44404472798104189</v>
      </c>
      <c r="L30">
        <f t="shared" si="8"/>
        <v>0.55595527201895822</v>
      </c>
      <c r="M30">
        <f t="shared" si="9"/>
        <v>2.2520253861514017</v>
      </c>
      <c r="N30">
        <f t="shared" si="10"/>
        <v>1.7987058497862392</v>
      </c>
    </row>
    <row r="31" spans="1:14" x14ac:dyDescent="0.25">
      <c r="A31" s="4">
        <f>IF('True_Odds_Calculator_2-way'!A32="","",'True_Odds_Calculator_2-way'!A32)</f>
        <v>2.2999999999999998</v>
      </c>
      <c r="B31" s="4">
        <f>IF('True_Odds_Calculator_2-way'!B32="","",'True_Odds_Calculator_2-way'!B32)</f>
        <v>1.66</v>
      </c>
      <c r="C31" s="4">
        <f t="shared" si="0"/>
        <v>0.43478260869565222</v>
      </c>
      <c r="D31">
        <f t="shared" si="1"/>
        <v>0.60240963855421692</v>
      </c>
      <c r="E31">
        <f t="shared" si="2"/>
        <v>3.7192247249869137E-2</v>
      </c>
      <c r="F31">
        <f t="shared" si="3"/>
        <v>-0.22472498690413822</v>
      </c>
      <c r="G31">
        <v>0</v>
      </c>
      <c r="H31">
        <f t="shared" si="4"/>
        <v>0.26191723415400736</v>
      </c>
      <c r="I31">
        <f t="shared" si="5"/>
        <v>-1.0795837927188263</v>
      </c>
      <c r="J31">
        <f t="shared" si="6"/>
        <v>1.0795837927188263</v>
      </c>
      <c r="K31">
        <f t="shared" si="7"/>
        <v>0.41606702211367647</v>
      </c>
      <c r="L31">
        <f t="shared" si="8"/>
        <v>0.58393297788632348</v>
      </c>
      <c r="M31">
        <f t="shared" si="9"/>
        <v>2.4034589305344736</v>
      </c>
      <c r="N31">
        <f t="shared" si="10"/>
        <v>1.7125253031944256</v>
      </c>
    </row>
    <row r="32" spans="1:14" x14ac:dyDescent="0.25">
      <c r="A32" s="4">
        <f>IF('True_Odds_Calculator_2-way'!A33="","",'True_Odds_Calculator_2-way'!A33)</f>
        <v>2.0099999999999998</v>
      </c>
      <c r="B32" s="4">
        <f>IF('True_Odds_Calculator_2-way'!B33="","",'True_Odds_Calculator_2-way'!B33)</f>
        <v>1.87</v>
      </c>
      <c r="C32" s="4">
        <f t="shared" si="0"/>
        <v>0.49751243781094534</v>
      </c>
      <c r="D32">
        <f t="shared" si="1"/>
        <v>0.53475935828876997</v>
      </c>
      <c r="E32">
        <f t="shared" si="2"/>
        <v>3.22717960997152E-2</v>
      </c>
      <c r="F32">
        <f t="shared" si="3"/>
        <v>-0.23377763588474743</v>
      </c>
      <c r="G32">
        <v>0</v>
      </c>
      <c r="H32">
        <f t="shared" si="4"/>
        <v>0.26604943198446268</v>
      </c>
      <c r="I32">
        <f t="shared" si="5"/>
        <v>-1.0667918442539084</v>
      </c>
      <c r="J32">
        <f t="shared" si="6"/>
        <v>1.0667918442539084</v>
      </c>
      <c r="K32">
        <f t="shared" si="7"/>
        <v>0.48135709675649557</v>
      </c>
      <c r="L32">
        <f t="shared" si="8"/>
        <v>0.51864290324350448</v>
      </c>
      <c r="M32">
        <f t="shared" si="9"/>
        <v>2.0774597626964471</v>
      </c>
      <c r="N32">
        <f t="shared" si="10"/>
        <v>1.9281089045009006</v>
      </c>
    </row>
    <row r="33" spans="1:14" x14ac:dyDescent="0.25">
      <c r="A33" s="4">
        <f>IF('True_Odds_Calculator_2-way'!A34="","",'True_Odds_Calculator_2-way'!A34)</f>
        <v>2.2400000000000002</v>
      </c>
      <c r="B33" s="4">
        <f>IF('True_Odds_Calculator_2-way'!B34="","",'True_Odds_Calculator_2-way'!B34)</f>
        <v>1.69</v>
      </c>
      <c r="C33" s="4">
        <f t="shared" si="0"/>
        <v>0.4464285714285714</v>
      </c>
      <c r="D33">
        <f t="shared" si="1"/>
        <v>0.59171597633136097</v>
      </c>
      <c r="E33">
        <f t="shared" si="2"/>
        <v>3.8144547759932479E-2</v>
      </c>
      <c r="F33">
        <f t="shared" si="3"/>
        <v>-0.22601437024513937</v>
      </c>
      <c r="G33">
        <v>0</v>
      </c>
      <c r="H33">
        <f t="shared" si="4"/>
        <v>0.26415891800507185</v>
      </c>
      <c r="I33">
        <f t="shared" si="5"/>
        <v>-1.0810968751610266</v>
      </c>
      <c r="J33">
        <f t="shared" si="6"/>
        <v>1.0810968751610266</v>
      </c>
      <c r="K33">
        <f t="shared" si="7"/>
        <v>0.42724815706868025</v>
      </c>
      <c r="L33">
        <f t="shared" si="8"/>
        <v>0.57275184293131953</v>
      </c>
      <c r="M33">
        <f t="shared" si="9"/>
        <v>2.3405601251996737</v>
      </c>
      <c r="N33">
        <f t="shared" si="10"/>
        <v>1.7459568438611086</v>
      </c>
    </row>
    <row r="34" spans="1:14" x14ac:dyDescent="0.25">
      <c r="A34" s="4">
        <f>IF('True_Odds_Calculator_2-way'!A35="","",'True_Odds_Calculator_2-way'!A35)</f>
        <v>2.23</v>
      </c>
      <c r="B34" s="4">
        <f>IF('True_Odds_Calculator_2-way'!B35="","",'True_Odds_Calculator_2-way'!B35)</f>
        <v>1.69</v>
      </c>
      <c r="C34" s="4">
        <f t="shared" si="0"/>
        <v>0.44843049327354262</v>
      </c>
      <c r="D34">
        <f t="shared" si="1"/>
        <v>0.59171597633136097</v>
      </c>
      <c r="E34">
        <f t="shared" si="2"/>
        <v>4.0146469604903645E-2</v>
      </c>
      <c r="F34">
        <f t="shared" si="3"/>
        <v>-0.2251970175392044</v>
      </c>
      <c r="G34">
        <v>0</v>
      </c>
      <c r="H34">
        <f t="shared" si="4"/>
        <v>0.26534348714410805</v>
      </c>
      <c r="I34">
        <f t="shared" si="5"/>
        <v>-1.0854826817097272</v>
      </c>
      <c r="J34">
        <f t="shared" si="6"/>
        <v>1.0854826817097272</v>
      </c>
      <c r="K34">
        <f t="shared" si="7"/>
        <v>0.42823917030934305</v>
      </c>
      <c r="L34">
        <f t="shared" si="8"/>
        <v>0.571760829690657</v>
      </c>
      <c r="M34">
        <f t="shared" si="9"/>
        <v>2.3351436985029639</v>
      </c>
      <c r="N34">
        <f t="shared" si="10"/>
        <v>1.7489830503797115</v>
      </c>
    </row>
    <row r="35" spans="1:14" x14ac:dyDescent="0.25">
      <c r="A35" s="4">
        <f>IF('True_Odds_Calculator_2-way'!A36="","",'True_Odds_Calculator_2-way'!A36)</f>
        <v>2.06</v>
      </c>
      <c r="B35" s="4">
        <f>IF('True_Odds_Calculator_2-way'!B36="","",'True_Odds_Calculator_2-way'!B36)</f>
        <v>1.81</v>
      </c>
      <c r="C35" s="4">
        <f t="shared" si="0"/>
        <v>0.4854368932038835</v>
      </c>
      <c r="D35">
        <f t="shared" si="1"/>
        <v>0.5524861878453039</v>
      </c>
      <c r="E35">
        <f t="shared" si="2"/>
        <v>3.7923081049187513E-2</v>
      </c>
      <c r="F35">
        <f t="shared" si="3"/>
        <v>-0.23027409751649397</v>
      </c>
      <c r="G35">
        <v>0</v>
      </c>
      <c r="H35">
        <f t="shared" si="4"/>
        <v>0.26819717856568148</v>
      </c>
      <c r="I35">
        <f t="shared" si="5"/>
        <v>-1.079206513730294</v>
      </c>
      <c r="J35">
        <f t="shared" si="6"/>
        <v>1.079206513730294</v>
      </c>
      <c r="K35">
        <f t="shared" si="7"/>
        <v>0.46642685075531992</v>
      </c>
      <c r="L35">
        <f t="shared" si="8"/>
        <v>0.5335731492446798</v>
      </c>
      <c r="M35">
        <f t="shared" si="9"/>
        <v>2.1439589045541121</v>
      </c>
      <c r="N35">
        <f t="shared" si="10"/>
        <v>1.8741572761215382</v>
      </c>
    </row>
    <row r="36" spans="1:14" x14ac:dyDescent="0.25">
      <c r="A36" s="4">
        <f>IF('True_Odds_Calculator_2-way'!A37="","",'True_Odds_Calculator_2-way'!A37)</f>
        <v>2.29</v>
      </c>
      <c r="B36" s="4">
        <f>IF('True_Odds_Calculator_2-way'!B37="","",'True_Odds_Calculator_2-way'!B37)</f>
        <v>1.66</v>
      </c>
      <c r="C36" s="4">
        <f t="shared" si="0"/>
        <v>0.4366812227074236</v>
      </c>
      <c r="D36">
        <f t="shared" si="1"/>
        <v>0.60240963855421692</v>
      </c>
      <c r="E36">
        <f t="shared" si="2"/>
        <v>3.9090861261640519E-2</v>
      </c>
      <c r="F36">
        <f t="shared" si="3"/>
        <v>-0.22397011627295205</v>
      </c>
      <c r="G36">
        <v>0</v>
      </c>
      <c r="H36">
        <f t="shared" si="4"/>
        <v>0.26306097753459257</v>
      </c>
      <c r="I36">
        <f t="shared" si="5"/>
        <v>-1.0837601479372587</v>
      </c>
      <c r="J36">
        <f t="shared" si="6"/>
        <v>1.0837601479372587</v>
      </c>
      <c r="K36">
        <f t="shared" si="7"/>
        <v>0.41700538087901889</v>
      </c>
      <c r="L36">
        <f t="shared" si="8"/>
        <v>0.58299461912098116</v>
      </c>
      <c r="M36">
        <f t="shared" si="9"/>
        <v>2.3980505908390635</v>
      </c>
      <c r="N36">
        <f t="shared" si="10"/>
        <v>1.7152816976385905</v>
      </c>
    </row>
    <row r="37" spans="1:14" x14ac:dyDescent="0.25">
      <c r="A37" s="4">
        <f>IF('True_Odds_Calculator_2-way'!A38="","",'True_Odds_Calculator_2-way'!A38)</f>
        <v>2.23</v>
      </c>
      <c r="B37" s="4">
        <f>IF('True_Odds_Calculator_2-way'!B38="","",'True_Odds_Calculator_2-way'!B38)</f>
        <v>1.71</v>
      </c>
      <c r="C37" s="4">
        <f t="shared" si="0"/>
        <v>0.44843049327354262</v>
      </c>
      <c r="D37">
        <f t="shared" si="1"/>
        <v>0.58479532163742687</v>
      </c>
      <c r="E37">
        <f t="shared" si="2"/>
        <v>3.3225814910969431E-2</v>
      </c>
      <c r="F37">
        <f t="shared" si="3"/>
        <v>-0.22901423963496192</v>
      </c>
      <c r="G37">
        <v>0</v>
      </c>
      <c r="H37">
        <f t="shared" si="4"/>
        <v>0.26224005454593136</v>
      </c>
      <c r="I37">
        <f t="shared" si="5"/>
        <v>-1.070084984173661</v>
      </c>
      <c r="J37">
        <f t="shared" si="6"/>
        <v>1.070084984173661</v>
      </c>
      <c r="K37">
        <f t="shared" si="7"/>
        <v>0.43174080130549697</v>
      </c>
      <c r="L37">
        <f t="shared" si="8"/>
        <v>0.56825919869450314</v>
      </c>
      <c r="M37">
        <f t="shared" si="9"/>
        <v>2.3162045305336028</v>
      </c>
      <c r="N37">
        <f t="shared" si="10"/>
        <v>1.7597603387632996</v>
      </c>
    </row>
    <row r="38" spans="1:14" x14ac:dyDescent="0.25">
      <c r="A38" s="4">
        <f>IF('True_Odds_Calculator_2-way'!A39="","",'True_Odds_Calculator_2-way'!A39)</f>
        <v>2.34</v>
      </c>
      <c r="B38" s="4">
        <f>IF('True_Odds_Calculator_2-way'!B39="","",'True_Odds_Calculator_2-way'!B39)</f>
        <v>1.65</v>
      </c>
      <c r="C38" s="4">
        <f t="shared" si="0"/>
        <v>0.42735042735042739</v>
      </c>
      <c r="D38">
        <f t="shared" si="1"/>
        <v>0.60606060606060608</v>
      </c>
      <c r="E38">
        <f t="shared" si="2"/>
        <v>3.3411033411033575E-2</v>
      </c>
      <c r="F38">
        <f t="shared" si="3"/>
        <v>-0.22558922558922545</v>
      </c>
      <c r="G38">
        <v>0</v>
      </c>
      <c r="H38">
        <f t="shared" si="4"/>
        <v>0.25900025900025903</v>
      </c>
      <c r="I38">
        <f t="shared" si="5"/>
        <v>-1.0714969088698143</v>
      </c>
      <c r="J38">
        <f t="shared" si="6"/>
        <v>1.0714969088698143</v>
      </c>
      <c r="K38">
        <f t="shared" si="7"/>
        <v>0.41054175018204025</v>
      </c>
      <c r="L38">
        <f t="shared" si="8"/>
        <v>0.58945824981795969</v>
      </c>
      <c r="M38">
        <f t="shared" si="9"/>
        <v>2.4358058578855508</v>
      </c>
      <c r="N38">
        <f t="shared" si="10"/>
        <v>1.6964729907653791</v>
      </c>
    </row>
    <row r="39" spans="1:14" x14ac:dyDescent="0.25">
      <c r="A39" s="4">
        <f>IF('True_Odds_Calculator_2-way'!A40="","",'True_Odds_Calculator_2-way'!A40)</f>
        <v>1.54</v>
      </c>
      <c r="B39" s="4">
        <f>IF('True_Odds_Calculator_2-way'!B40="","",'True_Odds_Calculator_2-way'!B40)</f>
        <v>2.61</v>
      </c>
      <c r="C39" s="4">
        <f t="shared" si="0"/>
        <v>0.64935064935064934</v>
      </c>
      <c r="D39">
        <f t="shared" si="1"/>
        <v>0.38314176245210729</v>
      </c>
      <c r="E39">
        <f t="shared" si="2"/>
        <v>3.2492411802756749E-2</v>
      </c>
      <c r="F39">
        <f t="shared" si="3"/>
        <v>-0.21630094043887138</v>
      </c>
      <c r="G39">
        <v>0</v>
      </c>
      <c r="H39">
        <f t="shared" si="4"/>
        <v>0.2487933522416281</v>
      </c>
      <c r="I39">
        <f t="shared" si="5"/>
        <v>-1.0724824201463117</v>
      </c>
      <c r="J39">
        <f t="shared" si="6"/>
        <v>1.0724824201463117</v>
      </c>
      <c r="K39">
        <f t="shared" si="7"/>
        <v>0.63325587282691287</v>
      </c>
      <c r="L39">
        <f t="shared" si="8"/>
        <v>0.36674412717308713</v>
      </c>
      <c r="M39">
        <f t="shared" si="9"/>
        <v>1.5791405068790083</v>
      </c>
      <c r="N39">
        <f t="shared" si="10"/>
        <v>2.7266966964355612</v>
      </c>
    </row>
    <row r="40" spans="1:14" x14ac:dyDescent="0.25">
      <c r="A40" s="4">
        <f>IF('True_Odds_Calculator_2-way'!A41="","",'True_Odds_Calculator_2-way'!A41)</f>
        <v>1.99</v>
      </c>
      <c r="B40" s="4">
        <f>IF('True_Odds_Calculator_2-way'!B41="","",'True_Odds_Calculator_2-way'!B41)</f>
        <v>1.9</v>
      </c>
      <c r="C40" s="4">
        <f t="shared" si="0"/>
        <v>0.50251256281407031</v>
      </c>
      <c r="D40">
        <f t="shared" si="1"/>
        <v>0.52631578947368418</v>
      </c>
      <c r="E40">
        <f t="shared" si="2"/>
        <v>2.8828352287754377E-2</v>
      </c>
      <c r="F40">
        <f t="shared" si="3"/>
        <v>-0.23565194393017741</v>
      </c>
      <c r="G40">
        <v>0</v>
      </c>
      <c r="H40">
        <f t="shared" si="4"/>
        <v>0.26448029621793173</v>
      </c>
      <c r="I40">
        <f t="shared" si="5"/>
        <v>-1.0594028769395465</v>
      </c>
      <c r="J40">
        <f t="shared" si="6"/>
        <v>1.0594028769395465</v>
      </c>
      <c r="K40">
        <f t="shared" si="7"/>
        <v>0.48808848170151553</v>
      </c>
      <c r="L40">
        <f t="shared" si="8"/>
        <v>0.51191151829848447</v>
      </c>
      <c r="M40">
        <f t="shared" si="9"/>
        <v>2.0488088481701512</v>
      </c>
      <c r="N40">
        <f t="shared" si="10"/>
        <v>1.9534625892455926</v>
      </c>
    </row>
    <row r="41" spans="1:14" x14ac:dyDescent="0.25">
      <c r="A41" s="4">
        <f>IF('True_Odds_Calculator_2-way'!A42="","",'True_Odds_Calculator_2-way'!A42)</f>
        <v>2.2200000000000002</v>
      </c>
      <c r="B41" s="4">
        <f>IF('True_Odds_Calculator_2-way'!B42="","",'True_Odds_Calculator_2-way'!B42)</f>
        <v>1.71</v>
      </c>
      <c r="C41" s="4">
        <f t="shared" si="0"/>
        <v>0.4504504504504504</v>
      </c>
      <c r="D41">
        <f t="shared" si="1"/>
        <v>0.58479532163742687</v>
      </c>
      <c r="E41">
        <f t="shared" si="2"/>
        <v>3.5245772087877381E-2</v>
      </c>
      <c r="F41">
        <f t="shared" si="3"/>
        <v>-0.2281755439650176</v>
      </c>
      <c r="G41">
        <v>0</v>
      </c>
      <c r="H41">
        <f t="shared" si="4"/>
        <v>0.26342131605289498</v>
      </c>
      <c r="I41">
        <f t="shared" si="5"/>
        <v>-1.0744616281415775</v>
      </c>
      <c r="J41">
        <f t="shared" si="6"/>
        <v>1.0744616281415775</v>
      </c>
      <c r="K41">
        <f t="shared" si="7"/>
        <v>0.43274247509065539</v>
      </c>
      <c r="L41">
        <f t="shared" si="8"/>
        <v>0.56725752490934445</v>
      </c>
      <c r="M41">
        <f t="shared" si="9"/>
        <v>2.310843186332725</v>
      </c>
      <c r="N41">
        <f t="shared" si="10"/>
        <v>1.7628677559805201</v>
      </c>
    </row>
    <row r="42" spans="1:14" x14ac:dyDescent="0.25">
      <c r="A42" s="4">
        <f>IF('True_Odds_Calculator_2-way'!A43="","",'True_Odds_Calculator_2-way'!A43)</f>
        <v>2.23</v>
      </c>
      <c r="B42" s="4">
        <f>IF('True_Odds_Calculator_2-way'!B43="","",'True_Odds_Calculator_2-way'!B43)</f>
        <v>1.71</v>
      </c>
      <c r="C42" s="4">
        <f t="shared" si="0"/>
        <v>0.44843049327354262</v>
      </c>
      <c r="D42">
        <f t="shared" si="1"/>
        <v>0.58479532163742687</v>
      </c>
      <c r="E42">
        <f t="shared" si="2"/>
        <v>3.3225814910969431E-2</v>
      </c>
      <c r="F42">
        <f t="shared" si="3"/>
        <v>-0.22901423963496192</v>
      </c>
      <c r="G42">
        <v>0</v>
      </c>
      <c r="H42">
        <f t="shared" si="4"/>
        <v>0.26224005454593136</v>
      </c>
      <c r="I42">
        <f t="shared" si="5"/>
        <v>-1.070084984173661</v>
      </c>
      <c r="J42">
        <f t="shared" si="6"/>
        <v>1.070084984173661</v>
      </c>
      <c r="K42">
        <f t="shared" si="7"/>
        <v>0.43174080130549697</v>
      </c>
      <c r="L42">
        <f t="shared" si="8"/>
        <v>0.56825919869450314</v>
      </c>
      <c r="M42">
        <f t="shared" si="9"/>
        <v>2.3162045305336028</v>
      </c>
      <c r="N42">
        <f t="shared" si="10"/>
        <v>1.7597603387632996</v>
      </c>
    </row>
    <row r="43" spans="1:14" x14ac:dyDescent="0.25">
      <c r="A43" s="4">
        <f>IF('True_Odds_Calculator_2-way'!A44="","",'True_Odds_Calculator_2-way'!A44)</f>
        <v>2.52</v>
      </c>
      <c r="B43" s="4">
        <f>IF('True_Odds_Calculator_2-way'!B44="","",'True_Odds_Calculator_2-way'!B44)</f>
        <v>1.57</v>
      </c>
      <c r="C43" s="4">
        <f t="shared" si="0"/>
        <v>0.3968253968253968</v>
      </c>
      <c r="D43">
        <f t="shared" si="1"/>
        <v>0.63694267515923564</v>
      </c>
      <c r="E43">
        <f t="shared" si="2"/>
        <v>3.3768071984632497E-2</v>
      </c>
      <c r="F43">
        <f t="shared" si="3"/>
        <v>-0.21898695784046107</v>
      </c>
      <c r="G43">
        <v>0</v>
      </c>
      <c r="H43">
        <f t="shared" si="4"/>
        <v>0.25275502982509351</v>
      </c>
      <c r="I43">
        <f t="shared" si="5"/>
        <v>-1.0743376064838499</v>
      </c>
      <c r="J43">
        <f t="shared" si="6"/>
        <v>1.0743376064838499</v>
      </c>
      <c r="K43">
        <f t="shared" si="7"/>
        <v>0.37979589711327127</v>
      </c>
      <c r="L43">
        <f t="shared" si="8"/>
        <v>0.62020410288672867</v>
      </c>
      <c r="M43">
        <f t="shared" si="9"/>
        <v>2.6329931618554516</v>
      </c>
      <c r="N43">
        <f t="shared" si="10"/>
        <v>1.6123724356957947</v>
      </c>
    </row>
    <row r="44" spans="1:14" x14ac:dyDescent="0.25">
      <c r="A44" s="4">
        <f>IF('True_Odds_Calculator_2-way'!A45="","",'True_Odds_Calculator_2-way'!A45)</f>
        <v>1.72</v>
      </c>
      <c r="B44" s="4">
        <f>IF('True_Odds_Calculator_2-way'!B45="","",'True_Odds_Calculator_2-way'!B45)</f>
        <v>2.14</v>
      </c>
      <c r="C44" s="4">
        <f t="shared" si="0"/>
        <v>0.58139534883720934</v>
      </c>
      <c r="D44">
        <f t="shared" si="1"/>
        <v>0.46728971962616822</v>
      </c>
      <c r="E44">
        <f t="shared" si="2"/>
        <v>4.8685068463377501E-2</v>
      </c>
      <c r="F44">
        <f t="shared" si="3"/>
        <v>-0.22299500108672032</v>
      </c>
      <c r="G44">
        <v>0</v>
      </c>
      <c r="H44">
        <f t="shared" si="4"/>
        <v>0.27168006955009782</v>
      </c>
      <c r="I44">
        <f t="shared" si="5"/>
        <v>-1.1037769642208697</v>
      </c>
      <c r="J44">
        <f t="shared" si="6"/>
        <v>1.1037769642208697</v>
      </c>
      <c r="K44">
        <f t="shared" si="7"/>
        <v>0.55719016135121435</v>
      </c>
      <c r="L44">
        <f t="shared" si="8"/>
        <v>0.4428098386487857</v>
      </c>
      <c r="M44">
        <f t="shared" si="9"/>
        <v>1.7947194142390264</v>
      </c>
      <c r="N44">
        <f t="shared" si="10"/>
        <v>2.2583057392117913</v>
      </c>
    </row>
    <row r="45" spans="1:14" x14ac:dyDescent="0.25">
      <c r="A45" s="4">
        <f>IF('True_Odds_Calculator_2-way'!A46="","",'True_Odds_Calculator_2-way'!A46)</f>
        <v>1.96</v>
      </c>
      <c r="B45" s="4">
        <f>IF('True_Odds_Calculator_2-way'!B46="","",'True_Odds_Calculator_2-way'!B46)</f>
        <v>1.88</v>
      </c>
      <c r="C45" s="4">
        <f t="shared" si="0"/>
        <v>0.51020408163265307</v>
      </c>
      <c r="D45">
        <f t="shared" si="1"/>
        <v>0.53191489361702127</v>
      </c>
      <c r="E45">
        <f t="shared" si="2"/>
        <v>4.2118975249674229E-2</v>
      </c>
      <c r="F45">
        <f t="shared" si="3"/>
        <v>-0.22926617455492848</v>
      </c>
      <c r="G45">
        <v>0</v>
      </c>
      <c r="H45">
        <f t="shared" si="4"/>
        <v>0.27138514980460271</v>
      </c>
      <c r="I45">
        <f t="shared" si="5"/>
        <v>-1.0879853497231111</v>
      </c>
      <c r="J45">
        <f t="shared" si="6"/>
        <v>1.0879853497231111</v>
      </c>
      <c r="K45">
        <f t="shared" si="7"/>
        <v>0.48912529307605751</v>
      </c>
      <c r="L45">
        <f t="shared" si="8"/>
        <v>0.51087470692394266</v>
      </c>
      <c r="M45">
        <f t="shared" si="9"/>
        <v>2.0444659357341863</v>
      </c>
      <c r="N45">
        <f t="shared" si="10"/>
        <v>1.9574271077563381</v>
      </c>
    </row>
    <row r="46" spans="1:14" x14ac:dyDescent="0.25">
      <c r="A46" s="4">
        <f>IF('True_Odds_Calculator_2-way'!A47="","",'True_Odds_Calculator_2-way'!A47)</f>
        <v>1.83</v>
      </c>
      <c r="B46" s="4">
        <f>IF('True_Odds_Calculator_2-way'!B47="","",'True_Odds_Calculator_2-way'!B47)</f>
        <v>2.0099999999999998</v>
      </c>
      <c r="C46" s="4">
        <f t="shared" si="0"/>
        <v>0.54644808743169393</v>
      </c>
      <c r="D46">
        <f t="shared" si="1"/>
        <v>0.49751243781094534</v>
      </c>
      <c r="E46">
        <f t="shared" si="2"/>
        <v>4.3960525242639381E-2</v>
      </c>
      <c r="F46">
        <f t="shared" si="3"/>
        <v>-0.22790419487263125</v>
      </c>
      <c r="G46">
        <v>0</v>
      </c>
      <c r="H46">
        <f t="shared" si="4"/>
        <v>0.27186472011527063</v>
      </c>
      <c r="I46">
        <f t="shared" si="5"/>
        <v>-1.0921952084562025</v>
      </c>
      <c r="J46">
        <f t="shared" si="6"/>
        <v>1.0921952084562025</v>
      </c>
      <c r="K46">
        <f t="shared" si="7"/>
        <v>0.52451531528425399</v>
      </c>
      <c r="L46">
        <f t="shared" si="8"/>
        <v>0.47548468471574579</v>
      </c>
      <c r="M46">
        <f t="shared" si="9"/>
        <v>1.9065220230186481</v>
      </c>
      <c r="N46">
        <f t="shared" si="10"/>
        <v>2.1031171605407648</v>
      </c>
    </row>
    <row r="47" spans="1:14" x14ac:dyDescent="0.25">
      <c r="A47" s="4">
        <f>IF('True_Odds_Calculator_2-way'!A48="","",'True_Odds_Calculator_2-way'!A48)</f>
        <v>1.76</v>
      </c>
      <c r="B47" s="4">
        <f>IF('True_Odds_Calculator_2-way'!B48="","",'True_Odds_Calculator_2-way'!B48)</f>
        <v>2.09</v>
      </c>
      <c r="C47" s="4">
        <f t="shared" si="0"/>
        <v>0.56818181818181823</v>
      </c>
      <c r="D47">
        <f t="shared" si="1"/>
        <v>0.47846889952153115</v>
      </c>
      <c r="E47">
        <f t="shared" si="2"/>
        <v>4.6650717703349276E-2</v>
      </c>
      <c r="F47">
        <f t="shared" si="3"/>
        <v>-0.22520661157024802</v>
      </c>
      <c r="G47">
        <v>0</v>
      </c>
      <c r="H47">
        <f t="shared" si="4"/>
        <v>0.27185732927359729</v>
      </c>
      <c r="I47">
        <f t="shared" si="5"/>
        <v>-1.0987021007226223</v>
      </c>
      <c r="J47">
        <f t="shared" si="6"/>
        <v>1.0987021007226223</v>
      </c>
      <c r="K47">
        <f t="shared" si="7"/>
        <v>0.54495509018599919</v>
      </c>
      <c r="L47">
        <f t="shared" si="8"/>
        <v>0.45504490981400092</v>
      </c>
      <c r="M47">
        <f t="shared" si="9"/>
        <v>1.8350135965491927</v>
      </c>
      <c r="N47">
        <f t="shared" si="10"/>
        <v>2.197585289787658</v>
      </c>
    </row>
    <row r="48" spans="1:14" x14ac:dyDescent="0.25">
      <c r="A48" s="4">
        <f>IF('True_Odds_Calculator_2-way'!A49="","",'True_Odds_Calculator_2-way'!A49)</f>
        <v>2</v>
      </c>
      <c r="B48" s="4">
        <f>IF('True_Odds_Calculator_2-way'!B49="","",'True_Odds_Calculator_2-way'!B49)</f>
        <v>1.84</v>
      </c>
      <c r="C48" s="4">
        <f t="shared" si="0"/>
        <v>0.5</v>
      </c>
      <c r="D48">
        <f t="shared" si="1"/>
        <v>0.54347826086956519</v>
      </c>
      <c r="E48">
        <f t="shared" si="2"/>
        <v>4.3478260869565188E-2</v>
      </c>
      <c r="F48">
        <f t="shared" si="3"/>
        <v>-0.22826086956521741</v>
      </c>
      <c r="G48">
        <v>0</v>
      </c>
      <c r="H48">
        <f t="shared" si="4"/>
        <v>0.27173913043478259</v>
      </c>
      <c r="I48">
        <f t="shared" si="5"/>
        <v>-1.0910894511799618</v>
      </c>
      <c r="J48">
        <f t="shared" si="6"/>
        <v>1.0910894511799618</v>
      </c>
      <c r="K48">
        <f t="shared" si="7"/>
        <v>0.47821961869479995</v>
      </c>
      <c r="L48">
        <f t="shared" si="8"/>
        <v>0.52178038130519999</v>
      </c>
      <c r="M48">
        <f t="shared" si="9"/>
        <v>2.091089451179962</v>
      </c>
      <c r="N48">
        <f t="shared" si="10"/>
        <v>1.9165151389911681</v>
      </c>
    </row>
    <row r="49" spans="1:14" x14ac:dyDescent="0.25">
      <c r="A49" s="4">
        <f>IF('True_Odds_Calculator_2-way'!A50="","",'True_Odds_Calculator_2-way'!A50)</f>
        <v>1.91</v>
      </c>
      <c r="B49" s="4">
        <f>IF('True_Odds_Calculator_2-way'!B50="","",'True_Odds_Calculator_2-way'!B50)</f>
        <v>1.91</v>
      </c>
      <c r="C49" s="4">
        <f t="shared" si="0"/>
        <v>0.52356020942408377</v>
      </c>
      <c r="D49">
        <f t="shared" si="1"/>
        <v>0.52356020942408377</v>
      </c>
      <c r="E49">
        <f t="shared" si="2"/>
        <v>4.7120418848167533E-2</v>
      </c>
      <c r="F49">
        <f t="shared" si="3"/>
        <v>-0.22699487404402285</v>
      </c>
      <c r="G49">
        <v>0</v>
      </c>
      <c r="H49">
        <f t="shared" si="4"/>
        <v>0.27411529289219044</v>
      </c>
      <c r="I49">
        <f t="shared" si="5"/>
        <v>-1.098901098901099</v>
      </c>
      <c r="J49">
        <f t="shared" si="6"/>
        <v>1.098901098901099</v>
      </c>
      <c r="K49">
        <f t="shared" si="7"/>
        <v>0.50000000000000011</v>
      </c>
      <c r="L49">
        <f t="shared" si="8"/>
        <v>0.50000000000000011</v>
      </c>
      <c r="M49">
        <f t="shared" si="9"/>
        <v>1.9999999999999996</v>
      </c>
      <c r="N49">
        <f t="shared" si="10"/>
        <v>1.9999999999999996</v>
      </c>
    </row>
    <row r="50" spans="1:14" x14ac:dyDescent="0.25">
      <c r="A50" s="4">
        <f>IF('True_Odds_Calculator_2-way'!A51="","",'True_Odds_Calculator_2-way'!A51)</f>
        <v>1.72</v>
      </c>
      <c r="B50" s="4">
        <f>IF('True_Odds_Calculator_2-way'!B51="","",'True_Odds_Calculator_2-way'!B51)</f>
        <v>2.1</v>
      </c>
      <c r="C50" s="4">
        <f t="shared" si="0"/>
        <v>0.58139534883720934</v>
      </c>
      <c r="D50">
        <f t="shared" si="1"/>
        <v>0.47619047619047616</v>
      </c>
      <c r="E50">
        <f t="shared" si="2"/>
        <v>5.75858250276855E-2</v>
      </c>
      <c r="F50">
        <f t="shared" si="3"/>
        <v>-0.21926910299003322</v>
      </c>
      <c r="G50">
        <v>0</v>
      </c>
      <c r="H50">
        <f t="shared" si="4"/>
        <v>0.27685492801771872</v>
      </c>
      <c r="I50">
        <f t="shared" si="5"/>
        <v>-1.1236664374387368</v>
      </c>
      <c r="J50">
        <f t="shared" si="6"/>
        <v>1.1236664374387368</v>
      </c>
      <c r="K50">
        <f t="shared" si="7"/>
        <v>0.55277942512768541</v>
      </c>
      <c r="L50">
        <f t="shared" si="8"/>
        <v>0.44722057487231454</v>
      </c>
      <c r="M50">
        <f t="shared" si="9"/>
        <v>1.8090398349558905</v>
      </c>
      <c r="N50">
        <f t="shared" si="10"/>
        <v>2.2360330811826108</v>
      </c>
    </row>
    <row r="51" spans="1:14" x14ac:dyDescent="0.25">
      <c r="A51" s="4">
        <f>IF('True_Odds_Calculator_2-way'!A52="","",'True_Odds_Calculator_2-way'!A52)</f>
        <v>1.74</v>
      </c>
      <c r="B51" s="4">
        <f>IF('True_Odds_Calculator_2-way'!B52="","",'True_Odds_Calculator_2-way'!B52)</f>
        <v>2.09</v>
      </c>
      <c r="C51" s="4">
        <f t="shared" si="0"/>
        <v>0.57471264367816088</v>
      </c>
      <c r="D51">
        <f t="shared" si="1"/>
        <v>0.47846889952153115</v>
      </c>
      <c r="E51">
        <f t="shared" si="2"/>
        <v>5.3181543199692038E-2</v>
      </c>
      <c r="F51">
        <f t="shared" si="3"/>
        <v>-0.22180058296210747</v>
      </c>
      <c r="G51">
        <v>0</v>
      </c>
      <c r="H51">
        <f t="shared" si="4"/>
        <v>0.27498212616179951</v>
      </c>
      <c r="I51">
        <f t="shared" si="5"/>
        <v>-1.1134504398372282</v>
      </c>
      <c r="J51">
        <f t="shared" si="6"/>
        <v>1.1134504398372282</v>
      </c>
      <c r="K51">
        <f t="shared" si="7"/>
        <v>0.54825964350654788</v>
      </c>
      <c r="L51">
        <f t="shared" si="8"/>
        <v>0.45174035649345207</v>
      </c>
      <c r="M51">
        <f t="shared" si="9"/>
        <v>1.823953325479549</v>
      </c>
      <c r="N51">
        <f t="shared" si="10"/>
        <v>2.213660979422579</v>
      </c>
    </row>
    <row r="52" spans="1:14" x14ac:dyDescent="0.25">
      <c r="A52" s="4">
        <f>IF('True_Odds_Calculator_2-way'!A53="","",'True_Odds_Calculator_2-way'!A53)</f>
        <v>1.92</v>
      </c>
      <c r="B52" s="4">
        <f>IF('True_Odds_Calculator_2-way'!B53="","",'True_Odds_Calculator_2-way'!B53)</f>
        <v>1.9</v>
      </c>
      <c r="C52" s="4">
        <f t="shared" si="0"/>
        <v>0.52083333333333337</v>
      </c>
      <c r="D52">
        <f t="shared" si="1"/>
        <v>0.52631578947368418</v>
      </c>
      <c r="E52">
        <f t="shared" si="2"/>
        <v>4.7149122807017552E-2</v>
      </c>
      <c r="F52">
        <f t="shared" si="3"/>
        <v>-0.22697368421052633</v>
      </c>
      <c r="G52">
        <v>0</v>
      </c>
      <c r="H52">
        <f t="shared" si="4"/>
        <v>0.27412280701754388</v>
      </c>
      <c r="I52">
        <f t="shared" si="5"/>
        <v>-1.0989674556596449</v>
      </c>
      <c r="J52">
        <f t="shared" si="6"/>
        <v>1.0989674556596449</v>
      </c>
      <c r="K52">
        <f t="shared" si="7"/>
        <v>0.49725266430930348</v>
      </c>
      <c r="L52">
        <f t="shared" si="8"/>
        <v>0.50274733569069663</v>
      </c>
      <c r="M52">
        <f t="shared" si="9"/>
        <v>2.0110500592068727</v>
      </c>
      <c r="N52">
        <f t="shared" si="10"/>
        <v>1.9890707100936806</v>
      </c>
    </row>
    <row r="53" spans="1:14" x14ac:dyDescent="0.25">
      <c r="A53" s="4">
        <f>IF('True_Odds_Calculator_2-way'!A54="","",'True_Odds_Calculator_2-way'!A54)</f>
        <v>1.83</v>
      </c>
      <c r="B53" s="4">
        <f>IF('True_Odds_Calculator_2-way'!B54="","",'True_Odds_Calculator_2-way'!B54)</f>
        <v>2</v>
      </c>
      <c r="C53" s="4">
        <f t="shared" si="0"/>
        <v>0.54644808743169393</v>
      </c>
      <c r="D53">
        <f t="shared" si="1"/>
        <v>0.5</v>
      </c>
      <c r="E53">
        <f t="shared" si="2"/>
        <v>4.644808743169393E-2</v>
      </c>
      <c r="F53">
        <f t="shared" si="3"/>
        <v>-0.22677595628415304</v>
      </c>
      <c r="G53">
        <v>0</v>
      </c>
      <c r="H53">
        <f t="shared" si="4"/>
        <v>0.27322404371584696</v>
      </c>
      <c r="I53">
        <f t="shared" si="5"/>
        <v>-1.0976425998969033</v>
      </c>
      <c r="J53">
        <f t="shared" si="6"/>
        <v>1.0976425998969033</v>
      </c>
      <c r="K53">
        <f t="shared" si="7"/>
        <v>0.52327436520923598</v>
      </c>
      <c r="L53">
        <f t="shared" si="8"/>
        <v>0.47672563479076407</v>
      </c>
      <c r="M53">
        <f t="shared" si="9"/>
        <v>1.9110433579144297</v>
      </c>
      <c r="N53">
        <f t="shared" si="10"/>
        <v>2.0976425998969033</v>
      </c>
    </row>
    <row r="54" spans="1:14" x14ac:dyDescent="0.25">
      <c r="A54" s="4">
        <f>IF('True_Odds_Calculator_2-way'!A55="","",'True_Odds_Calculator_2-way'!A55)</f>
        <v>1.89</v>
      </c>
      <c r="B54" s="4">
        <f>IF('True_Odds_Calculator_2-way'!B55="","",'True_Odds_Calculator_2-way'!B55)</f>
        <v>1.93</v>
      </c>
      <c r="C54" s="4">
        <f t="shared" si="0"/>
        <v>0.52910052910052918</v>
      </c>
      <c r="D54">
        <f t="shared" si="1"/>
        <v>0.5181347150259068</v>
      </c>
      <c r="E54">
        <f t="shared" si="2"/>
        <v>4.7235244126436093E-2</v>
      </c>
      <c r="F54">
        <f t="shared" si="3"/>
        <v>-0.22691010773912312</v>
      </c>
      <c r="G54">
        <v>0</v>
      </c>
      <c r="H54">
        <f t="shared" si="4"/>
        <v>0.27414535186555922</v>
      </c>
      <c r="I54">
        <f t="shared" si="5"/>
        <v>-1.0991665980832535</v>
      </c>
      <c r="J54">
        <f t="shared" si="6"/>
        <v>1.0991665980832535</v>
      </c>
      <c r="K54">
        <f t="shared" si="7"/>
        <v>0.50549516916228832</v>
      </c>
      <c r="L54">
        <f t="shared" si="8"/>
        <v>0.49450483083771163</v>
      </c>
      <c r="M54">
        <f t="shared" si="9"/>
        <v>1.9782582722940953</v>
      </c>
      <c r="N54">
        <f t="shared" si="10"/>
        <v>2.0222249362174249</v>
      </c>
    </row>
    <row r="55" spans="1:14" x14ac:dyDescent="0.25">
      <c r="A55" s="4">
        <f>IF('True_Odds_Calculator_2-way'!A56="","",'True_Odds_Calculator_2-way'!A56)</f>
        <v>1.86</v>
      </c>
      <c r="B55" s="4">
        <f>IF('True_Odds_Calculator_2-way'!B56="","",'True_Odds_Calculator_2-way'!B56)</f>
        <v>1.95</v>
      </c>
      <c r="C55" s="4">
        <f t="shared" si="0"/>
        <v>0.5376344086021505</v>
      </c>
      <c r="D55">
        <f t="shared" si="1"/>
        <v>0.51282051282051289</v>
      </c>
      <c r="E55">
        <f t="shared" si="2"/>
        <v>5.0454921422663279E-2</v>
      </c>
      <c r="F55">
        <f t="shared" si="3"/>
        <v>-0.22525503170664463</v>
      </c>
      <c r="G55">
        <v>0</v>
      </c>
      <c r="H55">
        <f t="shared" si="4"/>
        <v>0.27570995312930796</v>
      </c>
      <c r="I55">
        <f t="shared" si="5"/>
        <v>-1.1063409095203591</v>
      </c>
      <c r="J55">
        <f t="shared" si="6"/>
        <v>1.1063409095203591</v>
      </c>
      <c r="K55">
        <f t="shared" si="7"/>
        <v>0.51243863246518462</v>
      </c>
      <c r="L55">
        <f t="shared" si="8"/>
        <v>0.48756136753481522</v>
      </c>
      <c r="M55">
        <f t="shared" si="9"/>
        <v>1.9514531821875092</v>
      </c>
      <c r="N55">
        <f t="shared" si="10"/>
        <v>2.0510238640443412</v>
      </c>
    </row>
    <row r="56" spans="1:14" x14ac:dyDescent="0.25">
      <c r="A56" s="4">
        <f>IF('True_Odds_Calculator_2-way'!A57="","",'True_Odds_Calculator_2-way'!A57)</f>
        <v>1.74</v>
      </c>
      <c r="B56" s="4">
        <f>IF('True_Odds_Calculator_2-way'!B57="","",'True_Odds_Calculator_2-way'!B57)</f>
        <v>1.96</v>
      </c>
      <c r="C56" s="4">
        <f t="shared" si="0"/>
        <v>0.57471264367816088</v>
      </c>
      <c r="D56">
        <f t="shared" si="1"/>
        <v>0.51020408163265307</v>
      </c>
      <c r="E56">
        <f t="shared" si="2"/>
        <v>8.4916725310813845E-2</v>
      </c>
      <c r="F56">
        <f t="shared" si="3"/>
        <v>-0.20830401125967635</v>
      </c>
      <c r="G56">
        <v>0</v>
      </c>
      <c r="H56">
        <f t="shared" si="4"/>
        <v>0.29322073657049025</v>
      </c>
      <c r="I56">
        <f t="shared" si="5"/>
        <v>-1.1864474946906234</v>
      </c>
      <c r="J56">
        <f t="shared" si="6"/>
        <v>1.1864474946906234</v>
      </c>
      <c r="K56">
        <f t="shared" si="7"/>
        <v>0.53248954441718588</v>
      </c>
      <c r="L56">
        <f t="shared" si="8"/>
        <v>0.46751045558281423</v>
      </c>
      <c r="M56">
        <f t="shared" si="9"/>
        <v>1.8779711460710615</v>
      </c>
      <c r="N56">
        <f t="shared" si="10"/>
        <v>2.1389895949029984</v>
      </c>
    </row>
    <row r="57" spans="1:14" x14ac:dyDescent="0.25">
      <c r="A57" s="4">
        <f>IF('True_Odds_Calculator_2-way'!A58="","",'True_Odds_Calculator_2-way'!A58)</f>
        <v>1.74</v>
      </c>
      <c r="B57" s="4">
        <f>IF('True_Odds_Calculator_2-way'!B58="","",'True_Odds_Calculator_2-way'!B58)</f>
        <v>1.98</v>
      </c>
      <c r="C57" s="4">
        <f t="shared" si="0"/>
        <v>0.57471264367816088</v>
      </c>
      <c r="D57">
        <f t="shared" si="1"/>
        <v>0.50505050505050508</v>
      </c>
      <c r="E57">
        <f t="shared" si="2"/>
        <v>7.9763148728666078E-2</v>
      </c>
      <c r="F57">
        <f t="shared" si="3"/>
        <v>-0.21049576221989996</v>
      </c>
      <c r="G57">
        <v>0</v>
      </c>
      <c r="H57">
        <f t="shared" si="4"/>
        <v>0.2902589109485661</v>
      </c>
      <c r="I57">
        <f t="shared" si="5"/>
        <v>-1.1742784807525526</v>
      </c>
      <c r="J57">
        <f t="shared" si="6"/>
        <v>1.1742784807525526</v>
      </c>
      <c r="K57">
        <f t="shared" si="7"/>
        <v>0.53505519065937168</v>
      </c>
      <c r="L57">
        <f t="shared" si="8"/>
        <v>0.46494480934062798</v>
      </c>
      <c r="M57">
        <f t="shared" si="9"/>
        <v>1.8689660757568891</v>
      </c>
      <c r="N57">
        <f t="shared" si="10"/>
        <v>2.1507929111375019</v>
      </c>
    </row>
    <row r="58" spans="1:14" x14ac:dyDescent="0.25">
      <c r="A58" s="4">
        <f>IF('True_Odds_Calculator_2-way'!A59="","",'True_Odds_Calculator_2-way'!A59)</f>
        <v>1.83</v>
      </c>
      <c r="B58" s="4">
        <f>IF('True_Odds_Calculator_2-way'!B59="","",'True_Odds_Calculator_2-way'!B59)</f>
        <v>1.95</v>
      </c>
      <c r="C58" s="4">
        <f t="shared" si="0"/>
        <v>0.54644808743169393</v>
      </c>
      <c r="D58">
        <f t="shared" si="1"/>
        <v>0.51282051282051289</v>
      </c>
      <c r="E58">
        <f t="shared" si="2"/>
        <v>5.9268600252206927E-2</v>
      </c>
      <c r="F58">
        <f t="shared" si="3"/>
        <v>-0.22096118817430277</v>
      </c>
      <c r="G58">
        <v>0</v>
      </c>
      <c r="H58">
        <f t="shared" si="4"/>
        <v>0.28022978842650975</v>
      </c>
      <c r="I58">
        <f t="shared" si="5"/>
        <v>-1.1261575458206896</v>
      </c>
      <c r="J58">
        <f t="shared" si="6"/>
        <v>1.1261575458206896</v>
      </c>
      <c r="K58">
        <f t="shared" si="7"/>
        <v>0.51687312600322133</v>
      </c>
      <c r="L58">
        <f t="shared" si="8"/>
        <v>0.48312687399677845</v>
      </c>
      <c r="M58">
        <f t="shared" si="9"/>
        <v>1.9347107630311731</v>
      </c>
      <c r="N58">
        <f t="shared" si="10"/>
        <v>2.0698496685296544</v>
      </c>
    </row>
    <row r="59" spans="1:14" x14ac:dyDescent="0.25">
      <c r="A59" s="4">
        <f>IF('True_Odds_Calculator_2-way'!A60="","",'True_Odds_Calculator_2-way'!A60)</f>
        <v>2.5099999999999998</v>
      </c>
      <c r="B59" s="4">
        <f>IF('True_Odds_Calculator_2-way'!B60="","",'True_Odds_Calculator_2-way'!B60)</f>
        <v>1.56</v>
      </c>
      <c r="C59" s="4">
        <f t="shared" si="0"/>
        <v>0.39840637450199207</v>
      </c>
      <c r="D59">
        <f t="shared" si="1"/>
        <v>0.64102564102564097</v>
      </c>
      <c r="E59">
        <f t="shared" si="2"/>
        <v>3.9432015527633091E-2</v>
      </c>
      <c r="F59">
        <f t="shared" si="3"/>
        <v>-0.21595668607620788</v>
      </c>
      <c r="G59">
        <v>0</v>
      </c>
      <c r="H59">
        <f t="shared" si="4"/>
        <v>0.25538870160384103</v>
      </c>
      <c r="I59">
        <f t="shared" si="5"/>
        <v>-1.0874705707258894</v>
      </c>
      <c r="J59">
        <f t="shared" si="6"/>
        <v>1.0874705707258894</v>
      </c>
      <c r="K59">
        <f t="shared" si="7"/>
        <v>0.37848959432190721</v>
      </c>
      <c r="L59">
        <f t="shared" si="8"/>
        <v>0.62151040567809257</v>
      </c>
      <c r="M59">
        <f t="shared" si="9"/>
        <v>2.6420805617960932</v>
      </c>
      <c r="N59">
        <f t="shared" si="10"/>
        <v>1.6089835196064983</v>
      </c>
    </row>
    <row r="60" spans="1:14" x14ac:dyDescent="0.25">
      <c r="A60" s="4">
        <f>IF('True_Odds_Calculator_2-way'!A61="","",'True_Odds_Calculator_2-way'!A61)</f>
        <v>2.15</v>
      </c>
      <c r="B60" s="4">
        <f>IF('True_Odds_Calculator_2-way'!B61="","",'True_Odds_Calculator_2-way'!B61)</f>
        <v>1.75</v>
      </c>
      <c r="C60" s="4">
        <f t="shared" si="0"/>
        <v>0.46511627906976744</v>
      </c>
      <c r="D60">
        <f t="shared" si="1"/>
        <v>0.5714285714285714</v>
      </c>
      <c r="E60">
        <f t="shared" si="2"/>
        <v>3.6544850498338777E-2</v>
      </c>
      <c r="F60">
        <f t="shared" si="3"/>
        <v>-0.22923588039867115</v>
      </c>
      <c r="G60">
        <v>0</v>
      </c>
      <c r="H60">
        <f t="shared" si="4"/>
        <v>0.26578073089700993</v>
      </c>
      <c r="I60">
        <f t="shared" si="5"/>
        <v>-1.0767638041163308</v>
      </c>
      <c r="J60">
        <f t="shared" si="6"/>
        <v>1.0767638041163308</v>
      </c>
      <c r="K60">
        <f t="shared" si="7"/>
        <v>0.44677195262583885</v>
      </c>
      <c r="L60">
        <f t="shared" si="8"/>
        <v>0.5532280473741612</v>
      </c>
      <c r="M60">
        <f t="shared" si="9"/>
        <v>2.2382783747337802</v>
      </c>
      <c r="N60">
        <f t="shared" si="10"/>
        <v>1.8075728530872484</v>
      </c>
    </row>
    <row r="61" spans="1:14" x14ac:dyDescent="0.25">
      <c r="A61" s="4">
        <f>IF('True_Odds_Calculator_2-way'!A62="","",'True_Odds_Calculator_2-way'!A62)</f>
        <v>2.57</v>
      </c>
      <c r="B61" s="4">
        <f>IF('True_Odds_Calculator_2-way'!B62="","",'True_Odds_Calculator_2-way'!B62)</f>
        <v>1.54</v>
      </c>
      <c r="C61" s="4">
        <f t="shared" si="0"/>
        <v>0.38910505836575876</v>
      </c>
      <c r="D61">
        <f t="shared" si="1"/>
        <v>0.64935064935064934</v>
      </c>
      <c r="E61">
        <f t="shared" si="2"/>
        <v>3.845570771640805E-2</v>
      </c>
      <c r="F61">
        <f t="shared" si="3"/>
        <v>-0.21420991459901972</v>
      </c>
      <c r="G61">
        <v>0</v>
      </c>
      <c r="H61">
        <f t="shared" si="4"/>
        <v>0.25266562231542777</v>
      </c>
      <c r="I61">
        <f t="shared" si="5"/>
        <v>-1.0860586874184577</v>
      </c>
      <c r="J61">
        <f t="shared" si="6"/>
        <v>1.0860586874184577</v>
      </c>
      <c r="K61">
        <f t="shared" si="7"/>
        <v>0.36967044193530912</v>
      </c>
      <c r="L61">
        <f t="shared" si="8"/>
        <v>0.63032955806469082</v>
      </c>
      <c r="M61">
        <f t="shared" si="9"/>
        <v>2.7051121392469786</v>
      </c>
      <c r="N61">
        <f t="shared" si="10"/>
        <v>1.5864716912059673</v>
      </c>
    </row>
    <row r="62" spans="1:14" x14ac:dyDescent="0.25">
      <c r="A62" s="4">
        <f>IF('True_Odds_Calculator_2-way'!A63="","",'True_Odds_Calculator_2-way'!A63)</f>
        <v>2.4500000000000002</v>
      </c>
      <c r="B62" s="4">
        <f>IF('True_Odds_Calculator_2-way'!B63="","",'True_Odds_Calculator_2-way'!B63)</f>
        <v>1.59</v>
      </c>
      <c r="C62" s="4">
        <f t="shared" si="0"/>
        <v>0.4081632653061224</v>
      </c>
      <c r="D62">
        <f t="shared" si="1"/>
        <v>0.62893081761006286</v>
      </c>
      <c r="E62">
        <f t="shared" si="2"/>
        <v>3.7094082916185211E-2</v>
      </c>
      <c r="F62">
        <f t="shared" si="3"/>
        <v>-0.21961237325118743</v>
      </c>
      <c r="G62">
        <v>0</v>
      </c>
      <c r="H62">
        <f t="shared" si="4"/>
        <v>0.25670645616737259</v>
      </c>
      <c r="I62">
        <f t="shared" si="5"/>
        <v>-1.081160058403835</v>
      </c>
      <c r="J62">
        <f t="shared" si="6"/>
        <v>1.081160058403835</v>
      </c>
      <c r="K62">
        <f t="shared" si="7"/>
        <v>0.38945631391218749</v>
      </c>
      <c r="L62">
        <f t="shared" si="8"/>
        <v>0.61054368608781251</v>
      </c>
      <c r="M62">
        <f t="shared" si="9"/>
        <v>2.5676820846855613</v>
      </c>
      <c r="N62">
        <f t="shared" si="10"/>
        <v>1.6378844344582628</v>
      </c>
    </row>
    <row r="63" spans="1:14" x14ac:dyDescent="0.25">
      <c r="A63" s="4">
        <f>IF('True_Odds_Calculator_2-way'!A64="","",'True_Odds_Calculator_2-way'!A64)</f>
        <v>3.08</v>
      </c>
      <c r="B63" s="4">
        <f>IF('True_Odds_Calculator_2-way'!B64="","",'True_Odds_Calculator_2-way'!B64)</f>
        <v>1.39</v>
      </c>
      <c r="C63" s="4">
        <f t="shared" si="0"/>
        <v>0.32467532467532467</v>
      </c>
      <c r="D63">
        <f t="shared" si="1"/>
        <v>0.71942446043165476</v>
      </c>
      <c r="E63">
        <f t="shared" si="2"/>
        <v>4.4099785106979539E-2</v>
      </c>
      <c r="F63">
        <f t="shared" si="3"/>
        <v>-0.1894795851630382</v>
      </c>
      <c r="G63">
        <v>0</v>
      </c>
      <c r="H63">
        <f t="shared" si="4"/>
        <v>0.23357937027001777</v>
      </c>
      <c r="I63">
        <f t="shared" si="5"/>
        <v>-1.1102889792108193</v>
      </c>
      <c r="J63">
        <f t="shared" si="6"/>
        <v>1.1102889792108193</v>
      </c>
      <c r="K63">
        <f t="shared" si="7"/>
        <v>0.30216947925196214</v>
      </c>
      <c r="L63">
        <f t="shared" si="8"/>
        <v>0.69783052074803786</v>
      </c>
      <c r="M63">
        <f t="shared" si="9"/>
        <v>3.3094010767585043</v>
      </c>
      <c r="N63">
        <f t="shared" si="10"/>
        <v>1.4330127018922192</v>
      </c>
    </row>
    <row r="64" spans="1:14" x14ac:dyDescent="0.25">
      <c r="A64" s="4">
        <f>IF('True_Odds_Calculator_2-way'!A65="","",'True_Odds_Calculator_2-way'!A65)</f>
        <v>2.36</v>
      </c>
      <c r="B64" s="4">
        <f>IF('True_Odds_Calculator_2-way'!B65="","",'True_Odds_Calculator_2-way'!B65)</f>
        <v>1.65</v>
      </c>
      <c r="C64" s="4">
        <f t="shared" si="0"/>
        <v>0.42372881355932207</v>
      </c>
      <c r="D64">
        <f t="shared" si="1"/>
        <v>0.60606060606060608</v>
      </c>
      <c r="E64">
        <f t="shared" si="2"/>
        <v>2.9789419619928204E-2</v>
      </c>
      <c r="F64">
        <f t="shared" si="3"/>
        <v>-0.22701592193117603</v>
      </c>
      <c r="G64">
        <v>0</v>
      </c>
      <c r="H64">
        <f t="shared" si="4"/>
        <v>0.25680534155110429</v>
      </c>
      <c r="I64">
        <f t="shared" si="5"/>
        <v>-1.063589074528793</v>
      </c>
      <c r="J64">
        <f t="shared" si="6"/>
        <v>1.063589074528793</v>
      </c>
      <c r="K64">
        <f t="shared" si="7"/>
        <v>0.4087503406809192</v>
      </c>
      <c r="L64">
        <f t="shared" si="8"/>
        <v>0.59124965931908058</v>
      </c>
      <c r="M64">
        <f t="shared" si="9"/>
        <v>2.4464811413591585</v>
      </c>
      <c r="N64">
        <f t="shared" si="10"/>
        <v>1.6913328984437157</v>
      </c>
    </row>
    <row r="65" spans="1:14" x14ac:dyDescent="0.25">
      <c r="A65" s="4">
        <f>IF('True_Odds_Calculator_2-way'!A66="","",'True_Odds_Calculator_2-way'!A66)</f>
        <v>2.58</v>
      </c>
      <c r="B65" s="4">
        <f>IF('True_Odds_Calculator_2-way'!B66="","",'True_Odds_Calculator_2-way'!B66)</f>
        <v>1.55</v>
      </c>
      <c r="C65" s="4">
        <f t="shared" si="0"/>
        <v>0.38759689922480617</v>
      </c>
      <c r="D65">
        <f t="shared" si="1"/>
        <v>0.64516129032258063</v>
      </c>
      <c r="E65">
        <f t="shared" si="2"/>
        <v>3.275818954738674E-2</v>
      </c>
      <c r="F65">
        <f t="shared" si="3"/>
        <v>-0.21730432608152039</v>
      </c>
      <c r="G65">
        <v>0</v>
      </c>
      <c r="H65">
        <f t="shared" si="4"/>
        <v>0.25006251562890719</v>
      </c>
      <c r="I65">
        <f t="shared" si="5"/>
        <v>-1.072729223145815</v>
      </c>
      <c r="J65">
        <f t="shared" si="6"/>
        <v>1.072729223145815</v>
      </c>
      <c r="K65">
        <f t="shared" si="7"/>
        <v>0.37106960671234313</v>
      </c>
      <c r="L65">
        <f t="shared" si="8"/>
        <v>0.6289303932876571</v>
      </c>
      <c r="M65">
        <f t="shared" si="9"/>
        <v>2.6949121725703877</v>
      </c>
      <c r="N65">
        <f t="shared" si="10"/>
        <v>1.5900010727301979</v>
      </c>
    </row>
    <row r="66" spans="1:14" x14ac:dyDescent="0.25">
      <c r="A66" s="4">
        <f>IF('True_Odds_Calculator_2-way'!A67="","",'True_Odds_Calculator_2-way'!A67)</f>
        <v>2.5</v>
      </c>
      <c r="B66" s="4">
        <f>IF('True_Odds_Calculator_2-way'!B67="","",'True_Odds_Calculator_2-way'!B67)</f>
        <v>1.58</v>
      </c>
      <c r="C66" s="4">
        <f t="shared" si="0"/>
        <v>0.4</v>
      </c>
      <c r="D66">
        <f t="shared" si="1"/>
        <v>0.63291139240506322</v>
      </c>
      <c r="E66">
        <f t="shared" si="2"/>
        <v>3.2911392405063244E-2</v>
      </c>
      <c r="F66">
        <f t="shared" si="3"/>
        <v>-0.22025316455696209</v>
      </c>
      <c r="G66">
        <v>0</v>
      </c>
      <c r="H66">
        <f t="shared" si="4"/>
        <v>0.25316455696202528</v>
      </c>
      <c r="I66">
        <f t="shared" si="5"/>
        <v>-1.0721125348377945</v>
      </c>
      <c r="J66">
        <f t="shared" si="6"/>
        <v>1.0721125348377945</v>
      </c>
      <c r="K66">
        <f t="shared" si="7"/>
        <v>0.38341076664008866</v>
      </c>
      <c r="L66">
        <f t="shared" si="8"/>
        <v>0.61658923335991145</v>
      </c>
      <c r="M66">
        <f t="shared" si="9"/>
        <v>2.6081688022566918</v>
      </c>
      <c r="N66">
        <f t="shared" si="10"/>
        <v>1.6218252702059208</v>
      </c>
    </row>
    <row r="67" spans="1:14" x14ac:dyDescent="0.25">
      <c r="A67" s="4">
        <f>IF('True_Odds_Calculator_2-way'!A68="","",'True_Odds_Calculator_2-way'!A68)</f>
        <v>2.2000000000000002</v>
      </c>
      <c r="B67" s="4">
        <f>IF('True_Odds_Calculator_2-way'!B68="","",'True_Odds_Calculator_2-way'!B68)</f>
        <v>1.73</v>
      </c>
      <c r="C67" s="4">
        <f t="shared" ref="C67:C130" si="11">1/A67</f>
        <v>0.45454545454545453</v>
      </c>
      <c r="D67">
        <f t="shared" ref="D67:D130" si="12">1/B67</f>
        <v>0.5780346820809249</v>
      </c>
      <c r="E67">
        <f t="shared" ref="E67:E130" si="13">C67+D67-1</f>
        <v>3.2580136626379375E-2</v>
      </c>
      <c r="F67">
        <f t="shared" ref="F67:F130" si="14">C67+D67-(C67*D67)-1</f>
        <v>-0.23016290068313194</v>
      </c>
      <c r="G67">
        <v>0</v>
      </c>
      <c r="H67">
        <f t="shared" ref="H67:H130" si="15">C67*D67</f>
        <v>0.26274303730951132</v>
      </c>
      <c r="I67">
        <f t="shared" ref="I67:I130" si="16">((-4*F67*H67)^0.5)/(2*F67)</f>
        <v>-1.0684346079267204</v>
      </c>
      <c r="J67">
        <f t="shared" ref="J67:J130" si="17">(-((-4*F67*H67)^0.5))/(2*F67)</f>
        <v>1.0684346079267204</v>
      </c>
      <c r="K67">
        <f t="shared" ref="K67:K130" si="18">IF(A67="","",(C67/($J67+C67-($J67*C67))))</f>
        <v>0.43818875860384515</v>
      </c>
      <c r="L67">
        <f t="shared" ref="L67:L130" si="19">IF(B67="","",(D67/($J67+D67-($J67*D67))))</f>
        <v>0.5618112413961549</v>
      </c>
      <c r="M67">
        <f t="shared" ref="M67:M130" si="20">IF(A67="","",1/K67)</f>
        <v>2.2821215295120645</v>
      </c>
      <c r="N67">
        <f t="shared" ref="N67:N130" si="21">IF(B67="","",1/L67)</f>
        <v>1.7799572637865058</v>
      </c>
    </row>
    <row r="68" spans="1:14" x14ac:dyDescent="0.25">
      <c r="A68" s="4">
        <f>IF('True_Odds_Calculator_2-way'!A69="","",'True_Odds_Calculator_2-way'!A69)</f>
        <v>2.13</v>
      </c>
      <c r="B68" s="4">
        <f>IF('True_Odds_Calculator_2-way'!B69="","",'True_Odds_Calculator_2-way'!B69)</f>
        <v>1.77</v>
      </c>
      <c r="C68" s="4">
        <f t="shared" si="11"/>
        <v>0.46948356807511737</v>
      </c>
      <c r="D68">
        <f t="shared" si="12"/>
        <v>0.56497175141242939</v>
      </c>
      <c r="E68">
        <f t="shared" si="13"/>
        <v>3.4455319487546765E-2</v>
      </c>
      <c r="F68">
        <f t="shared" si="14"/>
        <v>-0.23078963422720888</v>
      </c>
      <c r="G68">
        <v>0</v>
      </c>
      <c r="H68">
        <f t="shared" si="15"/>
        <v>0.26524495371475559</v>
      </c>
      <c r="I68">
        <f t="shared" si="16"/>
        <v>-1.0720509244860594</v>
      </c>
      <c r="J68">
        <f t="shared" si="17"/>
        <v>1.0720509244860594</v>
      </c>
      <c r="K68">
        <f t="shared" si="18"/>
        <v>0.45219863720922326</v>
      </c>
      <c r="L68">
        <f t="shared" si="19"/>
        <v>0.54780136279077696</v>
      </c>
      <c r="M68">
        <f t="shared" si="20"/>
        <v>2.2114175446692466</v>
      </c>
      <c r="N68">
        <f t="shared" si="21"/>
        <v>1.8254792118542653</v>
      </c>
    </row>
    <row r="69" spans="1:14" x14ac:dyDescent="0.25">
      <c r="A69" s="4">
        <f>IF('True_Odds_Calculator_2-way'!A70="","",'True_Odds_Calculator_2-way'!A70)</f>
        <v>1.91</v>
      </c>
      <c r="B69" s="4">
        <f>IF('True_Odds_Calculator_2-way'!B70="","",'True_Odds_Calculator_2-way'!B70)</f>
        <v>1.97</v>
      </c>
      <c r="C69" s="4">
        <f t="shared" si="11"/>
        <v>0.52356020942408377</v>
      </c>
      <c r="D69">
        <f t="shared" si="12"/>
        <v>0.50761421319796951</v>
      </c>
      <c r="E69">
        <f t="shared" si="13"/>
        <v>3.1174422622053388E-2</v>
      </c>
      <c r="F69">
        <f t="shared" si="14"/>
        <v>-0.23459218114651703</v>
      </c>
      <c r="G69">
        <v>0</v>
      </c>
      <c r="H69">
        <f t="shared" si="15"/>
        <v>0.26576660376857042</v>
      </c>
      <c r="I69">
        <f t="shared" si="16"/>
        <v>-1.0643719889333219</v>
      </c>
      <c r="J69">
        <f t="shared" si="17"/>
        <v>1.0643719889333219</v>
      </c>
      <c r="K69">
        <f t="shared" si="18"/>
        <v>0.50798075614261506</v>
      </c>
      <c r="L69">
        <f t="shared" si="19"/>
        <v>0.49201924385738482</v>
      </c>
      <c r="M69">
        <f t="shared" si="20"/>
        <v>1.9685785099293232</v>
      </c>
      <c r="N69">
        <f t="shared" si="21"/>
        <v>2.032440829265322</v>
      </c>
    </row>
    <row r="70" spans="1:14" x14ac:dyDescent="0.25">
      <c r="A70" s="4">
        <f>IF('True_Odds_Calculator_2-way'!A71="","",'True_Odds_Calculator_2-way'!A71)</f>
        <v>2.23</v>
      </c>
      <c r="B70" s="4">
        <f>IF('True_Odds_Calculator_2-way'!B71="","",'True_Odds_Calculator_2-way'!B71)</f>
        <v>1.7</v>
      </c>
      <c r="C70" s="4">
        <f t="shared" si="11"/>
        <v>0.44843049327354262</v>
      </c>
      <c r="D70">
        <f t="shared" si="12"/>
        <v>0.58823529411764708</v>
      </c>
      <c r="E70">
        <f t="shared" si="13"/>
        <v>3.6665787391189752E-2</v>
      </c>
      <c r="F70">
        <f t="shared" si="14"/>
        <v>-0.22711685571089413</v>
      </c>
      <c r="G70">
        <v>0</v>
      </c>
      <c r="H70">
        <f t="shared" si="15"/>
        <v>0.26378264310208388</v>
      </c>
      <c r="I70">
        <f t="shared" si="16"/>
        <v>-1.0777013435226062</v>
      </c>
      <c r="J70">
        <f t="shared" si="17"/>
        <v>1.0777013435226062</v>
      </c>
      <c r="K70">
        <f t="shared" si="18"/>
        <v>0.43000161655276159</v>
      </c>
      <c r="L70">
        <f t="shared" si="19"/>
        <v>0.56999838344723819</v>
      </c>
      <c r="M70">
        <f t="shared" si="20"/>
        <v>2.3255726525328053</v>
      </c>
      <c r="N70">
        <f t="shared" si="21"/>
        <v>1.7543909404658247</v>
      </c>
    </row>
    <row r="71" spans="1:14" x14ac:dyDescent="0.25">
      <c r="A71" s="4">
        <f>IF('True_Odds_Calculator_2-way'!A72="","",'True_Odds_Calculator_2-way'!A72)</f>
        <v>2.35</v>
      </c>
      <c r="B71" s="4">
        <f>IF('True_Odds_Calculator_2-way'!B72="","",'True_Odds_Calculator_2-way'!B72)</f>
        <v>1.65</v>
      </c>
      <c r="C71" s="4">
        <f t="shared" si="11"/>
        <v>0.42553191489361702</v>
      </c>
      <c r="D71">
        <f t="shared" si="12"/>
        <v>0.60606060606060608</v>
      </c>
      <c r="E71">
        <f t="shared" si="13"/>
        <v>3.1592520954223158E-2</v>
      </c>
      <c r="F71">
        <f t="shared" si="14"/>
        <v>-0.22630560928433263</v>
      </c>
      <c r="G71">
        <v>0</v>
      </c>
      <c r="H71">
        <f t="shared" si="15"/>
        <v>0.25789813023855579</v>
      </c>
      <c r="I71">
        <f t="shared" si="16"/>
        <v>-1.0675210253672478</v>
      </c>
      <c r="J71">
        <f t="shared" si="17"/>
        <v>1.0675210253672478</v>
      </c>
      <c r="K71">
        <f t="shared" si="18"/>
        <v>0.40964242822822811</v>
      </c>
      <c r="L71">
        <f t="shared" si="19"/>
        <v>0.59035757177177173</v>
      </c>
      <c r="M71">
        <f t="shared" si="20"/>
        <v>2.4411533842457849</v>
      </c>
      <c r="N71">
        <f t="shared" si="21"/>
        <v>1.6938886664887112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1.58</v>
      </c>
      <c r="C72" s="4">
        <f t="shared" si="11"/>
        <v>0.41666666666666669</v>
      </c>
      <c r="D72">
        <f t="shared" si="12"/>
        <v>0.63291139240506322</v>
      </c>
      <c r="E72">
        <f t="shared" si="13"/>
        <v>4.9578059071729852E-2</v>
      </c>
      <c r="F72">
        <f t="shared" si="14"/>
        <v>-0.21413502109704652</v>
      </c>
      <c r="G72">
        <v>0</v>
      </c>
      <c r="H72">
        <f t="shared" si="15"/>
        <v>0.26371308016877637</v>
      </c>
      <c r="I72">
        <f t="shared" si="16"/>
        <v>-1.1097419040461878</v>
      </c>
      <c r="J72">
        <f t="shared" si="17"/>
        <v>1.1097419040461878</v>
      </c>
      <c r="K72">
        <f t="shared" si="18"/>
        <v>0.39159808059207912</v>
      </c>
      <c r="L72">
        <f t="shared" si="19"/>
        <v>0.6084019194079211</v>
      </c>
      <c r="M72">
        <f t="shared" si="20"/>
        <v>2.5536386656646628</v>
      </c>
      <c r="N72">
        <f t="shared" si="21"/>
        <v>1.6436503043467887</v>
      </c>
    </row>
    <row r="73" spans="1:14" x14ac:dyDescent="0.25">
      <c r="A73" s="4">
        <f>IF('True_Odds_Calculator_2-way'!A74="","",'True_Odds_Calculator_2-way'!A74)</f>
        <v>2.93</v>
      </c>
      <c r="B73" s="4">
        <f>IF('True_Odds_Calculator_2-way'!B74="","",'True_Odds_Calculator_2-way'!B74)</f>
        <v>1.4</v>
      </c>
      <c r="C73" s="4">
        <f t="shared" si="11"/>
        <v>0.34129692832764502</v>
      </c>
      <c r="D73">
        <f t="shared" si="12"/>
        <v>0.7142857142857143</v>
      </c>
      <c r="E73">
        <f t="shared" si="13"/>
        <v>5.5582642613359212E-2</v>
      </c>
      <c r="F73">
        <f t="shared" si="14"/>
        <v>-0.18820087762067295</v>
      </c>
      <c r="G73">
        <v>0</v>
      </c>
      <c r="H73">
        <f t="shared" si="15"/>
        <v>0.24378352023403216</v>
      </c>
      <c r="I73">
        <f t="shared" si="16"/>
        <v>-1.1381286340149632</v>
      </c>
      <c r="J73">
        <f t="shared" si="17"/>
        <v>1.1381286340149632</v>
      </c>
      <c r="K73">
        <f t="shared" si="18"/>
        <v>0.3128335329800993</v>
      </c>
      <c r="L73">
        <f t="shared" si="19"/>
        <v>0.68716646701990081</v>
      </c>
      <c r="M73">
        <f t="shared" si="20"/>
        <v>3.1965882636488789</v>
      </c>
      <c r="N73">
        <f t="shared" si="21"/>
        <v>1.4552514536059853</v>
      </c>
    </row>
    <row r="74" spans="1:14" x14ac:dyDescent="0.25">
      <c r="A74" s="4">
        <f>IF('True_Odds_Calculator_2-way'!A75="","",'True_Odds_Calculator_2-way'!A75)</f>
        <v>2.4</v>
      </c>
      <c r="B74" s="4">
        <f>IF('True_Odds_Calculator_2-way'!B75="","",'True_Odds_Calculator_2-way'!B75)</f>
        <v>1.58</v>
      </c>
      <c r="C74" s="4">
        <f t="shared" si="11"/>
        <v>0.41666666666666669</v>
      </c>
      <c r="D74">
        <f t="shared" si="12"/>
        <v>0.63291139240506322</v>
      </c>
      <c r="E74">
        <f t="shared" si="13"/>
        <v>4.9578059071729852E-2</v>
      </c>
      <c r="F74">
        <f t="shared" si="14"/>
        <v>-0.21413502109704652</v>
      </c>
      <c r="G74">
        <v>0</v>
      </c>
      <c r="H74">
        <f t="shared" si="15"/>
        <v>0.26371308016877637</v>
      </c>
      <c r="I74">
        <f t="shared" si="16"/>
        <v>-1.1097419040461878</v>
      </c>
      <c r="J74">
        <f t="shared" si="17"/>
        <v>1.1097419040461878</v>
      </c>
      <c r="K74">
        <f t="shared" si="18"/>
        <v>0.39159808059207912</v>
      </c>
      <c r="L74">
        <f t="shared" si="19"/>
        <v>0.6084019194079211</v>
      </c>
      <c r="M74">
        <f t="shared" si="20"/>
        <v>2.5536386656646628</v>
      </c>
      <c r="N74">
        <f t="shared" si="21"/>
        <v>1.6436503043467887</v>
      </c>
    </row>
    <row r="75" spans="1:14" x14ac:dyDescent="0.25">
      <c r="A75" s="4">
        <f>IF('True_Odds_Calculator_2-way'!A76="","",'True_Odds_Calculator_2-way'!A76)</f>
        <v>2.76</v>
      </c>
      <c r="B75" s="4">
        <f>IF('True_Odds_Calculator_2-way'!B76="","",'True_Odds_Calculator_2-way'!B76)</f>
        <v>1.46</v>
      </c>
      <c r="C75" s="4">
        <f t="shared" si="11"/>
        <v>0.3623188405797102</v>
      </c>
      <c r="D75">
        <f t="shared" si="12"/>
        <v>0.68493150684931503</v>
      </c>
      <c r="E75">
        <f t="shared" si="13"/>
        <v>4.7250347429025119E-2</v>
      </c>
      <c r="F75">
        <f t="shared" si="14"/>
        <v>-0.20091324200913252</v>
      </c>
      <c r="G75">
        <v>0</v>
      </c>
      <c r="H75">
        <f t="shared" si="15"/>
        <v>0.24816358943815767</v>
      </c>
      <c r="I75">
        <f t="shared" si="16"/>
        <v>-1.1113855611859673</v>
      </c>
      <c r="J75">
        <f t="shared" si="17"/>
        <v>1.1113855611859673</v>
      </c>
      <c r="K75">
        <f t="shared" si="18"/>
        <v>0.33829057718166117</v>
      </c>
      <c r="L75">
        <f t="shared" si="19"/>
        <v>0.66170942281833889</v>
      </c>
      <c r="M75">
        <f t="shared" si="20"/>
        <v>2.9560385876873023</v>
      </c>
      <c r="N75">
        <f t="shared" si="21"/>
        <v>1.5112373581455452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11"/>
        <v>0.45248868778280543</v>
      </c>
      <c r="D76">
        <f t="shared" si="12"/>
        <v>0.58139534883720934</v>
      </c>
      <c r="E76">
        <f t="shared" si="13"/>
        <v>3.3884036620014824E-2</v>
      </c>
      <c r="F76">
        <f t="shared" si="14"/>
        <v>-0.2291907818583605</v>
      </c>
      <c r="G76">
        <v>0</v>
      </c>
      <c r="H76">
        <f t="shared" si="15"/>
        <v>0.26307481847837527</v>
      </c>
      <c r="I76">
        <f t="shared" si="16"/>
        <v>-1.0713739108887084</v>
      </c>
      <c r="J76">
        <f t="shared" si="17"/>
        <v>1.0713739108887084</v>
      </c>
      <c r="K76">
        <f t="shared" si="18"/>
        <v>0.43547132891069945</v>
      </c>
      <c r="L76">
        <f t="shared" si="19"/>
        <v>0.56452867108930049</v>
      </c>
      <c r="M76">
        <f t="shared" si="20"/>
        <v>2.2963624321753371</v>
      </c>
      <c r="N76">
        <f t="shared" si="21"/>
        <v>1.7713892158398703</v>
      </c>
    </row>
    <row r="77" spans="1:14" x14ac:dyDescent="0.25">
      <c r="A77" s="4">
        <f>IF('True_Odds_Calculator_2-way'!A78="","",'True_Odds_Calculator_2-way'!A78)</f>
        <v>2.2999999999999998</v>
      </c>
      <c r="B77" s="4">
        <f>IF('True_Odds_Calculator_2-way'!B78="","",'True_Odds_Calculator_2-way'!B78)</f>
        <v>1.66</v>
      </c>
      <c r="C77" s="4">
        <f t="shared" si="11"/>
        <v>0.43478260869565222</v>
      </c>
      <c r="D77">
        <f t="shared" si="12"/>
        <v>0.60240963855421692</v>
      </c>
      <c r="E77">
        <f t="shared" si="13"/>
        <v>3.7192247249869137E-2</v>
      </c>
      <c r="F77">
        <f t="shared" si="14"/>
        <v>-0.22472498690413822</v>
      </c>
      <c r="G77">
        <v>0</v>
      </c>
      <c r="H77">
        <f t="shared" si="15"/>
        <v>0.26191723415400736</v>
      </c>
      <c r="I77">
        <f t="shared" si="16"/>
        <v>-1.0795837927188263</v>
      </c>
      <c r="J77">
        <f t="shared" si="17"/>
        <v>1.0795837927188263</v>
      </c>
      <c r="K77">
        <f t="shared" si="18"/>
        <v>0.41606702211367647</v>
      </c>
      <c r="L77">
        <f t="shared" si="19"/>
        <v>0.58393297788632348</v>
      </c>
      <c r="M77">
        <f t="shared" si="20"/>
        <v>2.4034589305344736</v>
      </c>
      <c r="N77">
        <f t="shared" si="21"/>
        <v>1.7125253031944256</v>
      </c>
    </row>
    <row r="78" spans="1:14" x14ac:dyDescent="0.25">
      <c r="A78" s="4">
        <f>IF('True_Odds_Calculator_2-way'!A79="","",'True_Odds_Calculator_2-way'!A79)</f>
        <v>2.79</v>
      </c>
      <c r="B78" s="4">
        <f>IF('True_Odds_Calculator_2-way'!B79="","",'True_Odds_Calculator_2-way'!B79)</f>
        <v>1.44</v>
      </c>
      <c r="C78" s="4">
        <f t="shared" si="11"/>
        <v>0.35842293906810035</v>
      </c>
      <c r="D78">
        <f t="shared" si="12"/>
        <v>0.69444444444444442</v>
      </c>
      <c r="E78">
        <f t="shared" si="13"/>
        <v>5.286738351254483E-2</v>
      </c>
      <c r="F78">
        <f t="shared" si="14"/>
        <v>-0.19603743528474704</v>
      </c>
      <c r="G78">
        <v>0</v>
      </c>
      <c r="H78">
        <f t="shared" si="15"/>
        <v>0.2489048187972919</v>
      </c>
      <c r="I78">
        <f t="shared" si="16"/>
        <v>-1.1268007990012083</v>
      </c>
      <c r="J78">
        <f t="shared" si="17"/>
        <v>1.1268007990012083</v>
      </c>
      <c r="K78">
        <f t="shared" si="18"/>
        <v>0.3314580068839641</v>
      </c>
      <c r="L78">
        <f t="shared" si="19"/>
        <v>0.6685419931160359</v>
      </c>
      <c r="M78">
        <f t="shared" si="20"/>
        <v>3.0169734302121634</v>
      </c>
      <c r="N78">
        <f t="shared" si="21"/>
        <v>1.4957923515605316</v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5" sqref="AA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2.56</v>
      </c>
      <c r="B3">
        <v>1.56</v>
      </c>
      <c r="C3" s="29">
        <f t="shared" ref="C3:C66" si="0">IF(OR($A3="",$B3=""),"",(1/A3)+(1/B3)-1)</f>
        <v>3.1650641025640969E-2</v>
      </c>
      <c r="D3" s="30">
        <f>IF(OR($A3="",$B3=""),"",A3*'MPTO_working_2-way'!$G2)</f>
        <v>2.641025641025641</v>
      </c>
      <c r="E3" s="32">
        <f>IF(OR($A3="",$B3=""),"",B3*'MPTO_working_2-way'!$G2)</f>
        <v>1.609375</v>
      </c>
      <c r="F3" s="30">
        <f>IF(OR($A3="",$B3=""),"",'MPTO_working_2-way'!D2)</f>
        <v>2.668091929449492</v>
      </c>
      <c r="G3" s="32">
        <f>IF(OR($A3="",$B3=""),"",'MPTO_working_2-way'!E2)</f>
        <v>1.5994873438000641</v>
      </c>
      <c r="H3" s="30">
        <f>IF(OR($A3="",$B3=""),"",'OddsRatio_working_2-way'!M2)</f>
        <v>2.6690459207925601</v>
      </c>
      <c r="I3" s="30">
        <f>IF(OR($A3="",$B3=""),"",'OddsRatio_working_2-way'!N2)</f>
        <v>1.5991446895152783</v>
      </c>
      <c r="J3" s="30">
        <f>IF('Log_working_2-way'!$D2="","",A3^('Log_working_2-way'!$D2))</f>
        <v>2.6816723187887983</v>
      </c>
      <c r="K3" s="32">
        <f>IF('Log_working_2-way'!$D2="","",B3^('Log_working_2-way'!$D2))</f>
        <v>1.5946461678813644</v>
      </c>
      <c r="L3" s="37">
        <f>(1/D3)</f>
        <v>0.37864077669902912</v>
      </c>
      <c r="M3" s="37">
        <f>(1/E3)</f>
        <v>0.62135922330097082</v>
      </c>
      <c r="N3" s="38">
        <v>100</v>
      </c>
      <c r="O3" s="38">
        <f>(1/A3)*((N3*A3)-N3)</f>
        <v>60.9375</v>
      </c>
      <c r="P3" s="38">
        <f>(1/B3)*((N3*B3)-N3)</f>
        <v>35.897435897435898</v>
      </c>
      <c r="Q3" s="38">
        <f>(1/B3)*N3</f>
        <v>64.102564102564102</v>
      </c>
      <c r="R3" s="38">
        <f>(1/A3)*N3</f>
        <v>39.0625</v>
      </c>
      <c r="S3" s="39">
        <f>O3-Q3</f>
        <v>-3.1650641025641022</v>
      </c>
      <c r="T3" s="39">
        <f>P3-R3</f>
        <v>-3.1650641025641022</v>
      </c>
      <c r="U3" t="s">
        <v>121</v>
      </c>
      <c r="V3" t="s">
        <v>118</v>
      </c>
      <c r="W3" t="s">
        <v>181</v>
      </c>
      <c r="X3" s="48" t="s">
        <v>228</v>
      </c>
      <c r="Y3" s="41"/>
    </row>
    <row r="4" spans="1:25" s="12" customFormat="1" ht="15" x14ac:dyDescent="0.25">
      <c r="A4">
        <v>2.92</v>
      </c>
      <c r="B4">
        <v>1.43</v>
      </c>
      <c r="C4" s="29">
        <f t="shared" si="0"/>
        <v>4.1766452725356951E-2</v>
      </c>
      <c r="D4" s="30">
        <f>IF(OR($A4="",$B4=""),"",A4*'MPTO_working_2-way'!$G3)</f>
        <v>3.0419580419580421</v>
      </c>
      <c r="E4" s="32">
        <f>IF(OR($A4="",$B4=""),"",B4*'MPTO_working_2-way'!$G3)</f>
        <v>1.4897260273972603</v>
      </c>
      <c r="F4" s="30">
        <f>IF(OR($A4="",$B4=""),"",'MPTO_working_2-way'!D3)</f>
        <v>3.1096216860291932</v>
      </c>
      <c r="G4" s="32">
        <f>IF(OR($A4="",$B4=""),"",'MPTO_working_2-way'!E3)</f>
        <v>1.4740186388025982</v>
      </c>
      <c r="H4" s="30">
        <f>IF(OR($A4="",$B4=""),"",'OddsRatio_working_2-way'!M3)</f>
        <v>3.1130821751814985</v>
      </c>
      <c r="I4" s="30">
        <f>IF(OR($A4="",$B4=""),"",'OddsRatio_working_2-way'!N3)</f>
        <v>1.4732423621500226</v>
      </c>
      <c r="J4" s="30">
        <f>IF('Log_working_2-way'!$D3="","",A4^('Log_working_2-way'!$D3))</f>
        <v>3.1458778007923351</v>
      </c>
      <c r="K4" s="32">
        <f>IF('Log_working_2-way'!$D3="","",B4^('Log_working_2-way'!$D3))</f>
        <v>1.4660097604947195</v>
      </c>
      <c r="L4" s="37">
        <f t="shared" ref="L4" si="1">(1/D4)</f>
        <v>0.32873563218390806</v>
      </c>
      <c r="M4" s="37">
        <f t="shared" ref="M4" si="2">(1/E4)</f>
        <v>0.67126436781609189</v>
      </c>
      <c r="N4" s="38">
        <v>100</v>
      </c>
      <c r="O4" s="38">
        <f t="shared" ref="O4" si="3">(1/A4)*((N4*A4)-N4)</f>
        <v>65.753424657534239</v>
      </c>
      <c r="P4" s="38">
        <f t="shared" ref="P4" si="4">(1/B4)*((N4*B4)-N4)</f>
        <v>30.069930069930074</v>
      </c>
      <c r="Q4" s="38">
        <f t="shared" ref="Q4" si="5">(1/B4)*N4</f>
        <v>69.930069930069934</v>
      </c>
      <c r="R4" s="38">
        <f t="shared" ref="R4" si="6">(1/A4)*N4</f>
        <v>34.246575342465754</v>
      </c>
      <c r="S4" s="39">
        <f t="shared" ref="S4" si="7">O4-Q4</f>
        <v>-4.1766452725356942</v>
      </c>
      <c r="T4" s="39">
        <f t="shared" ref="T4" si="8">P4-R4</f>
        <v>-4.17664527253568</v>
      </c>
      <c r="U4" t="s">
        <v>111</v>
      </c>
      <c r="V4" t="s">
        <v>78</v>
      </c>
      <c r="W4" t="s">
        <v>88</v>
      </c>
      <c r="X4" s="48" t="s">
        <v>228</v>
      </c>
      <c r="Y4" s="41"/>
    </row>
    <row r="5" spans="1:25" s="12" customFormat="1" ht="15" x14ac:dyDescent="0.25">
      <c r="A5">
        <v>2.04</v>
      </c>
      <c r="B5">
        <v>1.87</v>
      </c>
      <c r="C5" s="29">
        <f t="shared" si="0"/>
        <v>2.4955436720142554E-2</v>
      </c>
      <c r="D5" s="30">
        <f>IF(OR($A5="",$B5=""),"",A5*'MPTO_working_2-way'!$G4)</f>
        <v>2.0909090909090908</v>
      </c>
      <c r="E5" s="32">
        <f>IF(OR($A5="",$B5=""),"",B5*'MPTO_working_2-way'!$G4)</f>
        <v>1.9166666666666667</v>
      </c>
      <c r="F5" s="30">
        <f>IF(OR($A5="",$B5=""),"",'MPTO_working_2-way'!D4)</f>
        <v>2.0932835820895521</v>
      </c>
      <c r="G5" s="32">
        <f>IF(OR($A5="",$B5=""),"",'MPTO_working_2-way'!E4)</f>
        <v>1.9146757679180888</v>
      </c>
      <c r="H5" s="30">
        <f>IF(OR($A5="",$B5=""),"",'OddsRatio_working_2-way'!M4)</f>
        <v>2.0933445471810685</v>
      </c>
      <c r="I5" s="30">
        <f>IF(OR($A5="",$B5=""),"",'OddsRatio_working_2-way'!N4)</f>
        <v>1.9146247654303168</v>
      </c>
      <c r="J5" s="30">
        <f>IF('Log_working_2-way'!$D4="","",A5^('Log_working_2-way'!$D4))</f>
        <v>2.0944198529941209</v>
      </c>
      <c r="K5" s="32">
        <f>IF('Log_working_2-way'!$D4="","",B5^('Log_working_2-way'!$D4))</f>
        <v>1.9137261145840778</v>
      </c>
      <c r="L5" s="37">
        <f t="shared" ref="L5:L68" si="9">(1/D5)</f>
        <v>0.47826086956521741</v>
      </c>
      <c r="M5" s="37">
        <f t="shared" ref="M5:M68" si="10">(1/E5)</f>
        <v>0.52173913043478259</v>
      </c>
      <c r="N5" s="38">
        <v>101</v>
      </c>
      <c r="O5" s="38">
        <f t="shared" ref="O5:O68" si="11">(1/A5)*((N5*A5)-N5)</f>
        <v>51.490196078431367</v>
      </c>
      <c r="P5" s="38">
        <f t="shared" ref="P5:P68" si="12">(1/B5)*((N5*B5)-N5)</f>
        <v>46.98930481283422</v>
      </c>
      <c r="Q5" s="38">
        <f t="shared" ref="Q5:Q68" si="13">(1/B5)*N5</f>
        <v>54.010695187165766</v>
      </c>
      <c r="R5" s="38">
        <f t="shared" ref="R5:R68" si="14">(1/A5)*N5</f>
        <v>49.509803921568626</v>
      </c>
      <c r="S5" s="39">
        <f t="shared" ref="S5:S68" si="15">O5-Q5</f>
        <v>-2.5204991087343984</v>
      </c>
      <c r="T5" s="39">
        <f t="shared" ref="T5:T68" si="16">P5-R5</f>
        <v>-2.5204991087344055</v>
      </c>
      <c r="U5" t="s">
        <v>117</v>
      </c>
      <c r="V5" t="s">
        <v>128</v>
      </c>
      <c r="W5" t="s">
        <v>181</v>
      </c>
      <c r="X5" s="48" t="s">
        <v>229</v>
      </c>
      <c r="Y5" s="41"/>
    </row>
    <row r="6" spans="1:25" s="12" customFormat="1" ht="15" x14ac:dyDescent="0.25">
      <c r="A6">
        <v>2.0099999999999998</v>
      </c>
      <c r="B6">
        <v>1.89</v>
      </c>
      <c r="C6" s="29">
        <f t="shared" si="0"/>
        <v>2.6612966911474523E-2</v>
      </c>
      <c r="D6" s="30">
        <f>IF(OR($A6="",$B6=""),"",A6*'MPTO_working_2-way'!$G5)</f>
        <v>2.0634920634920637</v>
      </c>
      <c r="E6" s="32">
        <f>IF(OR($A6="",$B6=""),"",B6*'MPTO_working_2-way'!$G5)</f>
        <v>1.9402985074626868</v>
      </c>
      <c r="F6" s="30">
        <f>IF(OR($A6="",$B6=""),"",'MPTO_working_2-way'!D5)</f>
        <v>2.065236891462122</v>
      </c>
      <c r="G6" s="32">
        <f>IF(OR($A6="",$B6=""),"",'MPTO_working_2-way'!E5)</f>
        <v>1.9387583250401901</v>
      </c>
      <c r="H6" s="30">
        <f>IF(OR($A6="",$B6=""),"",'OddsRatio_working_2-way'!M5)</f>
        <v>2.0652846852715743</v>
      </c>
      <c r="I6" s="30">
        <f>IF(OR($A6="",$B6=""),"",'OddsRatio_working_2-way'!N5)</f>
        <v>1.9387162078135651</v>
      </c>
      <c r="J6" s="30">
        <f>IF('Log_working_2-way'!$D5="","",A6^('Log_working_2-way'!$D5))</f>
        <v>2.0660754766713998</v>
      </c>
      <c r="K6" s="32">
        <f>IF('Log_working_2-way'!$D5="","",B6^('Log_working_2-way'!$D5))</f>
        <v>1.9380198887252209</v>
      </c>
      <c r="L6" s="37">
        <f t="shared" si="9"/>
        <v>0.48461538461538456</v>
      </c>
      <c r="M6" s="37">
        <f t="shared" si="10"/>
        <v>0.51538461538461533</v>
      </c>
      <c r="N6" s="38">
        <v>102</v>
      </c>
      <c r="O6" s="38">
        <f t="shared" si="11"/>
        <v>51.253731343283583</v>
      </c>
      <c r="P6" s="38">
        <f t="shared" si="12"/>
        <v>48.031746031746039</v>
      </c>
      <c r="Q6" s="38">
        <f t="shared" si="13"/>
        <v>53.968253968253975</v>
      </c>
      <c r="R6" s="38">
        <f t="shared" si="14"/>
        <v>50.746268656716424</v>
      </c>
      <c r="S6" s="39">
        <f t="shared" si="15"/>
        <v>-2.7145226249703924</v>
      </c>
      <c r="T6" s="39">
        <f t="shared" si="16"/>
        <v>-2.7145226249703853</v>
      </c>
      <c r="U6" t="s">
        <v>173</v>
      </c>
      <c r="V6" t="s">
        <v>122</v>
      </c>
      <c r="W6" t="s">
        <v>181</v>
      </c>
      <c r="X6" s="48" t="s">
        <v>229</v>
      </c>
      <c r="Y6" s="41"/>
    </row>
    <row r="7" spans="1:25" s="12" customFormat="1" ht="15" x14ac:dyDescent="0.25">
      <c r="A7">
        <v>2.14</v>
      </c>
      <c r="B7">
        <v>1.78</v>
      </c>
      <c r="C7" s="29">
        <f t="shared" si="0"/>
        <v>2.908747243515708E-2</v>
      </c>
      <c r="D7" s="30">
        <f>IF(OR($A7="",$B7=""),"",A7*'MPTO_working_2-way'!$G6)</f>
        <v>2.2022471910112364</v>
      </c>
      <c r="E7" s="32">
        <f>IF(OR($A7="",$B7=""),"",B7*'MPTO_working_2-way'!$G6)</f>
        <v>1.8317757009345796</v>
      </c>
      <c r="F7" s="30">
        <f>IF(OR($A7="",$B7=""),"",'MPTO_working_2-way'!D6)</f>
        <v>2.2087440565928333</v>
      </c>
      <c r="G7" s="32">
        <f>IF(OR($A7="",$B7=""),"",'MPTO_working_2-way'!E6)</f>
        <v>1.8273049985608751</v>
      </c>
      <c r="H7" s="30">
        <f>IF(OR($A7="",$B7=""),"",'OddsRatio_working_2-way'!M6)</f>
        <v>2.2089410496539781</v>
      </c>
      <c r="I7" s="30">
        <f>IF(OR($A7="",$B7=""),"",'OddsRatio_working_2-way'!N6)</f>
        <v>1.8271701918685113</v>
      </c>
      <c r="J7" s="30">
        <f>IF('Log_working_2-way'!$D6="","",A7^('Log_working_2-way'!$D6))</f>
        <v>2.2119050245559748</v>
      </c>
      <c r="K7" s="32">
        <f>IF('Log_working_2-way'!$D6="","",B7^('Log_working_2-way'!$D6))</f>
        <v>1.8251471689098502</v>
      </c>
      <c r="L7" s="37">
        <f t="shared" si="9"/>
        <v>0.45408163265306112</v>
      </c>
      <c r="M7" s="37">
        <f t="shared" si="10"/>
        <v>0.54591836734693866</v>
      </c>
      <c r="N7" s="38">
        <v>103</v>
      </c>
      <c r="O7" s="38">
        <f t="shared" si="11"/>
        <v>54.869158878504678</v>
      </c>
      <c r="P7" s="38">
        <f t="shared" si="12"/>
        <v>45.134831460674164</v>
      </c>
      <c r="Q7" s="38">
        <f t="shared" si="13"/>
        <v>57.86516853932585</v>
      </c>
      <c r="R7" s="38">
        <f t="shared" si="14"/>
        <v>48.13084112149533</v>
      </c>
      <c r="S7" s="39">
        <f t="shared" si="15"/>
        <v>-2.9960096608211728</v>
      </c>
      <c r="T7" s="39">
        <f t="shared" si="16"/>
        <v>-2.9960096608211657</v>
      </c>
      <c r="U7" t="s">
        <v>129</v>
      </c>
      <c r="V7" t="s">
        <v>120</v>
      </c>
      <c r="W7" t="s">
        <v>181</v>
      </c>
      <c r="X7" s="48" t="s">
        <v>229</v>
      </c>
      <c r="Y7" s="41"/>
    </row>
    <row r="8" spans="1:25" ht="15" x14ac:dyDescent="0.25">
      <c r="A8">
        <v>2.08</v>
      </c>
      <c r="B8">
        <v>1.84</v>
      </c>
      <c r="C8" s="29">
        <f t="shared" si="0"/>
        <v>2.4247491638795804E-2</v>
      </c>
      <c r="D8" s="30">
        <f>IF(OR($A8="",$B8=""),"",A8*'MPTO_working_2-way'!$G7)</f>
        <v>2.1304347826086953</v>
      </c>
      <c r="E8" s="32">
        <f>IF(OR($A8="",$B8=""),"",B8*'MPTO_working_2-way'!$G7)</f>
        <v>1.8846153846153844</v>
      </c>
      <c r="F8" s="30">
        <f>IF(OR($A8="",$B8=""),"",'MPTO_working_2-way'!D7)</f>
        <v>2.1338090990187331</v>
      </c>
      <c r="G8" s="32">
        <f>IF(OR($A8="",$B8=""),"",'MPTO_working_2-way'!E7)</f>
        <v>1.8819826907946497</v>
      </c>
      <c r="H8" s="30">
        <f>IF(OR($A8="",$B8=""),"",'OddsRatio_working_2-way'!M7)</f>
        <v>2.1338934190276815</v>
      </c>
      <c r="I8" s="30">
        <f>IF(OR($A8="",$B8=""),"",'OddsRatio_working_2-way'!N7)</f>
        <v>1.8819171036881968</v>
      </c>
      <c r="J8" s="30">
        <f>IF('Log_working_2-way'!$D7="","",A8^('Log_working_2-way'!$D7))</f>
        <v>2.1354221138982008</v>
      </c>
      <c r="K8" s="32">
        <f>IF('Log_working_2-way'!$D7="","",B8^('Log_working_2-way'!$D7))</f>
        <v>1.8807297195989381</v>
      </c>
      <c r="L8" s="37">
        <f t="shared" si="9"/>
        <v>0.46938775510204089</v>
      </c>
      <c r="M8" s="37">
        <f t="shared" si="10"/>
        <v>0.53061224489795922</v>
      </c>
      <c r="N8" s="38">
        <v>104</v>
      </c>
      <c r="O8" s="38">
        <f t="shared" si="11"/>
        <v>53.999999999999993</v>
      </c>
      <c r="P8" s="38">
        <f t="shared" si="12"/>
        <v>47.478260869565226</v>
      </c>
      <c r="Q8" s="38">
        <f t="shared" si="13"/>
        <v>56.521739130434781</v>
      </c>
      <c r="R8" s="38">
        <f t="shared" si="14"/>
        <v>49.999999999999993</v>
      </c>
      <c r="S8" s="39">
        <f t="shared" si="15"/>
        <v>-2.5217391304347885</v>
      </c>
      <c r="T8" s="39">
        <f t="shared" si="16"/>
        <v>-2.5217391304347672</v>
      </c>
      <c r="U8" t="s">
        <v>119</v>
      </c>
      <c r="V8" t="s">
        <v>130</v>
      </c>
      <c r="W8" t="s">
        <v>181</v>
      </c>
      <c r="X8" s="48" t="s">
        <v>229</v>
      </c>
      <c r="Y8" s="41"/>
    </row>
    <row r="9" spans="1:25" ht="15" x14ac:dyDescent="0.25">
      <c r="A9">
        <v>2.2799999999999998</v>
      </c>
      <c r="B9">
        <v>1.69</v>
      </c>
      <c r="C9" s="29">
        <f t="shared" si="0"/>
        <v>3.0312467559431067E-2</v>
      </c>
      <c r="D9" s="30">
        <f>IF(OR($A9="",$B9=""),"",A9*'MPTO_working_2-way'!$G8)</f>
        <v>2.3491124260355027</v>
      </c>
      <c r="E9" s="32">
        <f>IF(OR($A9="",$B9=""),"",B9*'MPTO_working_2-way'!$G8)</f>
        <v>1.7412280701754383</v>
      </c>
      <c r="F9" s="30">
        <f>IF(OR($A9="",$B9=""),"",'MPTO_working_2-way'!D8)</f>
        <v>2.3616082373130669</v>
      </c>
      <c r="G9" s="32">
        <f>IF(OR($A9="",$B9=""),"",'MPTO_working_2-way'!E8)</f>
        <v>1.7344256391789699</v>
      </c>
      <c r="H9" s="30">
        <f>IF(OR($A9="",$B9=""),"",'OddsRatio_working_2-way'!M8)</f>
        <v>2.3620104492139973</v>
      </c>
      <c r="I9" s="30">
        <f>IF(OR($A9="",$B9=""),"",'OddsRatio_working_2-way'!N8)</f>
        <v>1.7342087577794201</v>
      </c>
      <c r="J9" s="30">
        <f>IF('Log_working_2-way'!$D8="","",A9^('Log_working_2-way'!$D8))</f>
        <v>2.3677515095728476</v>
      </c>
      <c r="K9" s="32">
        <f>IF('Log_working_2-way'!$D8="","",B9^('Log_working_2-way'!$D8))</f>
        <v>1.7311269576388733</v>
      </c>
      <c r="L9" s="37">
        <f t="shared" si="9"/>
        <v>0.42569269521410585</v>
      </c>
      <c r="M9" s="37">
        <f t="shared" si="10"/>
        <v>0.57430730478589431</v>
      </c>
      <c r="N9" s="38">
        <v>105</v>
      </c>
      <c r="O9" s="38">
        <f t="shared" si="11"/>
        <v>58.947368421052623</v>
      </c>
      <c r="P9" s="38">
        <f t="shared" si="12"/>
        <v>42.869822485207095</v>
      </c>
      <c r="Q9" s="38">
        <f t="shared" si="13"/>
        <v>62.130177514792905</v>
      </c>
      <c r="R9" s="38">
        <f t="shared" si="14"/>
        <v>46.05263157894737</v>
      </c>
      <c r="S9" s="39">
        <f t="shared" si="15"/>
        <v>-3.182809093740282</v>
      </c>
      <c r="T9" s="39">
        <f t="shared" si="16"/>
        <v>-3.1828090937402749</v>
      </c>
      <c r="U9" t="s">
        <v>127</v>
      </c>
      <c r="V9" t="s">
        <v>174</v>
      </c>
      <c r="W9" t="s">
        <v>181</v>
      </c>
      <c r="X9" s="48" t="s">
        <v>229</v>
      </c>
      <c r="Y9" s="41"/>
    </row>
    <row r="10" spans="1:25" ht="14.25" customHeight="1" x14ac:dyDescent="0.25">
      <c r="A10">
        <v>2.23</v>
      </c>
      <c r="B10">
        <v>1.72</v>
      </c>
      <c r="C10" s="29">
        <f t="shared" si="0"/>
        <v>2.982584211075201E-2</v>
      </c>
      <c r="D10" s="30">
        <f>IF(OR($A10="",$B10=""),"",A10*'MPTO_working_2-way'!$G9)</f>
        <v>2.2965116279069768</v>
      </c>
      <c r="E10" s="32">
        <f>IF(OR($A10="",$B10=""),"",B10*'MPTO_working_2-way'!$G9)</f>
        <v>1.7713004484304935</v>
      </c>
      <c r="F10" s="30">
        <f>IF(OR($A10="",$B10=""),"",'MPTO_working_2-way'!D9)</f>
        <v>2.3067115708443593</v>
      </c>
      <c r="G10" s="32">
        <f>IF(OR($A10="",$B10=""),"",'MPTO_working_2-way'!E9)</f>
        <v>1.7652798232695142</v>
      </c>
      <c r="H10" s="30">
        <f>IF(OR($A10="",$B10=""),"",'OddsRatio_working_2-way'!M9)</f>
        <v>2.3070322617798436</v>
      </c>
      <c r="I10" s="30">
        <f>IF(OR($A10="",$B10=""),"",'OddsRatio_working_2-way'!N9)</f>
        <v>1.7650920556760061</v>
      </c>
      <c r="J10" s="30">
        <f>IF('Log_working_2-way'!$D9="","",A10^('Log_working_2-way'!$D9))</f>
        <v>2.3117058576345526</v>
      </c>
      <c r="K10" s="32">
        <f>IF('Log_working_2-way'!$D9="","",B10^('Log_working_2-way'!$D9))</f>
        <v>1.7623660397486636</v>
      </c>
      <c r="L10" s="37">
        <f t="shared" si="9"/>
        <v>0.43544303797468353</v>
      </c>
      <c r="M10" s="37">
        <f t="shared" si="10"/>
        <v>0.56455696202531636</v>
      </c>
      <c r="N10" s="38">
        <v>106</v>
      </c>
      <c r="O10" s="38">
        <f t="shared" si="11"/>
        <v>58.466367713004487</v>
      </c>
      <c r="P10" s="38">
        <f t="shared" si="12"/>
        <v>44.372093023255815</v>
      </c>
      <c r="Q10" s="38">
        <f t="shared" si="13"/>
        <v>61.627906976744192</v>
      </c>
      <c r="R10" s="38">
        <f t="shared" si="14"/>
        <v>47.53363228699552</v>
      </c>
      <c r="S10" s="39">
        <f t="shared" si="15"/>
        <v>-3.1615392637397051</v>
      </c>
      <c r="T10" s="39">
        <f t="shared" si="16"/>
        <v>-3.1615392637397051</v>
      </c>
      <c r="U10" t="s">
        <v>175</v>
      </c>
      <c r="V10" t="s">
        <v>178</v>
      </c>
      <c r="W10" t="s">
        <v>181</v>
      </c>
      <c r="X10" s="48" t="s">
        <v>229</v>
      </c>
      <c r="Y10" s="41"/>
    </row>
    <row r="11" spans="1:25" ht="15" x14ac:dyDescent="0.25">
      <c r="A11">
        <v>2.27</v>
      </c>
      <c r="B11">
        <v>1.7</v>
      </c>
      <c r="C11" s="29">
        <f t="shared" si="0"/>
        <v>2.876392847888054E-2</v>
      </c>
      <c r="D11" s="30">
        <f>IF(OR($A11="",$B11=""),"",A11*'MPTO_working_2-way'!$G10)</f>
        <v>2.335294117647059</v>
      </c>
      <c r="E11" s="32">
        <f>IF(OR($A11="",$B11=""),"",B11*'MPTO_working_2-way'!$G10)</f>
        <v>1.748898678414097</v>
      </c>
      <c r="F11" s="30">
        <f>IF(OR($A11="",$B11=""),"",'MPTO_working_2-way'!D10)</f>
        <v>2.3466099118273029</v>
      </c>
      <c r="G11" s="32">
        <f>IF(OR($A11="",$B11=""),"",'MPTO_working_2-way'!E10)</f>
        <v>1.7426055543011967</v>
      </c>
      <c r="H11" s="30">
        <f>IF(OR($A11="",$B11=""),"",'OddsRatio_working_2-way'!M10)</f>
        <v>2.3469542361512192</v>
      </c>
      <c r="I11" s="30">
        <f>IF(OR($A11="",$B11=""),"",'OddsRatio_working_2-way'!N10)</f>
        <v>1.7424157207132702</v>
      </c>
      <c r="J11" s="30">
        <f>IF('Log_working_2-way'!$D10="","",A11^('Log_working_2-way'!$D10))</f>
        <v>2.352141177157876</v>
      </c>
      <c r="K11" s="32">
        <f>IF('Log_working_2-way'!$D10="","",B11^('Log_working_2-way'!$D10))</f>
        <v>1.7395677440294552</v>
      </c>
      <c r="L11" s="37">
        <f t="shared" si="9"/>
        <v>0.4282115869017632</v>
      </c>
      <c r="M11" s="37">
        <f t="shared" si="10"/>
        <v>0.5717884130982368</v>
      </c>
      <c r="N11" s="38">
        <v>107</v>
      </c>
      <c r="O11" s="38">
        <f t="shared" si="11"/>
        <v>59.863436123348023</v>
      </c>
      <c r="P11" s="38">
        <f t="shared" si="12"/>
        <v>44.058823529411768</v>
      </c>
      <c r="Q11" s="38">
        <f t="shared" si="13"/>
        <v>62.941176470588239</v>
      </c>
      <c r="R11" s="38">
        <f t="shared" si="14"/>
        <v>47.136563876651984</v>
      </c>
      <c r="S11" s="39">
        <f t="shared" si="15"/>
        <v>-3.0777403472402156</v>
      </c>
      <c r="T11" s="39">
        <f t="shared" si="16"/>
        <v>-3.0777403472402156</v>
      </c>
      <c r="U11" t="s">
        <v>115</v>
      </c>
      <c r="V11" t="s">
        <v>172</v>
      </c>
      <c r="W11" t="s">
        <v>181</v>
      </c>
      <c r="X11" s="48" t="s">
        <v>229</v>
      </c>
      <c r="Y11" s="41"/>
    </row>
    <row r="12" spans="1:25" ht="15" x14ac:dyDescent="0.25">
      <c r="A12">
        <v>1.91</v>
      </c>
      <c r="B12">
        <v>2</v>
      </c>
      <c r="C12" s="29">
        <f t="shared" si="0"/>
        <v>2.3560209424083656E-2</v>
      </c>
      <c r="D12" s="30">
        <f>IF(OR($A12="",$B12=""),"",A12*'MPTO_working_2-way'!$G11)</f>
        <v>1.9549999999999996</v>
      </c>
      <c r="E12" s="32">
        <f>IF(OR($A12="",$B12=""),"",B12*'MPTO_working_2-way'!$G11)</f>
        <v>2.0471204188481673</v>
      </c>
      <c r="F12" s="30">
        <f>IF(OR($A12="",$B12=""),"",'MPTO_working_2-way'!D11)</f>
        <v>1.9539641943734012</v>
      </c>
      <c r="G12" s="32">
        <f>IF(OR($A12="",$B12=""),"",'MPTO_working_2-way'!E11)</f>
        <v>2.0482573726541551</v>
      </c>
      <c r="H12" s="30">
        <f>IF(OR($A12="",$B12=""),"",'OddsRatio_working_2-way'!M11)</f>
        <v>1.9539392014169454</v>
      </c>
      <c r="I12" s="30">
        <f>IF(OR($A12="",$B12=""),"",'OddsRatio_working_2-way'!N11)</f>
        <v>2.0482848367219182</v>
      </c>
      <c r="J12" s="30">
        <f>IF('Log_working_2-way'!$D11="","",A12^('Log_working_2-way'!$D11))</f>
        <v>1.95347196121136</v>
      </c>
      <c r="K12" s="32">
        <f>IF('Log_working_2-way'!$D11="","",B12^('Log_working_2-way'!$D11))</f>
        <v>2.0487985391091357</v>
      </c>
      <c r="L12" s="37">
        <f t="shared" si="9"/>
        <v>0.51150895140664976</v>
      </c>
      <c r="M12" s="37">
        <f t="shared" si="10"/>
        <v>0.48849104859335046</v>
      </c>
      <c r="N12" s="38">
        <v>108</v>
      </c>
      <c r="O12" s="38">
        <f t="shared" si="11"/>
        <v>51.455497382198956</v>
      </c>
      <c r="P12" s="38">
        <f t="shared" si="12"/>
        <v>54</v>
      </c>
      <c r="Q12" s="38">
        <f t="shared" si="13"/>
        <v>54</v>
      </c>
      <c r="R12" s="38">
        <f t="shared" si="14"/>
        <v>56.544502617801044</v>
      </c>
      <c r="S12" s="39">
        <f t="shared" si="15"/>
        <v>-2.5445026178010437</v>
      </c>
      <c r="T12" s="39">
        <f t="shared" si="16"/>
        <v>-2.5445026178010437</v>
      </c>
      <c r="U12" t="s">
        <v>179</v>
      </c>
      <c r="V12" t="s">
        <v>116</v>
      </c>
      <c r="W12" t="s">
        <v>181</v>
      </c>
      <c r="X12" s="48" t="s">
        <v>229</v>
      </c>
      <c r="Y12" s="41"/>
    </row>
    <row r="13" spans="1:25" ht="15" x14ac:dyDescent="0.25">
      <c r="A13">
        <v>1.99</v>
      </c>
      <c r="B13">
        <v>1.92</v>
      </c>
      <c r="C13" s="29">
        <f t="shared" si="0"/>
        <v>2.3345896147403788E-2</v>
      </c>
      <c r="D13" s="30">
        <f>IF(OR($A13="",$B13=""),"",A13*'MPTO_working_2-way'!$G12)</f>
        <v>2.0364583333333335</v>
      </c>
      <c r="E13" s="32">
        <f>IF(OR($A13="",$B13=""),"",B13*'MPTO_working_2-way'!$G12)</f>
        <v>1.9648241206030153</v>
      </c>
      <c r="F13" s="30">
        <f>IF(OR($A13="",$B13=""),"",'MPTO_working_2-way'!D12)</f>
        <v>2.0373253705876082</v>
      </c>
      <c r="G13" s="32">
        <f>IF(OR($A13="",$B13=""),"",'MPTO_working_2-way'!E12)</f>
        <v>1.9640176827387685</v>
      </c>
      <c r="H13" s="30">
        <f>IF(OR($A13="",$B13=""),"",'OddsRatio_working_2-way'!M12)</f>
        <v>2.0373461122121879</v>
      </c>
      <c r="I13" s="30">
        <f>IF(OR($A13="",$B13=""),"",'OddsRatio_working_2-way'!N12)</f>
        <v>1.9639984073082948</v>
      </c>
      <c r="J13" s="30">
        <f>IF('Log_working_2-way'!$D12="","",A13^('Log_working_2-way'!$D12))</f>
        <v>2.0377376988644484</v>
      </c>
      <c r="K13" s="32">
        <f>IF('Log_working_2-way'!$D12="","",B13^('Log_working_2-way'!$D12))</f>
        <v>1.9636346459170313</v>
      </c>
      <c r="L13" s="37">
        <f t="shared" si="9"/>
        <v>0.49104859335038359</v>
      </c>
      <c r="M13" s="37">
        <f t="shared" si="10"/>
        <v>0.50895140664961636</v>
      </c>
      <c r="N13" s="38">
        <v>109</v>
      </c>
      <c r="O13" s="38">
        <f t="shared" si="11"/>
        <v>54.226130653266324</v>
      </c>
      <c r="P13" s="38">
        <f t="shared" si="12"/>
        <v>52.229166666666671</v>
      </c>
      <c r="Q13" s="38">
        <f t="shared" si="13"/>
        <v>56.770833333333336</v>
      </c>
      <c r="R13" s="38">
        <f t="shared" si="14"/>
        <v>54.773869346733662</v>
      </c>
      <c r="S13" s="39">
        <f t="shared" si="15"/>
        <v>-2.5447026800670116</v>
      </c>
      <c r="T13" s="39">
        <f t="shared" si="16"/>
        <v>-2.5447026800669903</v>
      </c>
      <c r="U13" t="s">
        <v>131</v>
      </c>
      <c r="V13" t="s">
        <v>114</v>
      </c>
      <c r="W13" t="s">
        <v>181</v>
      </c>
      <c r="X13" s="48" t="s">
        <v>229</v>
      </c>
      <c r="Y13" s="41"/>
    </row>
    <row r="14" spans="1:25" s="35" customFormat="1" ht="15" x14ac:dyDescent="0.25">
      <c r="A14">
        <v>1.95</v>
      </c>
      <c r="B14">
        <v>1.92</v>
      </c>
      <c r="C14" s="29">
        <f t="shared" si="0"/>
        <v>3.3653846153846256E-2</v>
      </c>
      <c r="D14" s="30">
        <f>IF(OR($A14="",$B14=""),"",A14*'MPTO_working_2-way'!$G13)</f>
        <v>2.015625</v>
      </c>
      <c r="E14" s="32">
        <f>IF(OR($A14="",$B14=""),"",B14*'MPTO_working_2-way'!$G13)</f>
        <v>1.9846153846153847</v>
      </c>
      <c r="F14" s="30">
        <f>IF(OR($A14="",$B14=""),"",'MPTO_working_2-way'!D13)</f>
        <v>2.0161550888529889</v>
      </c>
      <c r="G14" s="32">
        <f>IF(OR($A14="",$B14=""),"",'MPTO_working_2-way'!E13)</f>
        <v>1.9841017488076311</v>
      </c>
      <c r="H14" s="30">
        <f>IF(OR($A14="",$B14=""),"",'OddsRatio_working_2-way'!M13)</f>
        <v>2.0161735558713256</v>
      </c>
      <c r="I14" s="30">
        <f>IF(OR($A14="",$B14=""),"",'OddsRatio_working_2-way'!N13)</f>
        <v>1.9840838646332837</v>
      </c>
      <c r="J14" s="30">
        <f>IF('Log_working_2-way'!$D13="","",A14^('Log_working_2-way'!$D13))</f>
        <v>2.0164149948926431</v>
      </c>
      <c r="K14" s="32">
        <f>IF('Log_working_2-way'!$D13="","",B14^('Log_working_2-way'!$D13))</f>
        <v>1.9838501055423525</v>
      </c>
      <c r="L14" s="37">
        <f t="shared" si="9"/>
        <v>0.49612403100775193</v>
      </c>
      <c r="M14" s="37">
        <f t="shared" si="10"/>
        <v>0.50387596899224807</v>
      </c>
      <c r="N14" s="38">
        <v>110</v>
      </c>
      <c r="O14" s="38">
        <f t="shared" si="11"/>
        <v>53.589743589743598</v>
      </c>
      <c r="P14" s="38">
        <f t="shared" si="12"/>
        <v>52.708333333333329</v>
      </c>
      <c r="Q14" s="38">
        <f t="shared" si="13"/>
        <v>57.291666666666671</v>
      </c>
      <c r="R14" s="38">
        <f t="shared" si="14"/>
        <v>56.410256410256416</v>
      </c>
      <c r="S14" s="39">
        <f t="shared" si="15"/>
        <v>-3.7019230769230731</v>
      </c>
      <c r="T14" s="39">
        <f t="shared" si="16"/>
        <v>-3.7019230769230873</v>
      </c>
      <c r="U14" t="s">
        <v>153</v>
      </c>
      <c r="V14" t="s">
        <v>136</v>
      </c>
      <c r="W14" t="s">
        <v>182</v>
      </c>
      <c r="X14" s="48" t="s">
        <v>229</v>
      </c>
      <c r="Y14" s="41"/>
    </row>
    <row r="15" spans="1:25" ht="15" x14ac:dyDescent="0.25">
      <c r="A15">
        <v>1.95</v>
      </c>
      <c r="B15">
        <v>1.92</v>
      </c>
      <c r="C15" s="29">
        <f t="shared" si="0"/>
        <v>3.3653846153846256E-2</v>
      </c>
      <c r="D15" s="30">
        <f>IF(OR($A15="",$B15=""),"",A15*'MPTO_working_2-way'!$G14)</f>
        <v>2.015625</v>
      </c>
      <c r="E15" s="32">
        <f>IF(OR($A15="",$B15=""),"",B15*'MPTO_working_2-way'!$G14)</f>
        <v>1.9846153846153847</v>
      </c>
      <c r="F15" s="30">
        <f>IF(OR($A15="",$B15=""),"",'MPTO_working_2-way'!D14)</f>
        <v>2.0161550888529889</v>
      </c>
      <c r="G15" s="32">
        <f>IF(OR($A15="",$B15=""),"",'MPTO_working_2-way'!E14)</f>
        <v>1.9841017488076311</v>
      </c>
      <c r="H15" s="30">
        <f>IF(OR($A15="",$B15=""),"",'OddsRatio_working_2-way'!M14)</f>
        <v>2.0161735558713256</v>
      </c>
      <c r="I15" s="30">
        <f>IF(OR($A15="",$B15=""),"",'OddsRatio_working_2-way'!N14)</f>
        <v>1.9840838646332837</v>
      </c>
      <c r="J15" s="30">
        <f>IF('Log_working_2-way'!$D14="","",A15^('Log_working_2-way'!$D14))</f>
        <v>2.0164149948926431</v>
      </c>
      <c r="K15" s="32">
        <f>IF('Log_working_2-way'!$D14="","",B15^('Log_working_2-way'!$D14))</f>
        <v>1.9838501055423525</v>
      </c>
      <c r="L15" s="37">
        <f t="shared" si="9"/>
        <v>0.49612403100775193</v>
      </c>
      <c r="M15" s="37">
        <f t="shared" si="10"/>
        <v>0.50387596899224807</v>
      </c>
      <c r="N15" s="38">
        <v>111</v>
      </c>
      <c r="O15" s="38">
        <f t="shared" si="11"/>
        <v>54.07692307692308</v>
      </c>
      <c r="P15" s="38">
        <f t="shared" si="12"/>
        <v>53.187500000000007</v>
      </c>
      <c r="Q15" s="38">
        <f t="shared" si="13"/>
        <v>57.812500000000007</v>
      </c>
      <c r="R15" s="38">
        <f t="shared" si="14"/>
        <v>56.923076923076927</v>
      </c>
      <c r="S15" s="39">
        <f t="shared" si="15"/>
        <v>-3.7355769230769269</v>
      </c>
      <c r="T15" s="39">
        <f t="shared" si="16"/>
        <v>-3.7355769230769198</v>
      </c>
      <c r="U15" t="s">
        <v>135</v>
      </c>
      <c r="V15" t="s">
        <v>144</v>
      </c>
      <c r="W15" t="s">
        <v>182</v>
      </c>
      <c r="X15" s="48" t="s">
        <v>229</v>
      </c>
      <c r="Y15" s="41"/>
    </row>
    <row r="16" spans="1:25" ht="15" x14ac:dyDescent="0.25">
      <c r="A16">
        <v>1.88</v>
      </c>
      <c r="B16">
        <v>1.98</v>
      </c>
      <c r="C16" s="29">
        <f t="shared" si="0"/>
        <v>3.6965398667526461E-2</v>
      </c>
      <c r="D16" s="30">
        <f>IF(OR($A16="",$B16=""),"",A16*'MPTO_working_2-way'!$G15)</f>
        <v>1.9494949494949496</v>
      </c>
      <c r="E16" s="32">
        <f>IF(OR($A16="",$B16=""),"",B16*'MPTO_working_2-way'!$G15)</f>
        <v>2.0531914893617023</v>
      </c>
      <c r="F16" s="30">
        <f>IF(OR($A16="",$B16=""),"",'MPTO_working_2-way'!D15)</f>
        <v>1.9476768522394308</v>
      </c>
      <c r="G16" s="32">
        <f>IF(OR($A16="",$B16=""),"",'MPTO_working_2-way'!E15)</f>
        <v>2.0552120141342756</v>
      </c>
      <c r="H16" s="30">
        <f>IF(OR($A16="",$B16=""),"",'OddsRatio_working_2-way'!M15)</f>
        <v>1.947607082958686</v>
      </c>
      <c r="I16" s="30">
        <f>IF(OR($A16="",$B16=""),"",'OddsRatio_working_2-way'!N15)</f>
        <v>2.0552897060221729</v>
      </c>
      <c r="J16" s="30">
        <f>IF('Log_working_2-way'!$D15="","",A16^('Log_working_2-way'!$D15))</f>
        <v>1.9467780797695502</v>
      </c>
      <c r="K16" s="32">
        <f>IF('Log_working_2-way'!$D15="","",B16^('Log_working_2-way'!$D15))</f>
        <v>2.0562137224842738</v>
      </c>
      <c r="L16" s="37">
        <f t="shared" si="9"/>
        <v>0.5129533678756476</v>
      </c>
      <c r="M16" s="37">
        <f t="shared" si="10"/>
        <v>0.48704663212435229</v>
      </c>
      <c r="N16" s="38">
        <v>112</v>
      </c>
      <c r="O16" s="38">
        <f t="shared" si="11"/>
        <v>52.425531914893618</v>
      </c>
      <c r="P16" s="38">
        <f t="shared" si="12"/>
        <v>55.434343434343432</v>
      </c>
      <c r="Q16" s="38">
        <f t="shared" si="13"/>
        <v>56.565656565656568</v>
      </c>
      <c r="R16" s="38">
        <f t="shared" si="14"/>
        <v>59.574468085106382</v>
      </c>
      <c r="S16" s="39">
        <f t="shared" si="15"/>
        <v>-4.1401246507629494</v>
      </c>
      <c r="T16" s="39">
        <f t="shared" si="16"/>
        <v>-4.1401246507629494</v>
      </c>
      <c r="U16" t="s">
        <v>151</v>
      </c>
      <c r="V16" t="s">
        <v>140</v>
      </c>
      <c r="W16" t="s">
        <v>182</v>
      </c>
      <c r="X16" s="48" t="s">
        <v>229</v>
      </c>
      <c r="Y16" s="41"/>
    </row>
    <row r="17" spans="1:25" ht="15" x14ac:dyDescent="0.25">
      <c r="A17">
        <v>2.3199999999999998</v>
      </c>
      <c r="B17">
        <v>1.65</v>
      </c>
      <c r="C17" s="29">
        <f t="shared" si="0"/>
        <v>3.709508881922674E-2</v>
      </c>
      <c r="D17" s="30">
        <f>IF(OR($A17="",$B17=""),"",A17*'MPTO_working_2-way'!$G16)</f>
        <v>2.4060606060606058</v>
      </c>
      <c r="E17" s="32">
        <f>IF(OR($A17="",$B17=""),"",B17*'MPTO_working_2-way'!$G16)</f>
        <v>1.711206896551724</v>
      </c>
      <c r="F17" s="30">
        <f>IF(OR($A17="",$B17=""),"",'MPTO_working_2-way'!D16)</f>
        <v>2.4243191893603542</v>
      </c>
      <c r="G17" s="32">
        <f>IF(OR($A17="",$B17=""),"",'MPTO_working_2-way'!E16)</f>
        <v>1.702089817696754</v>
      </c>
      <c r="H17" s="30">
        <f>IF(OR($A17="",$B17=""),"",'OddsRatio_working_2-way'!M16)</f>
        <v>2.4250506063888508</v>
      </c>
      <c r="I17" s="30">
        <f>IF(OR($A17="",$B17=""),"",'OddsRatio_working_2-way'!N16)</f>
        <v>1.7017294652672368</v>
      </c>
      <c r="J17" s="30">
        <f>IF('Log_working_2-way'!$D16="","",A17^('Log_working_2-way'!$D16))</f>
        <v>2.4335275315726488</v>
      </c>
      <c r="K17" s="32">
        <f>IF('Log_working_2-way'!$D16="","",B17^('Log_working_2-way'!$D16))</f>
        <v>1.6975799054956422</v>
      </c>
      <c r="L17" s="37">
        <f t="shared" si="9"/>
        <v>0.41561712846347609</v>
      </c>
      <c r="M17" s="37">
        <f t="shared" si="10"/>
        <v>0.58438287153652402</v>
      </c>
      <c r="N17" s="38">
        <v>113</v>
      </c>
      <c r="O17" s="38">
        <f t="shared" si="11"/>
        <v>64.293103448275858</v>
      </c>
      <c r="P17" s="38">
        <f t="shared" si="12"/>
        <v>44.515151515151508</v>
      </c>
      <c r="Q17" s="38">
        <f t="shared" si="13"/>
        <v>68.484848484848484</v>
      </c>
      <c r="R17" s="38">
        <f t="shared" si="14"/>
        <v>48.706896551724142</v>
      </c>
      <c r="S17" s="39">
        <f t="shared" si="15"/>
        <v>-4.1917450365726268</v>
      </c>
      <c r="T17" s="39">
        <f t="shared" si="16"/>
        <v>-4.1917450365726339</v>
      </c>
      <c r="U17" t="s">
        <v>139</v>
      </c>
      <c r="V17" t="s">
        <v>146</v>
      </c>
      <c r="W17" t="s">
        <v>182</v>
      </c>
      <c r="X17" s="48" t="s">
        <v>229</v>
      </c>
      <c r="Y17" s="41"/>
    </row>
    <row r="18" spans="1:25" ht="15" x14ac:dyDescent="0.25">
      <c r="A18">
        <v>1.75</v>
      </c>
      <c r="B18">
        <v>2.15</v>
      </c>
      <c r="C18" s="29">
        <f t="shared" si="0"/>
        <v>3.6544850498338777E-2</v>
      </c>
      <c r="D18" s="30">
        <f>IF(OR($A18="",$B18=""),"",A18*'MPTO_working_2-way'!$G17)</f>
        <v>1.8139534883720929</v>
      </c>
      <c r="E18" s="32">
        <f>IF(OR($A18="",$B18=""),"",B18*'MPTO_working_2-way'!$G17)</f>
        <v>2.2285714285714282</v>
      </c>
      <c r="F18" s="30">
        <f>IF(OR($A18="",$B18=""),"",'MPTO_working_2-way'!D17)</f>
        <v>1.8078078078078077</v>
      </c>
      <c r="G18" s="32">
        <f>IF(OR($A18="",$B18=""),"",'MPTO_working_2-way'!E17)</f>
        <v>2.2379182156133823</v>
      </c>
      <c r="H18" s="30">
        <f>IF(OR($A18="",$B18=""),"",'OddsRatio_working_2-way'!M17)</f>
        <v>1.8075728530872484</v>
      </c>
      <c r="I18" s="30">
        <f>IF(OR($A18="",$B18=""),"",'OddsRatio_working_2-way'!N17)</f>
        <v>2.2382783747337802</v>
      </c>
      <c r="J18" s="30">
        <f>IF('Log_working_2-way'!$D17="","",A18^('Log_working_2-way'!$D17))</f>
        <v>1.8047773811563292</v>
      </c>
      <c r="K18" s="32">
        <f>IF('Log_working_2-way'!$D17="","",B18^('Log_working_2-way'!$D17))</f>
        <v>2.2425796542182517</v>
      </c>
      <c r="L18" s="37">
        <f t="shared" si="9"/>
        <v>0.55128205128205132</v>
      </c>
      <c r="M18" s="37">
        <f t="shared" si="10"/>
        <v>0.44871794871794879</v>
      </c>
      <c r="N18" s="38">
        <v>114</v>
      </c>
      <c r="O18" s="38">
        <f t="shared" si="11"/>
        <v>48.857142857142854</v>
      </c>
      <c r="P18" s="38">
        <f t="shared" si="12"/>
        <v>60.97674418604651</v>
      </c>
      <c r="Q18" s="38">
        <f t="shared" si="13"/>
        <v>53.02325581395349</v>
      </c>
      <c r="R18" s="38">
        <f t="shared" si="14"/>
        <v>65.142857142857139</v>
      </c>
      <c r="S18" s="39">
        <f t="shared" si="15"/>
        <v>-4.1661129568106361</v>
      </c>
      <c r="T18" s="39">
        <f t="shared" si="16"/>
        <v>-4.166112956810629</v>
      </c>
      <c r="U18" t="s">
        <v>137</v>
      </c>
      <c r="V18" t="s">
        <v>138</v>
      </c>
      <c r="W18" t="s">
        <v>182</v>
      </c>
      <c r="X18" s="48" t="s">
        <v>229</v>
      </c>
      <c r="Y18" s="41"/>
    </row>
    <row r="19" spans="1:25" ht="15" x14ac:dyDescent="0.25">
      <c r="A19">
        <v>2.1</v>
      </c>
      <c r="B19">
        <v>1.78</v>
      </c>
      <c r="C19" s="29">
        <f t="shared" si="0"/>
        <v>3.7988228999465079E-2</v>
      </c>
      <c r="D19" s="30">
        <f>IF(OR($A19="",$B19=""),"",A19*'MPTO_working_2-way'!$G18)</f>
        <v>2.1797752808988768</v>
      </c>
      <c r="E19" s="32">
        <f>IF(OR($A19="",$B19=""),"",B19*'MPTO_working_2-way'!$G18)</f>
        <v>1.8476190476190479</v>
      </c>
      <c r="F19" s="30">
        <f>IF(OR($A19="",$B19=""),"",'MPTO_working_2-way'!D18)</f>
        <v>2.1872440023405506</v>
      </c>
      <c r="G19" s="32">
        <f>IF(OR($A19="",$B19=""),"",'MPTO_working_2-way'!E18)</f>
        <v>1.8422868408082802</v>
      </c>
      <c r="H19" s="30">
        <f>IF(OR($A19="",$B19=""),"",'OddsRatio_working_2-way'!M18)</f>
        <v>2.1875421719907089</v>
      </c>
      <c r="I19" s="30">
        <f>IF(OR($A19="",$B19=""),"",'OddsRatio_working_2-way'!N18)</f>
        <v>1.8420753583206844</v>
      </c>
      <c r="J19" s="30">
        <f>IF('Log_working_2-way'!$D18="","",A19^('Log_working_2-way'!$D18))</f>
        <v>2.1909772182449698</v>
      </c>
      <c r="K19" s="32">
        <f>IF('Log_working_2-way'!$D18="","",B19^('Log_working_2-way'!$D18))</f>
        <v>1.8396466235294411</v>
      </c>
      <c r="L19" s="37">
        <f t="shared" si="9"/>
        <v>0.45876288659793807</v>
      </c>
      <c r="M19" s="37">
        <f t="shared" si="10"/>
        <v>0.54123711340206171</v>
      </c>
      <c r="N19" s="38">
        <v>115</v>
      </c>
      <c r="O19" s="38">
        <f t="shared" si="11"/>
        <v>60.238095238095234</v>
      </c>
      <c r="P19" s="38">
        <f t="shared" si="12"/>
        <v>50.393258426966305</v>
      </c>
      <c r="Q19" s="38">
        <f t="shared" si="13"/>
        <v>64.606741573033716</v>
      </c>
      <c r="R19" s="38">
        <f t="shared" si="14"/>
        <v>54.761904761904759</v>
      </c>
      <c r="S19" s="39">
        <f t="shared" si="15"/>
        <v>-4.3686463349384823</v>
      </c>
      <c r="T19" s="39">
        <f t="shared" si="16"/>
        <v>-4.3686463349384539</v>
      </c>
      <c r="U19" t="s">
        <v>149</v>
      </c>
      <c r="V19" t="s">
        <v>142</v>
      </c>
      <c r="W19" t="s">
        <v>182</v>
      </c>
      <c r="X19" s="48" t="s">
        <v>229</v>
      </c>
      <c r="Y19" s="41"/>
    </row>
    <row r="20" spans="1:25" ht="15" x14ac:dyDescent="0.25">
      <c r="A20">
        <v>2</v>
      </c>
      <c r="B20">
        <v>1.88</v>
      </c>
      <c r="C20" s="29">
        <f t="shared" si="0"/>
        <v>3.1914893617021267E-2</v>
      </c>
      <c r="D20" s="30">
        <f>IF(OR($A20="",$B20=""),"",A20*'MPTO_working_2-way'!$G19)</f>
        <v>2.0638297872340425</v>
      </c>
      <c r="E20" s="32">
        <f>IF(OR($A20="",$B20=""),"",B20*'MPTO_working_2-way'!$G19)</f>
        <v>1.94</v>
      </c>
      <c r="F20" s="30">
        <f>IF(OR($A20="",$B20=""),"",'MPTO_working_2-way'!D19)</f>
        <v>2.0659340659340657</v>
      </c>
      <c r="G20" s="32">
        <f>IF(OR($A20="",$B20=""),"",'MPTO_working_2-way'!E19)</f>
        <v>1.9381443298969072</v>
      </c>
      <c r="H20" s="30">
        <f>IF(OR($A20="",$B20=""),"",'OddsRatio_working_2-way'!M19)</f>
        <v>2.0660035817780522</v>
      </c>
      <c r="I20" s="30">
        <f>IF(OR($A20="",$B20=""),"",'OddsRatio_working_2-way'!N19)</f>
        <v>1.9380831519646857</v>
      </c>
      <c r="J20" s="30">
        <f>IF('Log_working_2-way'!$D19="","",A20^('Log_working_2-way'!$D19))</f>
        <v>2.0669618454035223</v>
      </c>
      <c r="K20" s="32">
        <f>IF('Log_working_2-way'!$D19="","",B20^('Log_working_2-way'!$D19))</f>
        <v>1.9372406373367297</v>
      </c>
      <c r="L20" s="37">
        <f t="shared" si="9"/>
        <v>0.4845360824742268</v>
      </c>
      <c r="M20" s="37">
        <f t="shared" si="10"/>
        <v>0.51546391752577325</v>
      </c>
      <c r="N20" s="38">
        <v>116</v>
      </c>
      <c r="O20" s="38">
        <f t="shared" si="11"/>
        <v>58</v>
      </c>
      <c r="P20" s="38">
        <f t="shared" si="12"/>
        <v>54.297872340425521</v>
      </c>
      <c r="Q20" s="38">
        <f t="shared" si="13"/>
        <v>61.702127659574465</v>
      </c>
      <c r="R20" s="38">
        <f t="shared" si="14"/>
        <v>58</v>
      </c>
      <c r="S20" s="39">
        <f t="shared" si="15"/>
        <v>-3.7021276595744652</v>
      </c>
      <c r="T20" s="39">
        <f t="shared" si="16"/>
        <v>-3.7021276595744794</v>
      </c>
      <c r="U20" t="s">
        <v>133</v>
      </c>
      <c r="V20" t="s">
        <v>134</v>
      </c>
      <c r="W20" t="s">
        <v>182</v>
      </c>
      <c r="X20" s="48" t="s">
        <v>229</v>
      </c>
      <c r="Y20" s="41"/>
    </row>
    <row r="21" spans="1:25" ht="15" x14ac:dyDescent="0.25">
      <c r="A21">
        <v>1.68</v>
      </c>
      <c r="B21">
        <v>2.2599999999999998</v>
      </c>
      <c r="C21" s="29">
        <f t="shared" si="0"/>
        <v>3.7715971344289834E-2</v>
      </c>
      <c r="D21" s="30">
        <f>IF(OR($A21="",$B21=""),"",A21*'MPTO_working_2-way'!$G20)</f>
        <v>1.7433628318584069</v>
      </c>
      <c r="E21" s="32">
        <f>IF(OR($A21="",$B21=""),"",B21*'MPTO_working_2-way'!$G20)</f>
        <v>2.3452380952380949</v>
      </c>
      <c r="F21" s="30">
        <f>IF(OR($A21="",$B21=""),"",'MPTO_working_2-way'!D20)</f>
        <v>1.7349661853408882</v>
      </c>
      <c r="G21" s="32">
        <f>IF(OR($A21="",$B21=""),"",'MPTO_working_2-way'!E20)</f>
        <v>2.3606068142253167</v>
      </c>
      <c r="H21" s="30">
        <f>IF(OR($A21="",$B21=""),"",'OddsRatio_working_2-way'!M20)</f>
        <v>1.7346308866924531</v>
      </c>
      <c r="I21" s="30">
        <f>IF(OR($A21="",$B21=""),"",'OddsRatio_working_2-way'!N20)</f>
        <v>2.3612278194595446</v>
      </c>
      <c r="J21" s="30">
        <f>IF('Log_working_2-way'!$D20="","",A21^('Log_working_2-way'!$D20))</f>
        <v>1.7308087549076629</v>
      </c>
      <c r="K21" s="32">
        <f>IF('Log_working_2-way'!$D20="","",B21^('Log_working_2-way'!$D20))</f>
        <v>2.3683470446740844</v>
      </c>
      <c r="L21" s="37">
        <f t="shared" si="9"/>
        <v>0.57360406091370564</v>
      </c>
      <c r="M21" s="37">
        <f t="shared" si="10"/>
        <v>0.42639593908629447</v>
      </c>
      <c r="N21" s="38">
        <v>117</v>
      </c>
      <c r="O21" s="38">
        <f t="shared" si="11"/>
        <v>47.357142857142861</v>
      </c>
      <c r="P21" s="38">
        <f t="shared" si="12"/>
        <v>65.230088495575203</v>
      </c>
      <c r="Q21" s="38">
        <f t="shared" si="13"/>
        <v>51.769911504424783</v>
      </c>
      <c r="R21" s="38">
        <f t="shared" si="14"/>
        <v>69.642857142857139</v>
      </c>
      <c r="S21" s="39">
        <f t="shared" si="15"/>
        <v>-4.4127686472819221</v>
      </c>
      <c r="T21" s="39">
        <f t="shared" si="16"/>
        <v>-4.4127686472819363</v>
      </c>
      <c r="U21" t="s">
        <v>143</v>
      </c>
      <c r="V21" t="s">
        <v>150</v>
      </c>
      <c r="W21" t="s">
        <v>182</v>
      </c>
      <c r="X21" s="48" t="s">
        <v>229</v>
      </c>
      <c r="Y21" s="41"/>
    </row>
    <row r="22" spans="1:25" ht="15" x14ac:dyDescent="0.25">
      <c r="A22">
        <v>1.98</v>
      </c>
      <c r="B22">
        <v>1.89</v>
      </c>
      <c r="C22" s="29">
        <f t="shared" si="0"/>
        <v>3.4151034151034265E-2</v>
      </c>
      <c r="D22" s="30">
        <f>IF(OR($A22="",$B22=""),"",A22*'MPTO_working_2-way'!$G21)</f>
        <v>2.0476190476190479</v>
      </c>
      <c r="E22" s="32">
        <f>IF(OR($A22="",$B22=""),"",B22*'MPTO_working_2-way'!$G21)</f>
        <v>1.9545454545454546</v>
      </c>
      <c r="F22" s="30">
        <f>IF(OR($A22="",$B22=""),"",'MPTO_working_2-way'!D21)</f>
        <v>2.0492853622474128</v>
      </c>
      <c r="G22" s="32">
        <f>IF(OR($A22="",$B22=""),"",'MPTO_working_2-way'!E21)</f>
        <v>1.9530295913574449</v>
      </c>
      <c r="H22" s="30">
        <f>IF(OR($A22="",$B22=""),"",'OddsRatio_working_2-way'!M21)</f>
        <v>2.0493443645942064</v>
      </c>
      <c r="I22" s="30">
        <f>IF(OR($A22="",$B22=""),"",'OddsRatio_working_2-way'!N21)</f>
        <v>1.9529760045804527</v>
      </c>
      <c r="J22" s="30">
        <f>IF('Log_working_2-way'!$D21="","",A22^('Log_working_2-way'!$D21))</f>
        <v>2.0501043431252364</v>
      </c>
      <c r="K22" s="32">
        <f>IF('Log_working_2-way'!$D21="","",B22^('Log_working_2-way'!$D21))</f>
        <v>1.9522863194945297</v>
      </c>
      <c r="L22" s="37">
        <f t="shared" si="9"/>
        <v>0.48837209302325574</v>
      </c>
      <c r="M22" s="37">
        <f t="shared" si="10"/>
        <v>0.51162790697674421</v>
      </c>
      <c r="N22" s="38">
        <v>118</v>
      </c>
      <c r="O22" s="38">
        <f t="shared" si="11"/>
        <v>58.404040404040401</v>
      </c>
      <c r="P22" s="38">
        <f t="shared" si="12"/>
        <v>55.566137566137563</v>
      </c>
      <c r="Q22" s="38">
        <f t="shared" si="13"/>
        <v>62.433862433862444</v>
      </c>
      <c r="R22" s="38">
        <f t="shared" si="14"/>
        <v>59.595959595959599</v>
      </c>
      <c r="S22" s="39">
        <f t="shared" si="15"/>
        <v>-4.0298220298220429</v>
      </c>
      <c r="T22" s="39">
        <f t="shared" si="16"/>
        <v>-4.0298220298220357</v>
      </c>
      <c r="U22" t="s">
        <v>141</v>
      </c>
      <c r="V22" t="s">
        <v>184</v>
      </c>
      <c r="W22" t="s">
        <v>182</v>
      </c>
      <c r="X22" s="48" t="s">
        <v>229</v>
      </c>
      <c r="Y22" s="41"/>
    </row>
    <row r="23" spans="1:25" ht="15" x14ac:dyDescent="0.25">
      <c r="A23">
        <v>2.04</v>
      </c>
      <c r="B23">
        <v>1.84</v>
      </c>
      <c r="C23" s="29">
        <f t="shared" si="0"/>
        <v>3.3674339300937772E-2</v>
      </c>
      <c r="D23" s="30">
        <f>IF(OR($A23="",$B23=""),"",A23*'MPTO_working_2-way'!$G22)</f>
        <v>2.1086956521739131</v>
      </c>
      <c r="E23" s="32">
        <f>IF(OR($A23="",$B23=""),"",B23*'MPTO_working_2-way'!$G22)</f>
        <v>1.9019607843137256</v>
      </c>
      <c r="F23" s="30">
        <f>IF(OR($A23="",$B23=""),"",'MPTO_working_2-way'!D22)</f>
        <v>2.1125619090499774</v>
      </c>
      <c r="G23" s="32">
        <f>IF(OR($A23="",$B23=""),"",'MPTO_working_2-way'!E22)</f>
        <v>1.8988263860785108</v>
      </c>
      <c r="H23" s="30">
        <f>IF(OR($A23="",$B23=""),"",'OddsRatio_working_2-way'!M22)</f>
        <v>2.1126972805283741</v>
      </c>
      <c r="I23" s="30">
        <f>IF(OR($A23="",$B23=""),"",'OddsRatio_working_2-way'!N22)</f>
        <v>1.8987170342729172</v>
      </c>
      <c r="J23" s="30">
        <f>IF('Log_working_2-way'!$D22="","",A23^('Log_working_2-way'!$D22))</f>
        <v>2.1144632865880677</v>
      </c>
      <c r="K23" s="32">
        <f>IF('Log_working_2-way'!$D22="","",B23^('Log_working_2-way'!$D22))</f>
        <v>1.8972929050551837</v>
      </c>
      <c r="L23" s="37">
        <f t="shared" si="9"/>
        <v>0.47422680412371132</v>
      </c>
      <c r="M23" s="37">
        <f t="shared" si="10"/>
        <v>0.52577319587628868</v>
      </c>
      <c r="N23" s="38">
        <v>119</v>
      </c>
      <c r="O23" s="38">
        <f t="shared" si="11"/>
        <v>60.666666666666657</v>
      </c>
      <c r="P23" s="38">
        <f t="shared" si="12"/>
        <v>54.326086956521742</v>
      </c>
      <c r="Q23" s="38">
        <f t="shared" si="13"/>
        <v>64.673913043478251</v>
      </c>
      <c r="R23" s="38">
        <f t="shared" si="14"/>
        <v>58.333333333333329</v>
      </c>
      <c r="S23" s="39">
        <f t="shared" si="15"/>
        <v>-4.0072463768115938</v>
      </c>
      <c r="T23" s="39">
        <f t="shared" si="16"/>
        <v>-4.0072463768115867</v>
      </c>
      <c r="U23" t="s">
        <v>185</v>
      </c>
      <c r="V23" t="s">
        <v>148</v>
      </c>
      <c r="W23" t="s">
        <v>182</v>
      </c>
      <c r="X23" s="48" t="s">
        <v>229</v>
      </c>
      <c r="Y23" s="41"/>
    </row>
    <row r="24" spans="1:25" ht="15" x14ac:dyDescent="0.25">
      <c r="A24">
        <v>1.83</v>
      </c>
      <c r="B24">
        <v>2.0499999999999998</v>
      </c>
      <c r="C24" s="29">
        <f t="shared" si="0"/>
        <v>3.4252965480474407E-2</v>
      </c>
      <c r="D24" s="30">
        <f>IF(OR($A24="",$B24=""),"",A24*'MPTO_working_2-way'!$G23)</f>
        <v>1.8926829268292682</v>
      </c>
      <c r="E24" s="32">
        <f>IF(OR($A24="",$B24=""),"",B24*'MPTO_working_2-way'!$G23)</f>
        <v>2.1202185792349724</v>
      </c>
      <c r="F24" s="30">
        <f>IF(OR($A24="",$B24=""),"",'MPTO_working_2-way'!D23)</f>
        <v>1.8892106257081707</v>
      </c>
      <c r="G24" s="32">
        <f>IF(OR($A24="",$B24=""),"",'MPTO_working_2-way'!E23)</f>
        <v>2.1245929491717397</v>
      </c>
      <c r="H24" s="30">
        <f>IF(OR($A24="",$B24=""),"",'OddsRatio_working_2-way'!M23)</f>
        <v>1.8890872794479689</v>
      </c>
      <c r="I24" s="30">
        <f>IF(OR($A24="",$B24=""),"",'OddsRatio_working_2-way'!N23)</f>
        <v>2.1247489679763456</v>
      </c>
      <c r="J24" s="30">
        <f>IF('Log_working_2-way'!$D23="","",A24^('Log_working_2-way'!$D23))</f>
        <v>1.8875091450726849</v>
      </c>
      <c r="K24" s="32">
        <f>IF('Log_working_2-way'!$D23="","",B24^('Log_working_2-way'!$D23))</f>
        <v>2.1267489530128172</v>
      </c>
      <c r="L24" s="37">
        <f t="shared" si="9"/>
        <v>0.52835051546391754</v>
      </c>
      <c r="M24" s="37">
        <f t="shared" si="10"/>
        <v>0.47164948453608252</v>
      </c>
      <c r="N24" s="38">
        <v>120</v>
      </c>
      <c r="O24" s="38">
        <f t="shared" si="11"/>
        <v>54.426229508196727</v>
      </c>
      <c r="P24" s="38">
        <f t="shared" si="12"/>
        <v>61.463414634146332</v>
      </c>
      <c r="Q24" s="38">
        <f t="shared" si="13"/>
        <v>58.536585365853661</v>
      </c>
      <c r="R24" s="38">
        <f t="shared" si="14"/>
        <v>65.573770491803273</v>
      </c>
      <c r="S24" s="39">
        <f t="shared" si="15"/>
        <v>-4.1103558576569341</v>
      </c>
      <c r="T24" s="39">
        <f t="shared" si="16"/>
        <v>-4.1103558576569412</v>
      </c>
      <c r="U24" t="s">
        <v>145</v>
      </c>
      <c r="V24" t="s">
        <v>152</v>
      </c>
      <c r="W24" t="s">
        <v>182</v>
      </c>
      <c r="X24" s="48" t="s">
        <v>229</v>
      </c>
      <c r="Y24" s="41"/>
    </row>
    <row r="25" spans="1:25" ht="15" x14ac:dyDescent="0.25">
      <c r="A25">
        <v>1.94</v>
      </c>
      <c r="B25">
        <v>1.93</v>
      </c>
      <c r="C25" s="29">
        <f t="shared" si="0"/>
        <v>3.3598632551679941E-2</v>
      </c>
      <c r="D25" s="30">
        <f>IF(OR($A25="",$B25=""),"",A25*'MPTO_working_2-way'!$G24)</f>
        <v>2.0051813471502591</v>
      </c>
      <c r="E25" s="32">
        <f>IF(OR($A25="",$B25=""),"",B25*'MPTO_working_2-way'!$G24)</f>
        <v>1.9948453608247423</v>
      </c>
      <c r="F25" s="30">
        <f>IF(OR($A25="",$B25=""),"",'MPTO_working_2-way'!D24)</f>
        <v>2.0053558995233249</v>
      </c>
      <c r="G25" s="32">
        <f>IF(OR($A25="",$B25=""),"",'MPTO_working_2-way'!E24)</f>
        <v>1.9946726333173512</v>
      </c>
      <c r="H25" s="30">
        <f>IF(OR($A25="",$B25=""),"",'OddsRatio_working_2-way'!M24)</f>
        <v>2.0053619687316817</v>
      </c>
      <c r="I25" s="30">
        <f>IF(OR($A25="",$B25=""),"",'OddsRatio_working_2-way'!N24)</f>
        <v>1.9946666286387909</v>
      </c>
      <c r="J25" s="30">
        <f>IF('Log_working_2-way'!$D24="","",A25^('Log_working_2-way'!$D24))</f>
        <v>2.0054414461156225</v>
      </c>
      <c r="K25" s="32">
        <f>IF('Log_working_2-way'!$D24="","",B25^('Log_working_2-way'!$D24))</f>
        <v>1.9945880029745278</v>
      </c>
      <c r="L25" s="37">
        <f t="shared" si="9"/>
        <v>0.49870801033591733</v>
      </c>
      <c r="M25" s="37">
        <f t="shared" si="10"/>
        <v>0.50129198966408273</v>
      </c>
      <c r="N25" s="38">
        <v>121</v>
      </c>
      <c r="O25" s="38">
        <f t="shared" si="11"/>
        <v>58.628865979381438</v>
      </c>
      <c r="P25" s="38">
        <f t="shared" si="12"/>
        <v>58.30569948186529</v>
      </c>
      <c r="Q25" s="38">
        <f t="shared" si="13"/>
        <v>62.694300518134725</v>
      </c>
      <c r="R25" s="38">
        <f t="shared" si="14"/>
        <v>62.371134020618562</v>
      </c>
      <c r="S25" s="39">
        <f t="shared" si="15"/>
        <v>-4.0654345387532871</v>
      </c>
      <c r="T25" s="39">
        <f t="shared" si="16"/>
        <v>-4.0654345387532729</v>
      </c>
      <c r="U25" t="s">
        <v>147</v>
      </c>
      <c r="V25" t="s">
        <v>132</v>
      </c>
      <c r="W25" t="s">
        <v>182</v>
      </c>
      <c r="X25" s="48" t="s">
        <v>229</v>
      </c>
      <c r="Y25" s="41"/>
    </row>
    <row r="26" spans="1:25" ht="15" x14ac:dyDescent="0.25">
      <c r="A26">
        <v>2.38</v>
      </c>
      <c r="B26">
        <v>1.62</v>
      </c>
      <c r="C26" s="29">
        <f t="shared" si="0"/>
        <v>3.7452017844174623E-2</v>
      </c>
      <c r="D26" s="30">
        <f>IF(OR($A26="",$B26=""),"",A26*'MPTO_working_2-way'!$G25)</f>
        <v>2.4691358024691357</v>
      </c>
      <c r="E26" s="32">
        <f>IF(OR($A26="",$B26=""),"",B26*'MPTO_working_2-way'!$G25)</f>
        <v>1.680672268907563</v>
      </c>
      <c r="F26" s="30">
        <f>IF(OR($A26="",$B26=""),"",'MPTO_working_2-way'!D25)</f>
        <v>2.4910195115648013</v>
      </c>
      <c r="G26" s="32">
        <f>IF(OR($A26="",$B26=""),"",'MPTO_working_2-way'!E25)</f>
        <v>1.6706820348383742</v>
      </c>
      <c r="H26" s="30">
        <f>IF(OR($A26="",$B26=""),"",'OddsRatio_working_2-way'!M25)</f>
        <v>2.4919136877222163</v>
      </c>
      <c r="I26" s="30">
        <f>IF(OR($A26="",$B26=""),"",'OddsRatio_working_2-way'!N25)</f>
        <v>1.6702800625998362</v>
      </c>
      <c r="J26" s="30">
        <f>IF('Log_working_2-way'!$D25="","",A26^('Log_working_2-way'!$D25))</f>
        <v>2.502110477070953</v>
      </c>
      <c r="K26" s="32">
        <f>IF('Log_working_2-way'!$D25="","",B26^('Log_working_2-way'!$D25))</f>
        <v>1.6657299947403132</v>
      </c>
      <c r="L26" s="37">
        <f t="shared" si="9"/>
        <v>0.40500000000000003</v>
      </c>
      <c r="M26" s="37">
        <f t="shared" si="10"/>
        <v>0.59499999999999997</v>
      </c>
      <c r="N26" s="38">
        <v>122</v>
      </c>
      <c r="O26" s="38">
        <f t="shared" si="11"/>
        <v>70.739495798319339</v>
      </c>
      <c r="P26" s="38">
        <f t="shared" si="12"/>
        <v>46.691358024691361</v>
      </c>
      <c r="Q26" s="38">
        <f t="shared" si="13"/>
        <v>75.308641975308632</v>
      </c>
      <c r="R26" s="38">
        <f t="shared" si="14"/>
        <v>51.260504201680675</v>
      </c>
      <c r="S26" s="39">
        <f t="shared" si="15"/>
        <v>-4.5691461769892925</v>
      </c>
      <c r="T26" s="39">
        <f t="shared" si="16"/>
        <v>-4.5691461769893138</v>
      </c>
      <c r="U26" t="s">
        <v>167</v>
      </c>
      <c r="V26" t="s">
        <v>162</v>
      </c>
      <c r="W26" t="s">
        <v>180</v>
      </c>
      <c r="X26" s="48" t="s">
        <v>229</v>
      </c>
      <c r="Y26" s="41"/>
    </row>
    <row r="27" spans="1:25" ht="15" x14ac:dyDescent="0.25">
      <c r="A27">
        <v>2.04</v>
      </c>
      <c r="B27">
        <v>1.84</v>
      </c>
      <c r="C27" s="29">
        <f t="shared" si="0"/>
        <v>3.3674339300937772E-2</v>
      </c>
      <c r="D27" s="30">
        <f>IF(OR($A27="",$B27=""),"",A27*'MPTO_working_2-way'!$G26)</f>
        <v>2.1086956521739131</v>
      </c>
      <c r="E27" s="32">
        <f>IF(OR($A27="",$B27=""),"",B27*'MPTO_working_2-way'!$G26)</f>
        <v>1.9019607843137256</v>
      </c>
      <c r="F27" s="30">
        <f>IF(OR($A27="",$B27=""),"",'MPTO_working_2-way'!D26)</f>
        <v>2.1125619090499774</v>
      </c>
      <c r="G27" s="32">
        <f>IF(OR($A27="",$B27=""),"",'MPTO_working_2-way'!E26)</f>
        <v>1.8988263860785108</v>
      </c>
      <c r="H27" s="30">
        <f>IF(OR($A27="",$B27=""),"",'OddsRatio_working_2-way'!M26)</f>
        <v>2.1126972805283741</v>
      </c>
      <c r="I27" s="30">
        <f>IF(OR($A27="",$B27=""),"",'OddsRatio_working_2-way'!N26)</f>
        <v>1.8987170342729172</v>
      </c>
      <c r="J27" s="30">
        <f>IF('Log_working_2-way'!$D26="","",A27^('Log_working_2-way'!$D26))</f>
        <v>2.1144632865880677</v>
      </c>
      <c r="K27" s="32">
        <f>IF('Log_working_2-way'!$D26="","",B27^('Log_working_2-way'!$D26))</f>
        <v>1.8972929050551837</v>
      </c>
      <c r="L27" s="37">
        <f t="shared" si="9"/>
        <v>0.47422680412371132</v>
      </c>
      <c r="M27" s="37">
        <f t="shared" si="10"/>
        <v>0.52577319587628868</v>
      </c>
      <c r="N27" s="38">
        <v>123</v>
      </c>
      <c r="O27" s="38">
        <f t="shared" si="11"/>
        <v>62.705882352941181</v>
      </c>
      <c r="P27" s="38">
        <f t="shared" si="12"/>
        <v>56.152173913043484</v>
      </c>
      <c r="Q27" s="38">
        <f t="shared" si="13"/>
        <v>66.847826086956516</v>
      </c>
      <c r="R27" s="38">
        <f t="shared" si="14"/>
        <v>60.294117647058819</v>
      </c>
      <c r="S27" s="39">
        <f t="shared" si="15"/>
        <v>-4.1419437340153351</v>
      </c>
      <c r="T27" s="39">
        <f t="shared" si="16"/>
        <v>-4.1419437340153351</v>
      </c>
      <c r="U27" t="s">
        <v>186</v>
      </c>
      <c r="V27" t="s">
        <v>166</v>
      </c>
      <c r="W27" t="s">
        <v>180</v>
      </c>
      <c r="X27" s="48" t="s">
        <v>229</v>
      </c>
      <c r="Y27" s="41"/>
    </row>
    <row r="28" spans="1:25" ht="15" x14ac:dyDescent="0.25">
      <c r="A28">
        <v>2.08</v>
      </c>
      <c r="B28">
        <v>1.76</v>
      </c>
      <c r="C28" s="29">
        <f t="shared" si="0"/>
        <v>4.8951048951048959E-2</v>
      </c>
      <c r="D28" s="30">
        <f>IF(OR($A28="",$B28=""),"",A28*'MPTO_working_2-way'!$G27)</f>
        <v>2.1818181818181821</v>
      </c>
      <c r="E28" s="32">
        <f>IF(OR($A28="",$B28=""),"",B28*'MPTO_working_2-way'!$G27)</f>
        <v>1.8461538461538463</v>
      </c>
      <c r="F28" s="30">
        <f>IF(OR($A28="",$B28=""),"",'MPTO_working_2-way'!D27)</f>
        <v>2.1915708812260539</v>
      </c>
      <c r="G28" s="32">
        <f>IF(OR($A28="",$B28=""),"",'MPTO_working_2-way'!E27)</f>
        <v>1.8392282958199357</v>
      </c>
      <c r="H28" s="30">
        <f>IF(OR($A28="",$B28=""),"",'OddsRatio_working_2-way'!M27)</f>
        <v>2.1920791213585393</v>
      </c>
      <c r="I28" s="30">
        <f>IF(OR($A28="",$B28=""),"",'OddsRatio_working_2-way'!N27)</f>
        <v>1.838870492807861</v>
      </c>
      <c r="J28" s="30">
        <f>IF('Log_working_2-way'!$D27="","",A28^('Log_working_2-way'!$D27))</f>
        <v>2.196615264354977</v>
      </c>
      <c r="K28" s="32">
        <f>IF('Log_working_2-way'!$D27="","",B28^('Log_working_2-way'!$D27))</f>
        <v>1.835690492831995</v>
      </c>
      <c r="L28" s="37">
        <f t="shared" si="9"/>
        <v>0.45833333333333326</v>
      </c>
      <c r="M28" s="37">
        <f t="shared" si="10"/>
        <v>0.54166666666666663</v>
      </c>
      <c r="N28" s="38">
        <v>124</v>
      </c>
      <c r="O28" s="38">
        <f t="shared" si="11"/>
        <v>64.384615384615387</v>
      </c>
      <c r="P28" s="38">
        <f t="shared" si="12"/>
        <v>53.545454545454554</v>
      </c>
      <c r="Q28" s="38">
        <f t="shared" si="13"/>
        <v>70.454545454545467</v>
      </c>
      <c r="R28" s="38">
        <f t="shared" si="14"/>
        <v>59.615384615384613</v>
      </c>
      <c r="S28" s="39">
        <f t="shared" si="15"/>
        <v>-6.0699300699300807</v>
      </c>
      <c r="T28" s="39">
        <f t="shared" si="16"/>
        <v>-6.0699300699300593</v>
      </c>
      <c r="U28" t="s">
        <v>177</v>
      </c>
      <c r="V28" t="s">
        <v>187</v>
      </c>
      <c r="W28" t="s">
        <v>180</v>
      </c>
      <c r="X28" s="48" t="s">
        <v>229</v>
      </c>
      <c r="Y28" s="41"/>
    </row>
    <row r="29" spans="1:25" ht="15" x14ac:dyDescent="0.25">
      <c r="A29">
        <v>2.2599999999999998</v>
      </c>
      <c r="B29">
        <v>1.68</v>
      </c>
      <c r="C29" s="29">
        <f t="shared" si="0"/>
        <v>3.7715971344289834E-2</v>
      </c>
      <c r="D29" s="30">
        <f>IF(OR($A29="",$B29=""),"",A29*'MPTO_working_2-way'!$G28)</f>
        <v>2.3452380952380949</v>
      </c>
      <c r="E29" s="32">
        <f>IF(OR($A29="",$B29=""),"",B29*'MPTO_working_2-way'!$G28)</f>
        <v>1.7433628318584069</v>
      </c>
      <c r="F29" s="30">
        <f>IF(OR($A29="",$B29=""),"",'MPTO_working_2-way'!D28)</f>
        <v>2.3606068142253167</v>
      </c>
      <c r="G29" s="32">
        <f>IF(OR($A29="",$B29=""),"",'MPTO_working_2-way'!E28)</f>
        <v>1.7349661853408882</v>
      </c>
      <c r="H29" s="30">
        <f>IF(OR($A29="",$B29=""),"",'OddsRatio_working_2-way'!M28)</f>
        <v>2.3612278194595446</v>
      </c>
      <c r="I29" s="30">
        <f>IF(OR($A29="",$B29=""),"",'OddsRatio_working_2-way'!N28)</f>
        <v>1.7346308866924531</v>
      </c>
      <c r="J29" s="30">
        <f>IF('Log_working_2-way'!$D28="","",A29^('Log_working_2-way'!$D28))</f>
        <v>2.3683470446740844</v>
      </c>
      <c r="K29" s="32">
        <f>IF('Log_working_2-way'!$D28="","",B29^('Log_working_2-way'!$D28))</f>
        <v>1.7308087549076629</v>
      </c>
      <c r="L29" s="37">
        <f t="shared" si="9"/>
        <v>0.42639593908629447</v>
      </c>
      <c r="M29" s="37">
        <f t="shared" si="10"/>
        <v>0.57360406091370564</v>
      </c>
      <c r="N29" s="38">
        <v>125</v>
      </c>
      <c r="O29" s="38">
        <f t="shared" si="11"/>
        <v>69.690265486725664</v>
      </c>
      <c r="P29" s="38">
        <f t="shared" si="12"/>
        <v>50.595238095238095</v>
      </c>
      <c r="Q29" s="38">
        <f t="shared" si="13"/>
        <v>74.404761904761898</v>
      </c>
      <c r="R29" s="38">
        <f t="shared" si="14"/>
        <v>55.309734513274336</v>
      </c>
      <c r="S29" s="39">
        <f t="shared" si="15"/>
        <v>-4.7144964180362336</v>
      </c>
      <c r="T29" s="39">
        <f t="shared" si="16"/>
        <v>-4.7144964180362408</v>
      </c>
      <c r="U29" t="s">
        <v>165</v>
      </c>
      <c r="V29" t="s">
        <v>160</v>
      </c>
      <c r="W29" t="s">
        <v>180</v>
      </c>
      <c r="X29" s="48" t="s">
        <v>229</v>
      </c>
      <c r="Y29" s="41"/>
    </row>
    <row r="30" spans="1:25" s="35" customFormat="1" ht="15" x14ac:dyDescent="0.25">
      <c r="A30">
        <v>2</v>
      </c>
      <c r="B30">
        <v>1.88</v>
      </c>
      <c r="C30" s="29">
        <f t="shared" si="0"/>
        <v>3.1914893617021267E-2</v>
      </c>
      <c r="D30" s="30">
        <f>IF(OR($A30="",$B30=""),"",A30*'MPTO_working_2-way'!$G29)</f>
        <v>2.0638297872340425</v>
      </c>
      <c r="E30" s="32">
        <f>IF(OR($A30="",$B30=""),"",B30*'MPTO_working_2-way'!$G29)</f>
        <v>1.94</v>
      </c>
      <c r="F30" s="30">
        <f>IF(OR($A30="",$B30=""),"",'MPTO_working_2-way'!D29)</f>
        <v>2.0659340659340657</v>
      </c>
      <c r="G30" s="32">
        <f>IF(OR($A30="",$B30=""),"",'MPTO_working_2-way'!E29)</f>
        <v>1.9381443298969072</v>
      </c>
      <c r="H30" s="30">
        <f>IF(OR($A30="",$B30=""),"",'OddsRatio_working_2-way'!M29)</f>
        <v>2.0660035817780522</v>
      </c>
      <c r="I30" s="30">
        <f>IF(OR($A30="",$B30=""),"",'OddsRatio_working_2-way'!N29)</f>
        <v>1.9380831519646857</v>
      </c>
      <c r="J30" s="30">
        <f>IF('Log_working_2-way'!$D29="","",A30^('Log_working_2-way'!$D29))</f>
        <v>2.0669618454035223</v>
      </c>
      <c r="K30" s="32">
        <f>IF('Log_working_2-way'!$D29="","",B30^('Log_working_2-way'!$D29))</f>
        <v>1.9372406373367297</v>
      </c>
      <c r="L30" s="37">
        <f t="shared" si="9"/>
        <v>0.4845360824742268</v>
      </c>
      <c r="M30" s="37">
        <f t="shared" si="10"/>
        <v>0.51546391752577325</v>
      </c>
      <c r="N30" s="38">
        <v>126</v>
      </c>
      <c r="O30" s="38">
        <f t="shared" si="11"/>
        <v>63</v>
      </c>
      <c r="P30" s="38">
        <f t="shared" si="12"/>
        <v>58.978723404255312</v>
      </c>
      <c r="Q30" s="38">
        <f t="shared" si="13"/>
        <v>67.021276595744681</v>
      </c>
      <c r="R30" s="38">
        <f t="shared" si="14"/>
        <v>63</v>
      </c>
      <c r="S30" s="39">
        <f t="shared" si="15"/>
        <v>-4.0212765957446805</v>
      </c>
      <c r="T30" s="39">
        <f t="shared" si="16"/>
        <v>-4.0212765957446877</v>
      </c>
      <c r="U30" t="s">
        <v>159</v>
      </c>
      <c r="V30" t="s">
        <v>154</v>
      </c>
      <c r="W30" t="s">
        <v>180</v>
      </c>
      <c r="X30" s="48" t="s">
        <v>229</v>
      </c>
      <c r="Y30" s="41"/>
    </row>
    <row r="31" spans="1:25" ht="15" x14ac:dyDescent="0.25">
      <c r="A31">
        <v>2.16</v>
      </c>
      <c r="B31">
        <v>1.74</v>
      </c>
      <c r="C31" s="29">
        <f t="shared" si="0"/>
        <v>3.7675606641123682E-2</v>
      </c>
      <c r="D31" s="30">
        <f>IF(OR($A31="",$B31=""),"",A31*'MPTO_working_2-way'!$G30)</f>
        <v>2.2413793103448274</v>
      </c>
      <c r="E31" s="32">
        <f>IF(OR($A31="",$B31=""),"",B31*'MPTO_working_2-way'!$G30)</f>
        <v>1.8055555555555551</v>
      </c>
      <c r="F31" s="30">
        <f>IF(OR($A31="",$B31=""),"",'MPTO_working_2-way'!D30)</f>
        <v>2.2516175413371671</v>
      </c>
      <c r="G31" s="32">
        <f>IF(OR($A31="",$B31=""),"",'MPTO_working_2-way'!E30)</f>
        <v>1.7989661114302122</v>
      </c>
      <c r="H31" s="30">
        <f>IF(OR($A31="",$B31=""),"",'OddsRatio_working_2-way'!M30)</f>
        <v>2.2520253861514017</v>
      </c>
      <c r="I31" s="30">
        <f>IF(OR($A31="",$B31=""),"",'OddsRatio_working_2-way'!N30)</f>
        <v>1.7987058497862392</v>
      </c>
      <c r="J31" s="30">
        <f>IF('Log_working_2-way'!$D30="","",A31^('Log_working_2-way'!$D30))</f>
        <v>2.2567451068476951</v>
      </c>
      <c r="K31" s="32">
        <f>IF('Log_working_2-way'!$D30="","",B31^('Log_working_2-way'!$D30))</f>
        <v>1.7957063007853538</v>
      </c>
      <c r="L31" s="37">
        <f t="shared" si="9"/>
        <v>0.44615384615384618</v>
      </c>
      <c r="M31" s="37">
        <f t="shared" si="10"/>
        <v>0.55384615384615399</v>
      </c>
      <c r="N31" s="38">
        <v>127</v>
      </c>
      <c r="O31" s="38">
        <f t="shared" si="11"/>
        <v>68.203703703703695</v>
      </c>
      <c r="P31" s="38">
        <f t="shared" si="12"/>
        <v>54.011494252873554</v>
      </c>
      <c r="Q31" s="38">
        <f t="shared" si="13"/>
        <v>72.988505747126439</v>
      </c>
      <c r="R31" s="38">
        <f t="shared" si="14"/>
        <v>58.796296296296291</v>
      </c>
      <c r="S31" s="39">
        <f t="shared" si="15"/>
        <v>-4.7848020434227436</v>
      </c>
      <c r="T31" s="39">
        <f t="shared" si="16"/>
        <v>-4.7848020434227365</v>
      </c>
      <c r="U31" t="s">
        <v>113</v>
      </c>
      <c r="V31" t="s">
        <v>158</v>
      </c>
      <c r="W31" t="s">
        <v>180</v>
      </c>
      <c r="X31" s="48" t="s">
        <v>229</v>
      </c>
      <c r="Y31" s="41"/>
    </row>
    <row r="32" spans="1:25" ht="15" x14ac:dyDescent="0.25">
      <c r="A32">
        <v>2.2999999999999998</v>
      </c>
      <c r="B32">
        <v>1.66</v>
      </c>
      <c r="C32" s="29">
        <f t="shared" si="0"/>
        <v>3.7192247249869137E-2</v>
      </c>
      <c r="D32" s="30">
        <f>IF(OR($A32="",$B32=""),"",A32*'MPTO_working_2-way'!$G31)</f>
        <v>2.3855421686746987</v>
      </c>
      <c r="E32" s="32">
        <f>IF(OR($A32="",$B32=""),"",B32*'MPTO_working_2-way'!$G31)</f>
        <v>1.7217391304347827</v>
      </c>
      <c r="F32" s="30">
        <f>IF(OR($A32="",$B32=""),"",'MPTO_working_2-way'!D31)</f>
        <v>2.402769037130271</v>
      </c>
      <c r="G32" s="32">
        <f>IF(OR($A32="",$B32=""),"",'MPTO_working_2-way'!E31)</f>
        <v>1.7128757290264693</v>
      </c>
      <c r="H32" s="30">
        <f>IF(OR($A32="",$B32=""),"",'OddsRatio_working_2-way'!M31)</f>
        <v>2.4034589305344736</v>
      </c>
      <c r="I32" s="30">
        <f>IF(OR($A32="",$B32=""),"",'OddsRatio_working_2-way'!N31)</f>
        <v>1.7125253031944256</v>
      </c>
      <c r="J32" s="30">
        <f>IF('Log_working_2-way'!$D31="","",A32^('Log_working_2-way'!$D31))</f>
        <v>2.4114497005870583</v>
      </c>
      <c r="K32" s="32">
        <f>IF('Log_working_2-way'!$D31="","",B32^('Log_working_2-way'!$D31))</f>
        <v>1.708491418138335</v>
      </c>
      <c r="L32" s="37">
        <f t="shared" si="9"/>
        <v>0.41919191919191923</v>
      </c>
      <c r="M32" s="37">
        <f t="shared" si="10"/>
        <v>0.58080808080808077</v>
      </c>
      <c r="N32" s="38">
        <v>128</v>
      </c>
      <c r="O32" s="38">
        <f t="shared" si="11"/>
        <v>72.347826086956516</v>
      </c>
      <c r="P32" s="38">
        <f t="shared" si="12"/>
        <v>50.891566265060241</v>
      </c>
      <c r="Q32" s="38">
        <f t="shared" si="13"/>
        <v>77.108433734939766</v>
      </c>
      <c r="R32" s="38">
        <f t="shared" si="14"/>
        <v>55.652173913043484</v>
      </c>
      <c r="S32" s="39">
        <f t="shared" si="15"/>
        <v>-4.7606076479832495</v>
      </c>
      <c r="T32" s="39">
        <f t="shared" si="16"/>
        <v>-4.7606076479832424</v>
      </c>
      <c r="U32" t="s">
        <v>188</v>
      </c>
      <c r="V32" t="s">
        <v>164</v>
      </c>
      <c r="W32" t="s">
        <v>180</v>
      </c>
      <c r="X32" s="48" t="s">
        <v>229</v>
      </c>
      <c r="Y32" s="41"/>
    </row>
    <row r="33" spans="1:25" ht="15" x14ac:dyDescent="0.25">
      <c r="A33">
        <v>2.0099999999999998</v>
      </c>
      <c r="B33">
        <v>1.87</v>
      </c>
      <c r="C33" s="29">
        <f t="shared" si="0"/>
        <v>3.22717960997152E-2</v>
      </c>
      <c r="D33" s="30">
        <f>IF(OR($A33="",$B33=""),"",A33*'MPTO_working_2-way'!$G32)</f>
        <v>2.0748663101604272</v>
      </c>
      <c r="E33" s="32">
        <f>IF(OR($A33="",$B33=""),"",B33*'MPTO_working_2-way'!$G32)</f>
        <v>1.9303482587064675</v>
      </c>
      <c r="F33" s="30">
        <f>IF(OR($A33="",$B33=""),"",'MPTO_working_2-way'!D32)</f>
        <v>2.0773758532069522</v>
      </c>
      <c r="G33" s="32">
        <f>IF(OR($A33="",$B33=""),"",'MPTO_working_2-way'!E32)</f>
        <v>1.9281811886013285</v>
      </c>
      <c r="H33" s="30">
        <f>IF(OR($A33="",$B33=""),"",'OddsRatio_working_2-way'!M32)</f>
        <v>2.0774597626964471</v>
      </c>
      <c r="I33" s="30">
        <f>IF(OR($A33="",$B33=""),"",'OddsRatio_working_2-way'!N32)</f>
        <v>1.9281089045009006</v>
      </c>
      <c r="J33" s="30">
        <f>IF('Log_working_2-way'!$D32="","",A33^('Log_working_2-way'!$D32))</f>
        <v>2.0786033258509891</v>
      </c>
      <c r="K33" s="32">
        <f>IF('Log_working_2-way'!$D32="","",B33^('Log_working_2-way'!$D32))</f>
        <v>1.9271248994258339</v>
      </c>
      <c r="L33" s="37">
        <f t="shared" si="9"/>
        <v>0.48195876288659806</v>
      </c>
      <c r="M33" s="37">
        <f t="shared" si="10"/>
        <v>0.51804123711340211</v>
      </c>
      <c r="N33" s="38">
        <v>129</v>
      </c>
      <c r="O33" s="38">
        <f t="shared" si="11"/>
        <v>64.820895522388057</v>
      </c>
      <c r="P33" s="38">
        <f t="shared" si="12"/>
        <v>60.016042780748663</v>
      </c>
      <c r="Q33" s="38">
        <f t="shared" si="13"/>
        <v>68.983957219251323</v>
      </c>
      <c r="R33" s="38">
        <f t="shared" si="14"/>
        <v>64.179104477611943</v>
      </c>
      <c r="S33" s="39">
        <f t="shared" si="15"/>
        <v>-4.1630616968632665</v>
      </c>
      <c r="T33" s="39">
        <f t="shared" si="16"/>
        <v>-4.1630616968632808</v>
      </c>
      <c r="U33" t="s">
        <v>163</v>
      </c>
      <c r="V33" t="s">
        <v>156</v>
      </c>
      <c r="W33" t="s">
        <v>180</v>
      </c>
      <c r="X33" s="48" t="s">
        <v>229</v>
      </c>
      <c r="Y33" s="41"/>
    </row>
    <row r="34" spans="1:25" ht="15" x14ac:dyDescent="0.25">
      <c r="A34">
        <v>2.2400000000000002</v>
      </c>
      <c r="B34">
        <v>1.69</v>
      </c>
      <c r="C34" s="29">
        <f t="shared" si="0"/>
        <v>3.8144547759932479E-2</v>
      </c>
      <c r="D34" s="30">
        <f>IF(OR($A34="",$B34=""),"",A34*'MPTO_working_2-way'!$G33)</f>
        <v>2.3254437869822491</v>
      </c>
      <c r="E34" s="32">
        <f>IF(OR($A34="",$B34=""),"",B34*'MPTO_working_2-way'!$G33)</f>
        <v>1.7544642857142858</v>
      </c>
      <c r="F34" s="30">
        <f>IF(OR($A34="",$B34=""),"",'MPTO_working_2-way'!D33)</f>
        <v>2.3399678575843743</v>
      </c>
      <c r="G34" s="32">
        <f>IF(OR($A34="",$B34=""),"",'MPTO_working_2-way'!E33)</f>
        <v>1.7462865578005351</v>
      </c>
      <c r="H34" s="30">
        <f>IF(OR($A34="",$B34=""),"",'OddsRatio_working_2-way'!M33)</f>
        <v>2.3405601251996737</v>
      </c>
      <c r="I34" s="30">
        <f>IF(OR($A34="",$B34=""),"",'OddsRatio_working_2-way'!N33)</f>
        <v>1.7459568438611086</v>
      </c>
      <c r="J34" s="30">
        <f>IF('Log_working_2-way'!$D33="","",A34^('Log_working_2-way'!$D33))</f>
        <v>2.347284961783934</v>
      </c>
      <c r="K34" s="32">
        <f>IF('Log_working_2-way'!$D33="","",B34^('Log_working_2-way'!$D33))</f>
        <v>1.7422334757420166</v>
      </c>
      <c r="L34" s="37">
        <f t="shared" si="9"/>
        <v>0.43002544529262077</v>
      </c>
      <c r="M34" s="37">
        <f t="shared" si="10"/>
        <v>0.56997455470737912</v>
      </c>
      <c r="N34" s="38">
        <v>130</v>
      </c>
      <c r="O34" s="38">
        <f t="shared" si="11"/>
        <v>71.964285714285722</v>
      </c>
      <c r="P34" s="38">
        <f t="shared" si="12"/>
        <v>53.076923076923073</v>
      </c>
      <c r="Q34" s="38">
        <f t="shared" si="13"/>
        <v>76.92307692307692</v>
      </c>
      <c r="R34" s="38">
        <f t="shared" si="14"/>
        <v>58.035714285714285</v>
      </c>
      <c r="S34" s="39">
        <f t="shared" si="15"/>
        <v>-4.9587912087911974</v>
      </c>
      <c r="T34" s="39">
        <f t="shared" si="16"/>
        <v>-4.9587912087912116</v>
      </c>
      <c r="U34" t="s">
        <v>155</v>
      </c>
      <c r="V34" t="s">
        <v>189</v>
      </c>
      <c r="W34" t="s">
        <v>180</v>
      </c>
      <c r="X34" s="48" t="s">
        <v>229</v>
      </c>
      <c r="Y34" s="41"/>
    </row>
    <row r="35" spans="1:25" ht="15" x14ac:dyDescent="0.25">
      <c r="A35">
        <v>2.23</v>
      </c>
      <c r="B35">
        <v>1.69</v>
      </c>
      <c r="C35" s="29">
        <f t="shared" si="0"/>
        <v>4.0146469604903645E-2</v>
      </c>
      <c r="D35" s="30">
        <f>IF(OR($A35="",$B35=""),"",A35*'MPTO_working_2-way'!$G34)</f>
        <v>2.3195266272189352</v>
      </c>
      <c r="E35" s="32">
        <f>IF(OR($A35="",$B35=""),"",B35*'MPTO_working_2-way'!$G34)</f>
        <v>1.7578475336322872</v>
      </c>
      <c r="F35" s="30">
        <f>IF(OR($A35="",$B35=""),"",'MPTO_working_2-way'!D34)</f>
        <v>2.3344999535416733</v>
      </c>
      <c r="G35" s="32">
        <f>IF(OR($A35="",$B35=""),"",'MPTO_working_2-way'!E34)</f>
        <v>1.7493443498038854</v>
      </c>
      <c r="H35" s="30">
        <f>IF(OR($A35="",$B35=""),"",'OddsRatio_working_2-way'!M34)</f>
        <v>2.3351436985029639</v>
      </c>
      <c r="I35" s="30">
        <f>IF(OR($A35="",$B35=""),"",'OddsRatio_working_2-way'!N34)</f>
        <v>1.7489830503797115</v>
      </c>
      <c r="J35" s="30">
        <f>IF('Log_working_2-way'!$D34="","",A35^('Log_working_2-way'!$D34))</f>
        <v>2.3420901732972235</v>
      </c>
      <c r="K35" s="32">
        <f>IF('Log_working_2-way'!$D34="","",B35^('Log_working_2-way'!$D34))</f>
        <v>1.7451064167640695</v>
      </c>
      <c r="L35" s="37">
        <f t="shared" si="9"/>
        <v>0.43112244897959179</v>
      </c>
      <c r="M35" s="37">
        <f t="shared" si="10"/>
        <v>0.56887755102040816</v>
      </c>
      <c r="N35" s="38">
        <v>131</v>
      </c>
      <c r="O35" s="38">
        <f t="shared" si="11"/>
        <v>72.255605381165921</v>
      </c>
      <c r="P35" s="38">
        <f t="shared" si="12"/>
        <v>53.485207100591708</v>
      </c>
      <c r="Q35" s="38">
        <f t="shared" si="13"/>
        <v>77.514792899408292</v>
      </c>
      <c r="R35" s="38">
        <f t="shared" si="14"/>
        <v>58.744394618834086</v>
      </c>
      <c r="S35" s="39">
        <f t="shared" si="15"/>
        <v>-5.2591875182423706</v>
      </c>
      <c r="T35" s="39">
        <f t="shared" si="16"/>
        <v>-5.2591875182423777</v>
      </c>
      <c r="U35" t="s">
        <v>190</v>
      </c>
      <c r="V35" t="s">
        <v>176</v>
      </c>
      <c r="W35" t="s">
        <v>180</v>
      </c>
      <c r="X35" s="48" t="s">
        <v>229</v>
      </c>
      <c r="Y35" s="41"/>
    </row>
    <row r="36" spans="1:25" ht="15" x14ac:dyDescent="0.25">
      <c r="A36">
        <v>2.06</v>
      </c>
      <c r="B36">
        <v>1.81</v>
      </c>
      <c r="C36" s="29">
        <f t="shared" si="0"/>
        <v>3.7923081049187513E-2</v>
      </c>
      <c r="D36" s="30">
        <f>IF(OR($A36="",$B36=""),"",A36*'MPTO_working_2-way'!$G35)</f>
        <v>2.1381215469613264</v>
      </c>
      <c r="E36" s="32">
        <f>IF(OR($A36="",$B36=""),"",B36*'MPTO_working_2-way'!$G35)</f>
        <v>1.8786407766990294</v>
      </c>
      <c r="F36" s="30">
        <f>IF(OR($A36="",$B36=""),"",'MPTO_working_2-way'!D35)</f>
        <v>2.1437359857413907</v>
      </c>
      <c r="G36" s="32">
        <f>IF(OR($A36="",$B36=""),"",'MPTO_working_2-way'!E35)</f>
        <v>1.8743276529432467</v>
      </c>
      <c r="H36" s="30">
        <f>IF(OR($A36="",$B36=""),"",'OddsRatio_working_2-way'!M35)</f>
        <v>2.1439589045541121</v>
      </c>
      <c r="I36" s="30">
        <f>IF(OR($A36="",$B36=""),"",'OddsRatio_working_2-way'!N35)</f>
        <v>1.8741572761215382</v>
      </c>
      <c r="J36" s="30">
        <f>IF('Log_working_2-way'!$D35="","",A36^('Log_working_2-way'!$D35))</f>
        <v>2.1465366309290381</v>
      </c>
      <c r="K36" s="32">
        <f>IF('Log_working_2-way'!$D35="","",B36^('Log_working_2-way'!$D35))</f>
        <v>1.8721919326638379</v>
      </c>
      <c r="L36" s="37">
        <f t="shared" si="9"/>
        <v>0.46770025839793272</v>
      </c>
      <c r="M36" s="37">
        <f t="shared" si="10"/>
        <v>0.53229974160206706</v>
      </c>
      <c r="N36" s="38">
        <v>132</v>
      </c>
      <c r="O36" s="38">
        <f t="shared" si="11"/>
        <v>67.922330097087382</v>
      </c>
      <c r="P36" s="38">
        <f t="shared" si="12"/>
        <v>59.0718232044199</v>
      </c>
      <c r="Q36" s="38">
        <f t="shared" si="13"/>
        <v>72.928176795580114</v>
      </c>
      <c r="R36" s="38">
        <f t="shared" si="14"/>
        <v>64.077669902912618</v>
      </c>
      <c r="S36" s="39">
        <f t="shared" si="15"/>
        <v>-5.0058466984927321</v>
      </c>
      <c r="T36" s="39">
        <f t="shared" si="16"/>
        <v>-5.0058466984927179</v>
      </c>
      <c r="U36" t="s">
        <v>157</v>
      </c>
      <c r="V36" t="s">
        <v>112</v>
      </c>
      <c r="W36" t="s">
        <v>180</v>
      </c>
      <c r="X36" s="48" t="s">
        <v>229</v>
      </c>
      <c r="Y36" s="41"/>
    </row>
    <row r="37" spans="1:25" ht="15" x14ac:dyDescent="0.25">
      <c r="A37">
        <v>2.29</v>
      </c>
      <c r="B37">
        <v>1.66</v>
      </c>
      <c r="C37" s="29">
        <f t="shared" si="0"/>
        <v>3.9090861261640519E-2</v>
      </c>
      <c r="D37" s="30">
        <f>IF(OR($A37="",$B37=""),"",A37*'MPTO_working_2-way'!$G36)</f>
        <v>2.3795180722891569</v>
      </c>
      <c r="E37" s="32">
        <f>IF(OR($A37="",$B37=""),"",B37*'MPTO_working_2-way'!$G36)</f>
        <v>1.7248908296943233</v>
      </c>
      <c r="F37" s="30">
        <f>IF(OR($A37="",$B37=""),"",'MPTO_working_2-way'!D36)</f>
        <v>2.3973008765844739</v>
      </c>
      <c r="G37" s="32">
        <f>IF(OR($A37="",$B37=""),"",'MPTO_working_2-way'!E36)</f>
        <v>1.7156654781784539</v>
      </c>
      <c r="H37" s="30">
        <f>IF(OR($A37="",$B37=""),"",'OddsRatio_working_2-way'!M36)</f>
        <v>2.3980505908390635</v>
      </c>
      <c r="I37" s="30">
        <f>IF(OR($A37="",$B37=""),"",'OddsRatio_working_2-way'!N36)</f>
        <v>1.7152816976385905</v>
      </c>
      <c r="J37" s="30">
        <f>IF('Log_working_2-way'!$D36="","",A37^('Log_working_2-way'!$D36))</f>
        <v>2.4063151286043962</v>
      </c>
      <c r="K37" s="32">
        <f>IF('Log_working_2-way'!$D36="","",B37^('Log_working_2-way'!$D36))</f>
        <v>1.7110781784678428</v>
      </c>
      <c r="L37" s="37">
        <f t="shared" si="9"/>
        <v>0.42025316455696199</v>
      </c>
      <c r="M37" s="37">
        <f t="shared" si="10"/>
        <v>0.57974683544303796</v>
      </c>
      <c r="N37" s="38">
        <v>133</v>
      </c>
      <c r="O37" s="38">
        <f t="shared" si="11"/>
        <v>74.921397379912662</v>
      </c>
      <c r="P37" s="38">
        <f t="shared" si="12"/>
        <v>52.879518072289159</v>
      </c>
      <c r="Q37" s="38">
        <f t="shared" si="13"/>
        <v>80.120481927710856</v>
      </c>
      <c r="R37" s="38">
        <f t="shared" si="14"/>
        <v>58.078602620087338</v>
      </c>
      <c r="S37" s="39">
        <f t="shared" si="15"/>
        <v>-5.1990845477981935</v>
      </c>
      <c r="T37" s="39">
        <f t="shared" si="16"/>
        <v>-5.1990845477981793</v>
      </c>
      <c r="U37" t="s">
        <v>161</v>
      </c>
      <c r="V37" t="s">
        <v>191</v>
      </c>
      <c r="W37" t="s">
        <v>180</v>
      </c>
      <c r="X37" s="48" t="s">
        <v>229</v>
      </c>
      <c r="Y37" s="41"/>
    </row>
    <row r="38" spans="1:25" ht="15" x14ac:dyDescent="0.25">
      <c r="A38">
        <v>2.23</v>
      </c>
      <c r="B38">
        <v>1.71</v>
      </c>
      <c r="C38" s="29">
        <f t="shared" si="0"/>
        <v>3.3225814910969431E-2</v>
      </c>
      <c r="D38" s="30">
        <f>IF(OR($A38="",$B38=""),"",A38*'MPTO_working_2-way'!$G37)</f>
        <v>2.3040935672514617</v>
      </c>
      <c r="E38" s="32">
        <f>IF(OR($A38="",$B38=""),"",B38*'MPTO_working_2-way'!$G37)</f>
        <v>1.7668161434977576</v>
      </c>
      <c r="F38" s="30">
        <f>IF(OR($A38="",$B38=""),"",'MPTO_working_2-way'!D37)</f>
        <v>2.315792669966295</v>
      </c>
      <c r="G38" s="32">
        <f>IF(OR($A38="",$B38=""),"",'MPTO_working_2-way'!E37)</f>
        <v>1.7599981538319522</v>
      </c>
      <c r="H38" s="30">
        <f>IF(OR($A38="",$B38=""),"",'OddsRatio_working_2-way'!M37)</f>
        <v>2.3162045305336028</v>
      </c>
      <c r="I38" s="30">
        <f>IF(OR($A38="",$B38=""),"",'OddsRatio_working_2-way'!N37)</f>
        <v>1.7597603387632996</v>
      </c>
      <c r="J38" s="30">
        <f>IF('Log_working_2-way'!$D37="","",A38^('Log_working_2-way'!$D37))</f>
        <v>2.3215866387713424</v>
      </c>
      <c r="K38" s="32">
        <f>IF('Log_working_2-way'!$D37="","",B38^('Log_working_2-way'!$D37))</f>
        <v>1.7566662454529891</v>
      </c>
      <c r="L38" s="37">
        <f t="shared" si="9"/>
        <v>0.43401015228426398</v>
      </c>
      <c r="M38" s="37">
        <f t="shared" si="10"/>
        <v>0.56598984771573613</v>
      </c>
      <c r="N38" s="38">
        <v>134</v>
      </c>
      <c r="O38" s="38">
        <f t="shared" si="11"/>
        <v>73.91031390134529</v>
      </c>
      <c r="P38" s="38">
        <f t="shared" si="12"/>
        <v>55.637426900584785</v>
      </c>
      <c r="Q38" s="38">
        <f t="shared" si="13"/>
        <v>78.362573099415201</v>
      </c>
      <c r="R38" s="38">
        <f t="shared" si="14"/>
        <v>60.08968609865471</v>
      </c>
      <c r="S38" s="39">
        <f t="shared" si="15"/>
        <v>-4.4522591980699104</v>
      </c>
      <c r="T38" s="39">
        <f t="shared" si="16"/>
        <v>-4.4522591980699247</v>
      </c>
      <c r="U38" t="s">
        <v>91</v>
      </c>
      <c r="V38" t="s">
        <v>95</v>
      </c>
      <c r="W38" t="s">
        <v>109</v>
      </c>
      <c r="X38" s="48" t="s">
        <v>229</v>
      </c>
      <c r="Y38" s="41"/>
    </row>
    <row r="39" spans="1:25" ht="15" x14ac:dyDescent="0.25">
      <c r="A39">
        <v>2.34</v>
      </c>
      <c r="B39">
        <v>1.65</v>
      </c>
      <c r="C39" s="29">
        <f t="shared" si="0"/>
        <v>3.3411033411033575E-2</v>
      </c>
      <c r="D39" s="30">
        <f>IF(OR($A39="",$B39=""),"",A39*'MPTO_working_2-way'!$G38)</f>
        <v>2.4181818181818184</v>
      </c>
      <c r="E39" s="32">
        <f>IF(OR($A39="",$B39=""),"",B39*'MPTO_working_2-way'!$G38)</f>
        <v>1.7051282051282053</v>
      </c>
      <c r="F39" s="30">
        <f>IF(OR($A39="",$B39=""),"",'MPTO_working_2-way'!D38)</f>
        <v>2.4351939451277205</v>
      </c>
      <c r="G39" s="32">
        <f>IF(OR($A39="",$B39=""),"",'MPTO_working_2-way'!E38)</f>
        <v>1.6967699406723797</v>
      </c>
      <c r="H39" s="30">
        <f>IF(OR($A39="",$B39=""),"",'OddsRatio_working_2-way'!M38)</f>
        <v>2.4358058578855508</v>
      </c>
      <c r="I39" s="30">
        <f>IF(OR($A39="",$B39=""),"",'OddsRatio_working_2-way'!N38)</f>
        <v>1.6964729907653791</v>
      </c>
      <c r="J39" s="30">
        <f>IF('Log_working_2-way'!$D38="","",A39^('Log_working_2-way'!$D38))</f>
        <v>2.4436741668534787</v>
      </c>
      <c r="K39" s="32">
        <f>IF('Log_working_2-way'!$D38="","",B39^('Log_working_2-way'!$D38))</f>
        <v>1.6926770755893317</v>
      </c>
      <c r="L39" s="37">
        <f t="shared" si="9"/>
        <v>0.41353383458646614</v>
      </c>
      <c r="M39" s="37">
        <f t="shared" si="10"/>
        <v>0.5864661654135338</v>
      </c>
      <c r="N39" s="38">
        <v>135</v>
      </c>
      <c r="O39" s="38">
        <f t="shared" si="11"/>
        <v>77.307692307692307</v>
      </c>
      <c r="P39" s="38">
        <f t="shared" si="12"/>
        <v>53.18181818181818</v>
      </c>
      <c r="Q39" s="38">
        <f t="shared" si="13"/>
        <v>81.818181818181827</v>
      </c>
      <c r="R39" s="38">
        <f t="shared" si="14"/>
        <v>57.692307692307701</v>
      </c>
      <c r="S39" s="39">
        <f t="shared" si="15"/>
        <v>-4.5104895104895206</v>
      </c>
      <c r="T39" s="39">
        <f t="shared" si="16"/>
        <v>-4.5104895104895206</v>
      </c>
      <c r="U39" t="s">
        <v>93</v>
      </c>
      <c r="V39" t="s">
        <v>100</v>
      </c>
      <c r="W39" t="s">
        <v>109</v>
      </c>
      <c r="X39" s="48" t="s">
        <v>229</v>
      </c>
      <c r="Y39" s="41"/>
    </row>
    <row r="40" spans="1:25" ht="15" x14ac:dyDescent="0.25">
      <c r="A40">
        <v>1.54</v>
      </c>
      <c r="B40">
        <v>2.61</v>
      </c>
      <c r="C40" s="29">
        <f t="shared" si="0"/>
        <v>3.2492411802756749E-2</v>
      </c>
      <c r="D40" s="30">
        <f>IF(OR($A40="",$B40=""),"",A40*'MPTO_working_2-way'!$G39)</f>
        <v>1.5900383141762455</v>
      </c>
      <c r="E40" s="32">
        <f>IF(OR($A40="",$B40=""),"",B40*'MPTO_working_2-way'!$G39)</f>
        <v>2.6948051948051952</v>
      </c>
      <c r="F40" s="30">
        <f>IF(OR($A40="",$B40=""),"",'MPTO_working_2-way'!D39)</f>
        <v>1.5795182143278188</v>
      </c>
      <c r="G40" s="32">
        <f>IF(OR($A40="",$B40=""),"",'MPTO_working_2-way'!E39)</f>
        <v>2.725571302637825</v>
      </c>
      <c r="H40" s="30">
        <f>IF(OR($A40="",$B40=""),"",'OddsRatio_working_2-way'!M39)</f>
        <v>1.5791405068790083</v>
      </c>
      <c r="I40" s="30">
        <f>IF(OR($A40="",$B40=""),"",'OddsRatio_working_2-way'!N39)</f>
        <v>2.7266966964355612</v>
      </c>
      <c r="J40" s="30">
        <f>IF('Log_working_2-way'!$D39="","",A40^('Log_working_2-way'!$D39))</f>
        <v>1.5743478910108941</v>
      </c>
      <c r="K40" s="32">
        <f>IF('Log_working_2-way'!$D39="","",B40^('Log_working_2-way'!$D39))</f>
        <v>2.7411050265020145</v>
      </c>
      <c r="L40" s="37">
        <f t="shared" si="9"/>
        <v>0.62891566265060228</v>
      </c>
      <c r="M40" s="37">
        <f t="shared" si="10"/>
        <v>0.37108433734939755</v>
      </c>
      <c r="N40" s="38">
        <v>136</v>
      </c>
      <c r="O40" s="38">
        <f t="shared" si="11"/>
        <v>47.688311688311686</v>
      </c>
      <c r="P40" s="38">
        <f t="shared" si="12"/>
        <v>83.892720306513411</v>
      </c>
      <c r="Q40" s="38">
        <f t="shared" si="13"/>
        <v>52.107279693486589</v>
      </c>
      <c r="R40" s="38">
        <f t="shared" si="14"/>
        <v>88.311688311688314</v>
      </c>
      <c r="S40" s="39">
        <f t="shared" si="15"/>
        <v>-4.4189680051749036</v>
      </c>
      <c r="T40" s="39">
        <f t="shared" si="16"/>
        <v>-4.4189680051749036</v>
      </c>
      <c r="U40" t="s">
        <v>192</v>
      </c>
      <c r="V40" t="s">
        <v>193</v>
      </c>
      <c r="W40" t="s">
        <v>232</v>
      </c>
      <c r="X40" s="48" t="s">
        <v>229</v>
      </c>
      <c r="Y40" s="41"/>
    </row>
    <row r="41" spans="1:25" s="35" customFormat="1" ht="15" x14ac:dyDescent="0.25">
      <c r="A41">
        <v>1.99</v>
      </c>
      <c r="B41">
        <v>1.9</v>
      </c>
      <c r="C41" s="29">
        <f t="shared" si="0"/>
        <v>2.8828352287754377E-2</v>
      </c>
      <c r="D41" s="30">
        <f>IF(OR($A41="",$B41=""),"",A41*'MPTO_working_2-way'!$G40)</f>
        <v>2.0473684210526311</v>
      </c>
      <c r="E41" s="32">
        <f>IF(OR($A41="",$B41=""),"",B41*'MPTO_working_2-way'!$G40)</f>
        <v>1.9547738693467331</v>
      </c>
      <c r="F41" s="30">
        <f>IF(OR($A41="",$B41=""),"",'MPTO_working_2-way'!D40)</f>
        <v>2.0487672717420748</v>
      </c>
      <c r="G41" s="32">
        <f>IF(OR($A41="",$B41=""),"",'MPTO_working_2-way'!E40)</f>
        <v>1.9535003874967702</v>
      </c>
      <c r="H41" s="30">
        <f>IF(OR($A41="",$B41=""),"",'OddsRatio_working_2-way'!M40)</f>
        <v>2.0488088481701512</v>
      </c>
      <c r="I41" s="30">
        <f>IF(OR($A41="",$B41=""),"",'OddsRatio_working_2-way'!N40)</f>
        <v>1.9534625892455926</v>
      </c>
      <c r="J41" s="30">
        <f>IF('Log_working_2-way'!$D40="","",A41^('Log_working_2-way'!$D40))</f>
        <v>2.0494438264048878</v>
      </c>
      <c r="K41" s="32">
        <f>IF('Log_working_2-way'!$D40="","",B41^('Log_working_2-way'!$D40))</f>
        <v>1.9528856855785393</v>
      </c>
      <c r="L41" s="37">
        <f t="shared" si="9"/>
        <v>0.48843187660668391</v>
      </c>
      <c r="M41" s="37">
        <f t="shared" si="10"/>
        <v>0.51156812339331637</v>
      </c>
      <c r="N41" s="38">
        <v>137</v>
      </c>
      <c r="O41" s="38">
        <f t="shared" si="11"/>
        <v>68.155778894472348</v>
      </c>
      <c r="P41" s="38">
        <f t="shared" si="12"/>
        <v>64.89473684210526</v>
      </c>
      <c r="Q41" s="38">
        <f t="shared" si="13"/>
        <v>72.10526315789474</v>
      </c>
      <c r="R41" s="38">
        <f t="shared" si="14"/>
        <v>68.844221105527637</v>
      </c>
      <c r="S41" s="39">
        <f t="shared" si="15"/>
        <v>-3.9494842634223915</v>
      </c>
      <c r="T41" s="39">
        <f t="shared" si="16"/>
        <v>-3.9494842634223772</v>
      </c>
      <c r="U41" t="s">
        <v>194</v>
      </c>
      <c r="V41" t="s">
        <v>195</v>
      </c>
      <c r="W41" t="s">
        <v>232</v>
      </c>
      <c r="X41" s="48" t="s">
        <v>229</v>
      </c>
      <c r="Y41" s="41"/>
    </row>
    <row r="42" spans="1:25" ht="15" x14ac:dyDescent="0.25">
      <c r="A42">
        <v>2.2200000000000002</v>
      </c>
      <c r="B42">
        <v>1.71</v>
      </c>
      <c r="C42" s="29">
        <f t="shared" si="0"/>
        <v>3.5245772087877381E-2</v>
      </c>
      <c r="D42" s="30">
        <f>IF(OR($A42="",$B42=""),"",A42*'MPTO_working_2-way'!$G41)</f>
        <v>2.2982456140350882</v>
      </c>
      <c r="E42" s="32">
        <f>IF(OR($A42="",$B42=""),"",B42*'MPTO_working_2-way'!$G41)</f>
        <v>1.7702702702702702</v>
      </c>
      <c r="F42" s="30">
        <f>IF(OR($A42="",$B42=""),"",'MPTO_working_2-way'!D41)</f>
        <v>2.3103888990323171</v>
      </c>
      <c r="G42" s="32">
        <f>IF(OR($A42="",$B42=""),"",'MPTO_working_2-way'!E41)</f>
        <v>1.7631322279503969</v>
      </c>
      <c r="H42" s="30">
        <f>IF(OR($A42="",$B42=""),"",'OddsRatio_working_2-way'!M41)</f>
        <v>2.310843186332725</v>
      </c>
      <c r="I42" s="30">
        <f>IF(OR($A42="",$B42=""),"",'OddsRatio_working_2-way'!N41)</f>
        <v>1.7628677559805201</v>
      </c>
      <c r="J42" s="30">
        <f>IF('Log_working_2-way'!$D41="","",A42^('Log_working_2-way'!$D41))</f>
        <v>2.3164405926032319</v>
      </c>
      <c r="K42" s="32">
        <f>IF('Log_working_2-way'!$D41="","",B42^('Log_working_2-way'!$D41))</f>
        <v>1.7596240997267032</v>
      </c>
      <c r="L42" s="37">
        <f t="shared" si="9"/>
        <v>0.43511450381679379</v>
      </c>
      <c r="M42" s="37">
        <f t="shared" si="10"/>
        <v>0.56488549618320616</v>
      </c>
      <c r="N42" s="38">
        <v>138</v>
      </c>
      <c r="O42" s="38">
        <f t="shared" si="11"/>
        <v>75.837837837837839</v>
      </c>
      <c r="P42" s="38">
        <f t="shared" si="12"/>
        <v>57.298245614035082</v>
      </c>
      <c r="Q42" s="38">
        <f t="shared" si="13"/>
        <v>80.701754385964904</v>
      </c>
      <c r="R42" s="38">
        <f t="shared" si="14"/>
        <v>62.162162162162154</v>
      </c>
      <c r="S42" s="39">
        <f t="shared" si="15"/>
        <v>-4.8639165481270652</v>
      </c>
      <c r="T42" s="39">
        <f t="shared" si="16"/>
        <v>-4.8639165481270723</v>
      </c>
      <c r="U42" t="s">
        <v>196</v>
      </c>
      <c r="V42" t="s">
        <v>197</v>
      </c>
      <c r="W42" t="s">
        <v>232</v>
      </c>
      <c r="X42" s="48" t="s">
        <v>229</v>
      </c>
      <c r="Y42" s="41"/>
    </row>
    <row r="43" spans="1:25" ht="15" x14ac:dyDescent="0.25">
      <c r="A43">
        <v>2.23</v>
      </c>
      <c r="B43">
        <v>1.71</v>
      </c>
      <c r="C43" s="29">
        <f t="shared" si="0"/>
        <v>3.3225814910969431E-2</v>
      </c>
      <c r="D43" s="30">
        <f>IF(OR($A43="",$B43=""),"",A43*'MPTO_working_2-way'!$G42)</f>
        <v>2.3040935672514617</v>
      </c>
      <c r="E43" s="32">
        <f>IF(OR($A43="",$B43=""),"",B43*'MPTO_working_2-way'!$G42)</f>
        <v>1.7668161434977576</v>
      </c>
      <c r="F43" s="30">
        <f>IF(OR($A43="",$B43=""),"",'MPTO_working_2-way'!D42)</f>
        <v>2.315792669966295</v>
      </c>
      <c r="G43" s="32">
        <f>IF(OR($A43="",$B43=""),"",'MPTO_working_2-way'!E42)</f>
        <v>1.7599981538319522</v>
      </c>
      <c r="H43" s="30">
        <f>IF(OR($A43="",$B43=""),"",'OddsRatio_working_2-way'!M42)</f>
        <v>2.3162045305336028</v>
      </c>
      <c r="I43" s="30">
        <f>IF(OR($A43="",$B43=""),"",'OddsRatio_working_2-way'!N42)</f>
        <v>1.7597603387632996</v>
      </c>
      <c r="J43" s="30">
        <f>IF('Log_working_2-way'!$D42="","",A43^('Log_working_2-way'!$D42))</f>
        <v>2.3215866387713424</v>
      </c>
      <c r="K43" s="32">
        <f>IF('Log_working_2-way'!$D42="","",B43^('Log_working_2-way'!$D42))</f>
        <v>1.7566662454529891</v>
      </c>
      <c r="L43" s="37">
        <f t="shared" si="9"/>
        <v>0.43401015228426398</v>
      </c>
      <c r="M43" s="37">
        <f t="shared" si="10"/>
        <v>0.56598984771573613</v>
      </c>
      <c r="N43" s="38">
        <v>139</v>
      </c>
      <c r="O43" s="38">
        <f t="shared" si="11"/>
        <v>76.668161434977563</v>
      </c>
      <c r="P43" s="38">
        <f t="shared" si="12"/>
        <v>57.71345029239766</v>
      </c>
      <c r="Q43" s="38">
        <f t="shared" si="13"/>
        <v>81.286549707602333</v>
      </c>
      <c r="R43" s="38">
        <f t="shared" si="14"/>
        <v>62.331838565022423</v>
      </c>
      <c r="S43" s="39">
        <f t="shared" si="15"/>
        <v>-4.6183882726247703</v>
      </c>
      <c r="T43" s="39">
        <f t="shared" si="16"/>
        <v>-4.6183882726247631</v>
      </c>
      <c r="U43" t="s">
        <v>198</v>
      </c>
      <c r="V43" t="s">
        <v>199</v>
      </c>
      <c r="W43" t="s">
        <v>232</v>
      </c>
      <c r="X43" s="48" t="s">
        <v>229</v>
      </c>
      <c r="Y43" s="41"/>
    </row>
    <row r="44" spans="1:25" ht="15" x14ac:dyDescent="0.25">
      <c r="A44">
        <v>2.52</v>
      </c>
      <c r="B44">
        <v>1.57</v>
      </c>
      <c r="C44" s="29">
        <f t="shared" si="0"/>
        <v>3.3768071984632497E-2</v>
      </c>
      <c r="D44" s="30">
        <f>IF(OR($A44="",$B44=""),"",A44*'MPTO_working_2-way'!$G43)</f>
        <v>2.605095541401274</v>
      </c>
      <c r="E44" s="32">
        <f>IF(OR($A44="",$B44=""),"",B44*'MPTO_working_2-way'!$G43)</f>
        <v>1.623015873015873</v>
      </c>
      <c r="F44" s="30">
        <f>IF(OR($A44="",$B44=""),"",'MPTO_working_2-way'!D43)</f>
        <v>2.6319850984566258</v>
      </c>
      <c r="G44" s="32">
        <f>IF(OR($A44="",$B44=""),"",'MPTO_working_2-way'!E43)</f>
        <v>1.6127506929724442</v>
      </c>
      <c r="H44" s="30">
        <f>IF(OR($A44="",$B44=""),"",'OddsRatio_working_2-way'!M43)</f>
        <v>2.6329931618554516</v>
      </c>
      <c r="I44" s="30">
        <f>IF(OR($A44="",$B44=""),"",'OddsRatio_working_2-way'!N43)</f>
        <v>1.6123724356957947</v>
      </c>
      <c r="J44" s="30">
        <f>IF('Log_working_2-way'!$D43="","",A44^('Log_working_2-way'!$D43))</f>
        <v>2.6455503097461972</v>
      </c>
      <c r="K44" s="32">
        <f>IF('Log_working_2-way'!$D43="","",B44^('Log_working_2-way'!$D43))</f>
        <v>1.6076994389518999</v>
      </c>
      <c r="L44" s="37">
        <f t="shared" si="9"/>
        <v>0.38386308068459657</v>
      </c>
      <c r="M44" s="37">
        <f t="shared" si="10"/>
        <v>0.61613691931540338</v>
      </c>
      <c r="N44" s="38">
        <v>140</v>
      </c>
      <c r="O44" s="38">
        <f t="shared" si="11"/>
        <v>84.444444444444443</v>
      </c>
      <c r="P44" s="38">
        <f t="shared" si="12"/>
        <v>50.828025477707008</v>
      </c>
      <c r="Q44" s="38">
        <f t="shared" si="13"/>
        <v>89.171974522292984</v>
      </c>
      <c r="R44" s="38">
        <f t="shared" si="14"/>
        <v>55.55555555555555</v>
      </c>
      <c r="S44" s="39">
        <f t="shared" si="15"/>
        <v>-4.7275300778485416</v>
      </c>
      <c r="T44" s="39">
        <f t="shared" si="16"/>
        <v>-4.7275300778485416</v>
      </c>
      <c r="U44" t="s">
        <v>200</v>
      </c>
      <c r="V44" t="s">
        <v>201</v>
      </c>
      <c r="W44" t="s">
        <v>232</v>
      </c>
      <c r="X44" s="48" t="s">
        <v>229</v>
      </c>
      <c r="Y44" s="41"/>
    </row>
    <row r="45" spans="1:25" ht="15" x14ac:dyDescent="0.25">
      <c r="A45">
        <v>1.72</v>
      </c>
      <c r="B45">
        <v>2.14</v>
      </c>
      <c r="C45" s="29">
        <f t="shared" si="0"/>
        <v>4.8685068463377501E-2</v>
      </c>
      <c r="D45" s="30">
        <f>IF(OR($A45="",$B45=""),"",A45*'MPTO_working_2-way'!$G44)</f>
        <v>1.8037383177570092</v>
      </c>
      <c r="E45" s="32">
        <f>IF(OR($A45="",$B45=""),"",B45*'MPTO_working_2-way'!$G44)</f>
        <v>2.2441860465116279</v>
      </c>
      <c r="F45" s="30">
        <f>IF(OR($A45="",$B45=""),"",'MPTO_working_2-way'!D44)</f>
        <v>1.7951619196254389</v>
      </c>
      <c r="G45" s="32">
        <f>IF(OR($A45="",$B45=""),"",'MPTO_working_2-way'!E44)</f>
        <v>2.2576054955839058</v>
      </c>
      <c r="H45" s="30">
        <f>IF(OR($A45="",$B45=""),"",'OddsRatio_working_2-way'!M44)</f>
        <v>1.7947194142390264</v>
      </c>
      <c r="I45" s="30">
        <f>IF(OR($A45="",$B45=""),"",'OddsRatio_working_2-way'!N44)</f>
        <v>2.2583057392117913</v>
      </c>
      <c r="J45" s="30">
        <f>IF('Log_working_2-way'!$D44="","",A45^('Log_working_2-way'!$D44))</f>
        <v>1.7907852046807202</v>
      </c>
      <c r="K45" s="32">
        <f>IF('Log_working_2-way'!$D44="","",B45^('Log_working_2-way'!$D44))</f>
        <v>2.2645658948599179</v>
      </c>
      <c r="L45" s="37">
        <f t="shared" si="9"/>
        <v>0.55440414507772029</v>
      </c>
      <c r="M45" s="37">
        <f t="shared" si="10"/>
        <v>0.44559585492227982</v>
      </c>
      <c r="N45" s="38">
        <v>141</v>
      </c>
      <c r="O45" s="38">
        <f t="shared" si="11"/>
        <v>59.023255813953497</v>
      </c>
      <c r="P45" s="38">
        <f t="shared" si="12"/>
        <v>75.112149532710291</v>
      </c>
      <c r="Q45" s="38">
        <f t="shared" si="13"/>
        <v>65.887850467289724</v>
      </c>
      <c r="R45" s="38">
        <f t="shared" si="14"/>
        <v>81.976744186046517</v>
      </c>
      <c r="S45" s="39">
        <f t="shared" si="15"/>
        <v>-6.8645946533362263</v>
      </c>
      <c r="T45" s="39">
        <f t="shared" si="16"/>
        <v>-6.8645946533362263</v>
      </c>
      <c r="U45" t="s">
        <v>202</v>
      </c>
      <c r="V45" t="s">
        <v>203</v>
      </c>
      <c r="W45" t="s">
        <v>233</v>
      </c>
      <c r="X45" s="48" t="s">
        <v>229</v>
      </c>
      <c r="Y45" s="41"/>
    </row>
    <row r="46" spans="1:25" s="35" customFormat="1" ht="15" x14ac:dyDescent="0.25">
      <c r="A46">
        <v>1.96</v>
      </c>
      <c r="B46">
        <v>1.88</v>
      </c>
      <c r="C46" s="29">
        <f t="shared" si="0"/>
        <v>4.2118975249674229E-2</v>
      </c>
      <c r="D46" s="30">
        <f>IF(OR($A46="",$B46=""),"",A46*'MPTO_working_2-way'!$G45)</f>
        <v>2.0425531914893615</v>
      </c>
      <c r="E46" s="32">
        <f>IF(OR($A46="",$B46=""),"",B46*'MPTO_working_2-way'!$G45)</f>
        <v>1.9591836734693875</v>
      </c>
      <c r="F46" s="30">
        <f>IF(OR($A46="",$B46=""),"",'MPTO_working_2-way'!D45)</f>
        <v>2.044385264092321</v>
      </c>
      <c r="G46" s="32">
        <f>IF(OR($A46="",$B46=""),"",'MPTO_working_2-way'!E45)</f>
        <v>1.9575010624734379</v>
      </c>
      <c r="H46" s="30">
        <f>IF(OR($A46="",$B46=""),"",'OddsRatio_working_2-way'!M45)</f>
        <v>2.0444659357341863</v>
      </c>
      <c r="I46" s="30">
        <f>IF(OR($A46="",$B46=""),"",'OddsRatio_working_2-way'!N45)</f>
        <v>1.9574271077563381</v>
      </c>
      <c r="J46" s="30">
        <f>IF('Log_working_2-way'!$D45="","",A46^('Log_working_2-way'!$D45))</f>
        <v>2.0453073562984208</v>
      </c>
      <c r="K46" s="32">
        <f>IF('Log_working_2-way'!$D45="","",B46^('Log_working_2-way'!$D45))</f>
        <v>1.9566564264322122</v>
      </c>
      <c r="L46" s="37">
        <f t="shared" si="9"/>
        <v>0.48958333333333337</v>
      </c>
      <c r="M46" s="37">
        <f t="shared" si="10"/>
        <v>0.51041666666666674</v>
      </c>
      <c r="N46" s="38">
        <v>142</v>
      </c>
      <c r="O46" s="38">
        <f t="shared" si="11"/>
        <v>69.551020408163268</v>
      </c>
      <c r="P46" s="38">
        <f t="shared" si="12"/>
        <v>66.468085106382972</v>
      </c>
      <c r="Q46" s="38">
        <f t="shared" si="13"/>
        <v>75.531914893617014</v>
      </c>
      <c r="R46" s="38">
        <f t="shared" si="14"/>
        <v>72.448979591836732</v>
      </c>
      <c r="S46" s="39">
        <f t="shared" si="15"/>
        <v>-5.9808944854537458</v>
      </c>
      <c r="T46" s="39">
        <f t="shared" si="16"/>
        <v>-5.98089448545376</v>
      </c>
      <c r="U46" t="s">
        <v>204</v>
      </c>
      <c r="V46" t="s">
        <v>205</v>
      </c>
      <c r="W46" t="s">
        <v>233</v>
      </c>
      <c r="X46" s="48" t="s">
        <v>229</v>
      </c>
      <c r="Y46" s="41"/>
    </row>
    <row r="47" spans="1:25" ht="15" x14ac:dyDescent="0.25">
      <c r="A47">
        <v>1.83</v>
      </c>
      <c r="B47">
        <v>2.0099999999999998</v>
      </c>
      <c r="C47" s="29">
        <f t="shared" si="0"/>
        <v>4.3960525242639381E-2</v>
      </c>
      <c r="D47" s="30">
        <f>IF(OR($A47="",$B47=""),"",A47*'MPTO_working_2-way'!$G46)</f>
        <v>1.91044776119403</v>
      </c>
      <c r="E47" s="32">
        <f>IF(OR($A47="",$B47=""),"",B47*'MPTO_working_2-way'!$G46)</f>
        <v>2.098360655737705</v>
      </c>
      <c r="F47" s="30">
        <f>IF(OR($A47="",$B47=""),"",'MPTO_working_2-way'!D46)</f>
        <v>1.9066946582691862</v>
      </c>
      <c r="G47" s="32">
        <f>IF(OR($A47="",$B47=""),"",'MPTO_working_2-way'!E46)</f>
        <v>2.1029071263184975</v>
      </c>
      <c r="H47" s="30">
        <f>IF(OR($A47="",$B47=""),"",'OddsRatio_working_2-way'!M46)</f>
        <v>1.9065220230186481</v>
      </c>
      <c r="I47" s="30">
        <f>IF(OR($A47="",$B47=""),"",'OddsRatio_working_2-way'!N46)</f>
        <v>2.1031171605407648</v>
      </c>
      <c r="J47" s="30">
        <f>IF('Log_working_2-way'!$D46="","",A47^('Log_working_2-way'!$D46))</f>
        <v>1.9048027025294283</v>
      </c>
      <c r="K47" s="32">
        <f>IF('Log_working_2-way'!$D46="","",B47^('Log_working_2-way'!$D46))</f>
        <v>2.105213321317545</v>
      </c>
      <c r="L47" s="37">
        <f t="shared" si="9"/>
        <v>0.5234375</v>
      </c>
      <c r="M47" s="37">
        <f t="shared" si="10"/>
        <v>0.4765625</v>
      </c>
      <c r="N47" s="38">
        <v>143</v>
      </c>
      <c r="O47" s="38">
        <f t="shared" si="11"/>
        <v>64.857923497267748</v>
      </c>
      <c r="P47" s="38">
        <f t="shared" si="12"/>
        <v>71.855721393034813</v>
      </c>
      <c r="Q47" s="38">
        <f t="shared" si="13"/>
        <v>71.144278606965187</v>
      </c>
      <c r="R47" s="38">
        <f t="shared" si="14"/>
        <v>78.142076502732237</v>
      </c>
      <c r="S47" s="39">
        <f t="shared" si="15"/>
        <v>-6.286355109697439</v>
      </c>
      <c r="T47" s="39">
        <f t="shared" si="16"/>
        <v>-6.2863551096974248</v>
      </c>
      <c r="U47" t="s">
        <v>206</v>
      </c>
      <c r="V47" t="s">
        <v>207</v>
      </c>
      <c r="W47" t="s">
        <v>233</v>
      </c>
      <c r="X47" s="48" t="s">
        <v>229</v>
      </c>
      <c r="Y47" s="41"/>
    </row>
    <row r="48" spans="1:25" ht="15" x14ac:dyDescent="0.25">
      <c r="A48">
        <v>1.76</v>
      </c>
      <c r="B48">
        <v>2.09</v>
      </c>
      <c r="C48" s="29">
        <f t="shared" si="0"/>
        <v>4.6650717703349276E-2</v>
      </c>
      <c r="D48" s="30">
        <f>IF(OR($A48="",$B48=""),"",A48*'MPTO_working_2-way'!$G47)</f>
        <v>1.8421052631578947</v>
      </c>
      <c r="E48" s="32">
        <f>IF(OR($A48="",$B48=""),"",B48*'MPTO_working_2-way'!$G47)</f>
        <v>2.1875</v>
      </c>
      <c r="F48" s="30">
        <f>IF(OR($A48="",$B48=""),"",'MPTO_working_2-way'!D47)</f>
        <v>1.8353457738748626</v>
      </c>
      <c r="G48" s="32">
        <f>IF(OR($A48="",$B48=""),"",'MPTO_working_2-way'!E47)</f>
        <v>2.1971090670170828</v>
      </c>
      <c r="H48" s="30">
        <f>IF(OR($A48="",$B48=""),"",'OddsRatio_working_2-way'!M47)</f>
        <v>1.8350135965491927</v>
      </c>
      <c r="I48" s="30">
        <f>IF(OR($A48="",$B48=""),"",'OddsRatio_working_2-way'!N47)</f>
        <v>2.197585289787658</v>
      </c>
      <c r="J48" s="30">
        <f>IF('Log_working_2-way'!$D47="","",A48^('Log_working_2-way'!$D47))</f>
        <v>1.8319153686125185</v>
      </c>
      <c r="K48" s="32">
        <f>IF('Log_working_2-way'!$D47="","",B48^('Log_working_2-way'!$D47))</f>
        <v>2.2020453494773053</v>
      </c>
      <c r="L48" s="37">
        <f t="shared" si="9"/>
        <v>0.54285714285714282</v>
      </c>
      <c r="M48" s="37">
        <f t="shared" si="10"/>
        <v>0.45714285714285713</v>
      </c>
      <c r="N48" s="38">
        <v>144</v>
      </c>
      <c r="O48" s="38">
        <f t="shared" si="11"/>
        <v>62.181818181818187</v>
      </c>
      <c r="P48" s="38">
        <f t="shared" si="12"/>
        <v>75.100478468899524</v>
      </c>
      <c r="Q48" s="38">
        <f t="shared" si="13"/>
        <v>68.89952153110049</v>
      </c>
      <c r="R48" s="38">
        <f t="shared" si="14"/>
        <v>81.818181818181827</v>
      </c>
      <c r="S48" s="39">
        <f t="shared" si="15"/>
        <v>-6.7177033492823028</v>
      </c>
      <c r="T48" s="39">
        <f t="shared" si="16"/>
        <v>-6.7177033492823028</v>
      </c>
      <c r="U48" t="s">
        <v>208</v>
      </c>
      <c r="V48" t="s">
        <v>209</v>
      </c>
      <c r="W48" t="s">
        <v>233</v>
      </c>
      <c r="X48" s="48" t="s">
        <v>229</v>
      </c>
      <c r="Y48" s="41"/>
    </row>
    <row r="49" spans="1:25" ht="15" x14ac:dyDescent="0.25">
      <c r="A49">
        <v>2</v>
      </c>
      <c r="B49">
        <v>1.84</v>
      </c>
      <c r="C49" s="29">
        <f t="shared" si="0"/>
        <v>4.3478260869565188E-2</v>
      </c>
      <c r="D49" s="30">
        <f>IF(OR($A49="",$B49=""),"",A49*'MPTO_working_2-way'!$G48)</f>
        <v>2.0869565217391304</v>
      </c>
      <c r="E49" s="32">
        <f>IF(OR($A49="",$B49=""),"",B49*'MPTO_working_2-way'!$G48)</f>
        <v>1.92</v>
      </c>
      <c r="F49" s="30">
        <f>IF(OR($A49="",$B49=""),"",'MPTO_working_2-way'!D48)</f>
        <v>2.0909090909090908</v>
      </c>
      <c r="G49" s="32">
        <f>IF(OR($A49="",$B49=""),"",'MPTO_working_2-way'!E48)</f>
        <v>1.9166666666666665</v>
      </c>
      <c r="H49" s="30">
        <f>IF(OR($A49="",$B49=""),"",'OddsRatio_working_2-way'!M48)</f>
        <v>2.091089451179962</v>
      </c>
      <c r="I49" s="30">
        <f>IF(OR($A49="",$B49=""),"",'OddsRatio_working_2-way'!N48)</f>
        <v>1.9165151389911681</v>
      </c>
      <c r="J49" s="30">
        <f>IF('Log_working_2-way'!$D48="","",A49^('Log_working_2-way'!$D48))</f>
        <v>2.0929101135076231</v>
      </c>
      <c r="K49" s="32">
        <f>IF('Log_working_2-way'!$D48="","",B49^('Log_working_2-way'!$D48))</f>
        <v>1.9149883303671131</v>
      </c>
      <c r="L49" s="37">
        <f t="shared" si="9"/>
        <v>0.47916666666666669</v>
      </c>
      <c r="M49" s="37">
        <f t="shared" si="10"/>
        <v>0.52083333333333337</v>
      </c>
      <c r="N49" s="38">
        <v>145</v>
      </c>
      <c r="O49" s="38">
        <f t="shared" si="11"/>
        <v>72.5</v>
      </c>
      <c r="P49" s="38">
        <f t="shared" si="12"/>
        <v>66.195652173913047</v>
      </c>
      <c r="Q49" s="38">
        <f t="shared" si="13"/>
        <v>78.804347826086953</v>
      </c>
      <c r="R49" s="38">
        <f t="shared" si="14"/>
        <v>72.5</v>
      </c>
      <c r="S49" s="39">
        <f t="shared" si="15"/>
        <v>-6.3043478260869534</v>
      </c>
      <c r="T49" s="39">
        <f t="shared" si="16"/>
        <v>-6.3043478260869534</v>
      </c>
      <c r="U49" t="s">
        <v>210</v>
      </c>
      <c r="V49" t="s">
        <v>211</v>
      </c>
      <c r="W49" t="s">
        <v>233</v>
      </c>
      <c r="X49" s="48" t="s">
        <v>229</v>
      </c>
      <c r="Y49" s="41"/>
    </row>
    <row r="50" spans="1:25" ht="15" x14ac:dyDescent="0.25">
      <c r="A50">
        <v>1.91</v>
      </c>
      <c r="B50">
        <v>1.91</v>
      </c>
      <c r="C50" s="29">
        <f t="shared" si="0"/>
        <v>4.7120418848167533E-2</v>
      </c>
      <c r="D50" s="30">
        <f>IF(OR($A50="",$B50=""),"",A50*'MPTO_working_2-way'!$G49)</f>
        <v>2</v>
      </c>
      <c r="E50" s="32">
        <f>IF(OR($A50="",$B50=""),"",B50*'MPTO_working_2-way'!$G49)</f>
        <v>2</v>
      </c>
      <c r="F50" s="30">
        <f>IF(OR($A50="",$B50=""),"",'MPTO_working_2-way'!D49)</f>
        <v>2</v>
      </c>
      <c r="G50" s="32">
        <f>IF(OR($A50="",$B50=""),"",'MPTO_working_2-way'!E49)</f>
        <v>2</v>
      </c>
      <c r="H50" s="30">
        <f>IF(OR($A50="",$B50=""),"",'OddsRatio_working_2-way'!M49)</f>
        <v>1.9999999999999996</v>
      </c>
      <c r="I50" s="30">
        <f>IF(OR($A50="",$B50=""),"",'OddsRatio_working_2-way'!N49)</f>
        <v>1.9999999999999996</v>
      </c>
      <c r="J50" s="30">
        <f>IF('Log_working_2-way'!$D49="","",A50^('Log_working_2-way'!$D49))</f>
        <v>1.9999999999997029</v>
      </c>
      <c r="K50" s="32">
        <f>IF('Log_working_2-way'!$D49="","",B50^('Log_working_2-way'!$D49))</f>
        <v>1.9999999999997029</v>
      </c>
      <c r="L50" s="37">
        <f t="shared" si="9"/>
        <v>0.5</v>
      </c>
      <c r="M50" s="37">
        <f t="shared" si="10"/>
        <v>0.5</v>
      </c>
      <c r="N50" s="38">
        <v>146</v>
      </c>
      <c r="O50" s="38">
        <f t="shared" si="11"/>
        <v>69.56020942408378</v>
      </c>
      <c r="P50" s="38">
        <f t="shared" si="12"/>
        <v>69.56020942408378</v>
      </c>
      <c r="Q50" s="38">
        <f t="shared" si="13"/>
        <v>76.439790575916234</v>
      </c>
      <c r="R50" s="38">
        <f t="shared" si="14"/>
        <v>76.439790575916234</v>
      </c>
      <c r="S50" s="39">
        <f t="shared" si="15"/>
        <v>-6.8795811518324541</v>
      </c>
      <c r="T50" s="39">
        <f t="shared" si="16"/>
        <v>-6.8795811518324541</v>
      </c>
      <c r="U50" t="s">
        <v>212</v>
      </c>
      <c r="V50" t="s">
        <v>213</v>
      </c>
      <c r="W50" t="s">
        <v>234</v>
      </c>
      <c r="X50" s="48" t="s">
        <v>229</v>
      </c>
      <c r="Y50" s="41"/>
    </row>
    <row r="51" spans="1:25" ht="15" x14ac:dyDescent="0.25">
      <c r="A51">
        <v>1.72</v>
      </c>
      <c r="B51">
        <v>2.1</v>
      </c>
      <c r="C51" s="29">
        <f t="shared" si="0"/>
        <v>5.75858250276855E-2</v>
      </c>
      <c r="D51" s="30">
        <f>IF(OR($A51="",$B51=""),"",A51*'MPTO_working_2-way'!$G50)</f>
        <v>1.819047619047619</v>
      </c>
      <c r="E51" s="32">
        <f>IF(OR($A51="",$B51=""),"",B51*'MPTO_working_2-way'!$G50)</f>
        <v>2.2209302325581395</v>
      </c>
      <c r="F51" s="30">
        <f>IF(OR($A51="",$B51=""),"",'MPTO_working_2-way'!D50)</f>
        <v>1.8096192384769538</v>
      </c>
      <c r="G51" s="32">
        <f>IF(OR($A51="",$B51=""),"",'MPTO_working_2-way'!E50)</f>
        <v>2.2351485148514851</v>
      </c>
      <c r="H51" s="30">
        <f>IF(OR($A51="",$B51=""),"",'OddsRatio_working_2-way'!M50)</f>
        <v>1.8090398349558905</v>
      </c>
      <c r="I51" s="30">
        <f>IF(OR($A51="",$B51=""),"",'OddsRatio_working_2-way'!N50)</f>
        <v>2.2360330811826108</v>
      </c>
      <c r="J51" s="30">
        <f>IF('Log_working_2-way'!$D50="","",A51^('Log_working_2-way'!$D50))</f>
        <v>1.8046858672870141</v>
      </c>
      <c r="K51" s="32">
        <f>IF('Log_working_2-way'!$D50="","",B51^('Log_working_2-way'!$D50))</f>
        <v>2.2427209680817906</v>
      </c>
      <c r="L51" s="37">
        <f t="shared" si="9"/>
        <v>0.54973821989528793</v>
      </c>
      <c r="M51" s="37">
        <f t="shared" si="10"/>
        <v>0.45026178010471207</v>
      </c>
      <c r="N51" s="38">
        <v>147</v>
      </c>
      <c r="O51" s="38">
        <f t="shared" si="11"/>
        <v>61.534883720930239</v>
      </c>
      <c r="P51" s="38">
        <f t="shared" si="12"/>
        <v>76.999999999999986</v>
      </c>
      <c r="Q51" s="38">
        <f t="shared" si="13"/>
        <v>70</v>
      </c>
      <c r="R51" s="38">
        <f t="shared" si="14"/>
        <v>85.465116279069775</v>
      </c>
      <c r="S51" s="39">
        <f t="shared" si="15"/>
        <v>-8.4651162790697612</v>
      </c>
      <c r="T51" s="39">
        <f t="shared" si="16"/>
        <v>-8.4651162790697896</v>
      </c>
      <c r="U51" t="s">
        <v>214</v>
      </c>
      <c r="V51" t="s">
        <v>215</v>
      </c>
      <c r="W51" t="s">
        <v>234</v>
      </c>
      <c r="X51" s="48" t="s">
        <v>229</v>
      </c>
      <c r="Y51" s="41"/>
    </row>
    <row r="52" spans="1:25" ht="15" x14ac:dyDescent="0.25">
      <c r="A52">
        <v>1.74</v>
      </c>
      <c r="B52">
        <v>2.09</v>
      </c>
      <c r="C52" s="29">
        <f t="shared" si="0"/>
        <v>5.3181543199692038E-2</v>
      </c>
      <c r="D52" s="30">
        <f>IF(OR($A52="",$B52=""),"",A52*'MPTO_working_2-way'!$G51)</f>
        <v>1.8325358851674642</v>
      </c>
      <c r="E52" s="32">
        <f>IF(OR($A52="",$B52=""),"",B52*'MPTO_working_2-way'!$G51)</f>
        <v>2.201149425287356</v>
      </c>
      <c r="F52" s="30">
        <f>IF(OR($A52="",$B52=""),"",'MPTO_working_2-way'!D51)</f>
        <v>1.8244117794611951</v>
      </c>
      <c r="G52" s="32">
        <f>IF(OR($A52="",$B52=""),"",'MPTO_working_2-way'!E51)</f>
        <v>2.2129860646260573</v>
      </c>
      <c r="H52" s="30">
        <f>IF(OR($A52="",$B52=""),"",'OddsRatio_working_2-way'!M51)</f>
        <v>1.823953325479549</v>
      </c>
      <c r="I52" s="30">
        <f>IF(OR($A52="",$B52=""),"",'OddsRatio_working_2-way'!N51)</f>
        <v>2.213660979422579</v>
      </c>
      <c r="J52" s="30">
        <f>IF('Log_working_2-way'!$D51="","",A52^('Log_working_2-way'!$D51))</f>
        <v>1.8202124704786022</v>
      </c>
      <c r="K52" s="32">
        <f>IF('Log_working_2-way'!$D51="","",B52^('Log_working_2-way'!$D51))</f>
        <v>2.2191962887551955</v>
      </c>
      <c r="L52" s="37">
        <f t="shared" si="9"/>
        <v>0.54569190600522188</v>
      </c>
      <c r="M52" s="37">
        <f t="shared" si="10"/>
        <v>0.45430809399477812</v>
      </c>
      <c r="N52" s="38">
        <v>148</v>
      </c>
      <c r="O52" s="38">
        <f t="shared" si="11"/>
        <v>62.942528735632166</v>
      </c>
      <c r="P52" s="38">
        <f t="shared" si="12"/>
        <v>77.186602870813402</v>
      </c>
      <c r="Q52" s="38">
        <f t="shared" si="13"/>
        <v>70.813397129186612</v>
      </c>
      <c r="R52" s="38">
        <f t="shared" si="14"/>
        <v>85.057471264367805</v>
      </c>
      <c r="S52" s="39">
        <f t="shared" si="15"/>
        <v>-7.8708683935544457</v>
      </c>
      <c r="T52" s="39">
        <f t="shared" si="16"/>
        <v>-7.870868393554403</v>
      </c>
      <c r="U52" t="s">
        <v>216</v>
      </c>
      <c r="V52" t="s">
        <v>217</v>
      </c>
      <c r="W52" t="s">
        <v>234</v>
      </c>
      <c r="X52" s="48" t="s">
        <v>229</v>
      </c>
      <c r="Y52" s="41"/>
    </row>
    <row r="53" spans="1:25" s="35" customFormat="1" ht="15" x14ac:dyDescent="0.25">
      <c r="A53">
        <v>1.92</v>
      </c>
      <c r="B53">
        <v>1.9</v>
      </c>
      <c r="C53" s="29">
        <f t="shared" si="0"/>
        <v>4.7149122807017552E-2</v>
      </c>
      <c r="D53" s="30">
        <f>IF(OR($A53="",$B53=""),"",A53*'MPTO_working_2-way'!$G52)</f>
        <v>2.0105263157894737</v>
      </c>
      <c r="E53" s="32">
        <f>IF(OR($A53="",$B53=""),"",B53*'MPTO_working_2-way'!$G52)</f>
        <v>1.9895833333333333</v>
      </c>
      <c r="F53" s="30">
        <f>IF(OR($A53="",$B53=""),"",'MPTO_working_2-way'!D52)</f>
        <v>2.0110253583241455</v>
      </c>
      <c r="G53" s="32">
        <f>IF(OR($A53="",$B53=""),"",'MPTO_working_2-way'!E52)</f>
        <v>1.9890948745910577</v>
      </c>
      <c r="H53" s="30">
        <f>IF(OR($A53="",$B53=""),"",'OddsRatio_working_2-way'!M52)</f>
        <v>2.0110500592068727</v>
      </c>
      <c r="I53" s="30">
        <f>IF(OR($A53="",$B53=""),"",'OddsRatio_working_2-way'!N52)</f>
        <v>1.9890707100936806</v>
      </c>
      <c r="J53" s="30">
        <f>IF('Log_working_2-way'!$D52="","",A53^('Log_working_2-way'!$D52))</f>
        <v>2.0112800109902316</v>
      </c>
      <c r="K53" s="32">
        <f>IF('Log_working_2-way'!$D52="","",B53^('Log_working_2-way'!$D52))</f>
        <v>1.9888458084128613</v>
      </c>
      <c r="L53" s="37">
        <f t="shared" si="9"/>
        <v>0.49738219895287955</v>
      </c>
      <c r="M53" s="37">
        <f t="shared" si="10"/>
        <v>0.50261780104712039</v>
      </c>
      <c r="N53" s="38">
        <v>149</v>
      </c>
      <c r="O53" s="38">
        <f t="shared" si="11"/>
        <v>71.395833333333329</v>
      </c>
      <c r="P53" s="38">
        <f t="shared" si="12"/>
        <v>70.578947368421026</v>
      </c>
      <c r="Q53" s="38">
        <f t="shared" si="13"/>
        <v>78.421052631578945</v>
      </c>
      <c r="R53" s="38">
        <f t="shared" si="14"/>
        <v>77.604166666666671</v>
      </c>
      <c r="S53" s="39">
        <f t="shared" si="15"/>
        <v>-7.0252192982456165</v>
      </c>
      <c r="T53" s="39">
        <f t="shared" si="16"/>
        <v>-7.0252192982456449</v>
      </c>
      <c r="U53" t="s">
        <v>218</v>
      </c>
      <c r="V53" t="s">
        <v>219</v>
      </c>
      <c r="W53" t="s">
        <v>234</v>
      </c>
      <c r="X53" s="48" t="s">
        <v>229</v>
      </c>
      <c r="Y53" s="41"/>
    </row>
    <row r="54" spans="1:25" ht="15" x14ac:dyDescent="0.25">
      <c r="A54">
        <v>1.83</v>
      </c>
      <c r="B54">
        <v>2</v>
      </c>
      <c r="C54" s="29">
        <f t="shared" si="0"/>
        <v>4.644808743169393E-2</v>
      </c>
      <c r="D54" s="30">
        <f>IF(OR($A54="",$B54=""),"",A54*'MPTO_working_2-way'!$G53)</f>
        <v>1.915</v>
      </c>
      <c r="E54" s="32">
        <f>IF(OR($A54="",$B54=""),"",B54*'MPTO_working_2-way'!$G53)</f>
        <v>2.0928961748633879</v>
      </c>
      <c r="F54" s="30">
        <f>IF(OR($A54="",$B54=""),"",'MPTO_working_2-way'!D53)</f>
        <v>1.9112271540469974</v>
      </c>
      <c r="G54" s="32">
        <f>IF(OR($A54="",$B54=""),"",'MPTO_working_2-way'!E53)</f>
        <v>2.0974212034383952</v>
      </c>
      <c r="H54" s="30">
        <f>IF(OR($A54="",$B54=""),"",'OddsRatio_working_2-way'!M53)</f>
        <v>1.9110433579144297</v>
      </c>
      <c r="I54" s="30">
        <f>IF(OR($A54="",$B54=""),"",'OddsRatio_working_2-way'!N53)</f>
        <v>2.0976425998969033</v>
      </c>
      <c r="J54" s="30">
        <f>IF('Log_working_2-way'!$D53="","",A54^('Log_working_2-way'!$D53))</f>
        <v>1.9093113656463092</v>
      </c>
      <c r="K54" s="32">
        <f>IF('Log_working_2-way'!$D53="","",B54^('Log_working_2-way'!$D53))</f>
        <v>2.0997333122397319</v>
      </c>
      <c r="L54" s="37">
        <f t="shared" si="9"/>
        <v>0.5221932114882506</v>
      </c>
      <c r="M54" s="37">
        <f t="shared" si="10"/>
        <v>0.47780678851174935</v>
      </c>
      <c r="N54" s="38">
        <v>150</v>
      </c>
      <c r="O54" s="38">
        <f t="shared" si="11"/>
        <v>68.032786885245898</v>
      </c>
      <c r="P54" s="38">
        <f t="shared" si="12"/>
        <v>75</v>
      </c>
      <c r="Q54" s="38">
        <f t="shared" si="13"/>
        <v>75</v>
      </c>
      <c r="R54" s="38">
        <f t="shared" si="14"/>
        <v>81.967213114754088</v>
      </c>
      <c r="S54" s="39">
        <f t="shared" si="15"/>
        <v>-6.9672131147541023</v>
      </c>
      <c r="T54" s="39">
        <f t="shared" si="16"/>
        <v>-6.9672131147540881</v>
      </c>
      <c r="U54" t="s">
        <v>220</v>
      </c>
      <c r="V54" t="s">
        <v>221</v>
      </c>
      <c r="W54" t="s">
        <v>234</v>
      </c>
      <c r="X54" s="48" t="s">
        <v>229</v>
      </c>
      <c r="Y54" s="41"/>
    </row>
    <row r="55" spans="1:25" ht="15" x14ac:dyDescent="0.25">
      <c r="A55">
        <v>1.89</v>
      </c>
      <c r="B55">
        <v>1.93</v>
      </c>
      <c r="C55" s="29">
        <f t="shared" si="0"/>
        <v>4.7235244126436093E-2</v>
      </c>
      <c r="D55" s="30">
        <f>IF(OR($A55="",$B55=""),"",A55*'MPTO_working_2-way'!$G54)</f>
        <v>1.9792746113989641</v>
      </c>
      <c r="E55" s="32">
        <f>IF(OR($A55="",$B55=""),"",B55*'MPTO_working_2-way'!$G54)</f>
        <v>2.0211640211640214</v>
      </c>
      <c r="F55" s="30">
        <f>IF(OR($A55="",$B55=""),"",'MPTO_working_2-way'!D54)</f>
        <v>1.9783062613553166</v>
      </c>
      <c r="G55" s="32">
        <f>IF(OR($A55="",$B55=""),"",'MPTO_working_2-way'!E54)</f>
        <v>2.0221747928042801</v>
      </c>
      <c r="H55" s="30">
        <f>IF(OR($A55="",$B55=""),"",'OddsRatio_working_2-way'!M54)</f>
        <v>1.9782582722940953</v>
      </c>
      <c r="I55" s="30">
        <f>IF(OR($A55="",$B55=""),"",'OddsRatio_working_2-way'!N54)</f>
        <v>2.0222249362174249</v>
      </c>
      <c r="J55" s="30">
        <f>IF('Log_working_2-way'!$D54="","",A55^('Log_working_2-way'!$D54))</f>
        <v>1.9778125435355127</v>
      </c>
      <c r="K55" s="32">
        <f>IF('Log_working_2-way'!$D54="","",B55^('Log_working_2-way'!$D54))</f>
        <v>2.0226909100425914</v>
      </c>
      <c r="L55" s="37">
        <f t="shared" si="9"/>
        <v>0.50523560209424079</v>
      </c>
      <c r="M55" s="37">
        <f t="shared" si="10"/>
        <v>0.4947643979057591</v>
      </c>
      <c r="N55" s="38">
        <v>151</v>
      </c>
      <c r="O55" s="38">
        <f t="shared" si="11"/>
        <v>71.105820105820115</v>
      </c>
      <c r="P55" s="38">
        <f t="shared" si="12"/>
        <v>72.761658031088089</v>
      </c>
      <c r="Q55" s="38">
        <f t="shared" si="13"/>
        <v>78.238341968911925</v>
      </c>
      <c r="R55" s="38">
        <f t="shared" si="14"/>
        <v>79.894179894179914</v>
      </c>
      <c r="S55" s="39">
        <f t="shared" si="15"/>
        <v>-7.1325218630918101</v>
      </c>
      <c r="T55" s="39">
        <f t="shared" si="16"/>
        <v>-7.1325218630918243</v>
      </c>
      <c r="U55" t="s">
        <v>222</v>
      </c>
      <c r="V55" t="s">
        <v>223</v>
      </c>
      <c r="W55" t="s">
        <v>183</v>
      </c>
      <c r="X55" s="48" t="s">
        <v>229</v>
      </c>
      <c r="Y55" s="41"/>
    </row>
    <row r="56" spans="1:25" ht="15" x14ac:dyDescent="0.25">
      <c r="A56">
        <v>1.86</v>
      </c>
      <c r="B56">
        <v>1.95</v>
      </c>
      <c r="C56" s="29">
        <f t="shared" si="0"/>
        <v>5.0454921422663279E-2</v>
      </c>
      <c r="D56" s="30">
        <f>IF(OR($A56="",$B56=""),"",A56*'MPTO_working_2-way'!$G55)</f>
        <v>1.9538461538461538</v>
      </c>
      <c r="E56" s="32">
        <f>IF(OR($A56="",$B56=""),"",B56*'MPTO_working_2-way'!$G55)</f>
        <v>2.0483870967741935</v>
      </c>
      <c r="F56" s="30">
        <f>IF(OR($A56="",$B56=""),"",'MPTO_working_2-way'!D55)</f>
        <v>1.9515738498789346</v>
      </c>
      <c r="G56" s="32">
        <f>IF(OR($A56="",$B56=""),"",'MPTO_working_2-way'!E55)</f>
        <v>2.0508905852417301</v>
      </c>
      <c r="H56" s="30">
        <f>IF(OR($A56="",$B56=""),"",'OddsRatio_working_2-way'!M55)</f>
        <v>1.9514531821875092</v>
      </c>
      <c r="I56" s="30">
        <f>IF(OR($A56="",$B56=""),"",'OddsRatio_working_2-way'!N55)</f>
        <v>2.0510238640443412</v>
      </c>
      <c r="J56" s="30">
        <f>IF('Log_working_2-way'!$D55="","",A56^('Log_working_2-way'!$D55))</f>
        <v>1.9504053393638028</v>
      </c>
      <c r="K56" s="32">
        <f>IF('Log_working_2-way'!$D55="","",B56^('Log_working_2-way'!$D55))</f>
        <v>2.0521826410070227</v>
      </c>
      <c r="L56" s="37">
        <f t="shared" si="9"/>
        <v>0.51181102362204722</v>
      </c>
      <c r="M56" s="37">
        <f t="shared" si="10"/>
        <v>0.48818897637795278</v>
      </c>
      <c r="N56" s="38">
        <v>152</v>
      </c>
      <c r="O56" s="38">
        <f t="shared" si="11"/>
        <v>70.279569892473134</v>
      </c>
      <c r="P56" s="38">
        <f t="shared" si="12"/>
        <v>74.051282051282044</v>
      </c>
      <c r="Q56" s="38">
        <f t="shared" si="13"/>
        <v>77.948717948717956</v>
      </c>
      <c r="R56" s="38">
        <f t="shared" si="14"/>
        <v>81.72043010752688</v>
      </c>
      <c r="S56" s="39">
        <f t="shared" si="15"/>
        <v>-7.669148056244822</v>
      </c>
      <c r="T56" s="39">
        <f t="shared" si="16"/>
        <v>-7.6691480562448362</v>
      </c>
      <c r="U56" t="s">
        <v>224</v>
      </c>
      <c r="V56" t="s">
        <v>169</v>
      </c>
      <c r="W56" t="s">
        <v>183</v>
      </c>
      <c r="X56" s="48" t="s">
        <v>229</v>
      </c>
      <c r="Y56" s="41"/>
    </row>
    <row r="57" spans="1:25" ht="15" x14ac:dyDescent="0.25">
      <c r="A57">
        <v>1.74</v>
      </c>
      <c r="B57">
        <v>1.96</v>
      </c>
      <c r="C57" s="29">
        <f t="shared" si="0"/>
        <v>8.4916725310813845E-2</v>
      </c>
      <c r="D57" s="30">
        <f>IF(OR($A57="",$B57=""),"",A57*'MPTO_working_2-way'!$G56)</f>
        <v>1.8877551020408161</v>
      </c>
      <c r="E57" s="32">
        <f>IF(OR($A57="",$B57=""),"",B57*'MPTO_working_2-way'!$G56)</f>
        <v>2.1264367816091951</v>
      </c>
      <c r="F57" s="30">
        <f>IF(OR($A57="",$B57=""),"",'MPTO_working_2-way'!D56)</f>
        <v>1.8788012340237987</v>
      </c>
      <c r="G57" s="32">
        <f>IF(OR($A57="",$B57=""),"",'MPTO_working_2-way'!E56)</f>
        <v>2.1379137412236706</v>
      </c>
      <c r="H57" s="30">
        <f>IF(OR($A57="",$B57=""),"",'OddsRatio_working_2-way'!M56)</f>
        <v>1.8779711460710615</v>
      </c>
      <c r="I57" s="30">
        <f>IF(OR($A57="",$B57=""),"",'OddsRatio_working_2-way'!N56)</f>
        <v>2.1389895949029984</v>
      </c>
      <c r="J57" s="30">
        <f>IF('Log_working_2-way'!$D56="","",A57^('Log_working_2-way'!$D56))</f>
        <v>1.8737364299119952</v>
      </c>
      <c r="K57" s="32">
        <f>IF('Log_working_2-way'!$D56="","",B57^('Log_working_2-way'!$D56))</f>
        <v>2.1445099067717059</v>
      </c>
      <c r="L57" s="37">
        <f t="shared" si="9"/>
        <v>0.52972972972972976</v>
      </c>
      <c r="M57" s="37">
        <f t="shared" si="10"/>
        <v>0.47027027027027035</v>
      </c>
      <c r="N57" s="38">
        <v>153</v>
      </c>
      <c r="O57" s="38">
        <f t="shared" si="11"/>
        <v>65.068965517241352</v>
      </c>
      <c r="P57" s="38">
        <f t="shared" si="12"/>
        <v>74.938775510204081</v>
      </c>
      <c r="Q57" s="38">
        <f t="shared" si="13"/>
        <v>78.061224489795919</v>
      </c>
      <c r="R57" s="38">
        <f t="shared" si="14"/>
        <v>87.931034482758619</v>
      </c>
      <c r="S57" s="39">
        <f t="shared" si="15"/>
        <v>-12.992258972554566</v>
      </c>
      <c r="T57" s="39">
        <f t="shared" si="16"/>
        <v>-12.992258972554538</v>
      </c>
      <c r="U57" t="s">
        <v>225</v>
      </c>
      <c r="V57" t="s">
        <v>170</v>
      </c>
      <c r="W57" t="s">
        <v>183</v>
      </c>
      <c r="X57" s="48" t="s">
        <v>229</v>
      </c>
      <c r="Y57" s="41"/>
    </row>
    <row r="58" spans="1:25" ht="15" x14ac:dyDescent="0.25">
      <c r="A58">
        <v>1.74</v>
      </c>
      <c r="B58">
        <v>1.98</v>
      </c>
      <c r="C58" s="29">
        <f t="shared" si="0"/>
        <v>7.9763148728666078E-2</v>
      </c>
      <c r="D58" s="30">
        <f>IF(OR($A58="",$B58=""),"",A58*'MPTO_working_2-way'!$G57)</f>
        <v>1.8787878787878789</v>
      </c>
      <c r="E58" s="32">
        <f>IF(OR($A58="",$B58=""),"",B58*'MPTO_working_2-way'!$G57)</f>
        <v>2.1379310344827589</v>
      </c>
      <c r="F58" s="30">
        <f>IF(OR($A58="",$B58=""),"",'MPTO_working_2-way'!D57)</f>
        <v>1.869749267339629</v>
      </c>
      <c r="G58" s="32">
        <f>IF(OR($A58="",$B58=""),"",'MPTO_working_2-way'!E57)</f>
        <v>2.1497566454511423</v>
      </c>
      <c r="H58" s="30">
        <f>IF(OR($A58="",$B58=""),"",'OddsRatio_working_2-way'!M57)</f>
        <v>1.8689660757568891</v>
      </c>
      <c r="I58" s="30">
        <f>IF(OR($A58="",$B58=""),"",'OddsRatio_working_2-way'!N57)</f>
        <v>2.1507929111375019</v>
      </c>
      <c r="J58" s="30">
        <f>IF('Log_working_2-way'!$D57="","",A58^('Log_working_2-way'!$D57))</f>
        <v>1.8647111221115733</v>
      </c>
      <c r="K58" s="32">
        <f>IF('Log_working_2-way'!$D57="","",B58^('Log_working_2-way'!$D57))</f>
        <v>2.1564555773509109</v>
      </c>
      <c r="L58" s="37">
        <f t="shared" si="9"/>
        <v>0.532258064516129</v>
      </c>
      <c r="M58" s="37">
        <f t="shared" si="10"/>
        <v>0.46774193548387089</v>
      </c>
      <c r="N58" s="38">
        <v>154</v>
      </c>
      <c r="O58" s="38">
        <f t="shared" si="11"/>
        <v>65.494252873563198</v>
      </c>
      <c r="P58" s="38">
        <f t="shared" si="12"/>
        <v>76.222222222222229</v>
      </c>
      <c r="Q58" s="38">
        <f t="shared" si="13"/>
        <v>77.777777777777786</v>
      </c>
      <c r="R58" s="38">
        <f t="shared" si="14"/>
        <v>88.505747126436773</v>
      </c>
      <c r="S58" s="39">
        <f t="shared" si="15"/>
        <v>-12.283524904214588</v>
      </c>
      <c r="T58" s="39">
        <f t="shared" si="16"/>
        <v>-12.283524904214545</v>
      </c>
      <c r="U58" t="s">
        <v>168</v>
      </c>
      <c r="V58" t="s">
        <v>226</v>
      </c>
      <c r="W58" t="s">
        <v>183</v>
      </c>
      <c r="X58" s="48" t="s">
        <v>229</v>
      </c>
      <c r="Y58" s="41"/>
    </row>
    <row r="59" spans="1:25" ht="15" x14ac:dyDescent="0.25">
      <c r="A59">
        <v>1.83</v>
      </c>
      <c r="B59">
        <v>1.95</v>
      </c>
      <c r="C59" s="29">
        <f t="shared" si="0"/>
        <v>5.9268600252206927E-2</v>
      </c>
      <c r="D59" s="30">
        <f>IF(OR($A59="",$B59=""),"",A59*'MPTO_working_2-way'!$G58)</f>
        <v>1.9384615384615387</v>
      </c>
      <c r="E59" s="32">
        <f>IF(OR($A59="",$B59=""),"",B59*'MPTO_working_2-way'!$G58)</f>
        <v>2.0655737704918034</v>
      </c>
      <c r="F59" s="30">
        <f>IF(OR($A59="",$B59=""),"",'MPTO_working_2-way'!D58)</f>
        <v>1.934932899552664</v>
      </c>
      <c r="G59" s="32">
        <f>IF(OR($A59="",$B59=""),"",'MPTO_working_2-way'!E58)</f>
        <v>2.0695954762940412</v>
      </c>
      <c r="H59" s="30">
        <f>IF(OR($A59="",$B59=""),"",'OddsRatio_working_2-way'!M58)</f>
        <v>1.9347107630311731</v>
      </c>
      <c r="I59" s="30">
        <f>IF(OR($A59="",$B59=""),"",'OddsRatio_working_2-way'!N58)</f>
        <v>2.0698496685296544</v>
      </c>
      <c r="J59" s="30">
        <f>IF('Log_working_2-way'!$D58="","",A59^('Log_working_2-way'!$D58))</f>
        <v>1.9330725536137014</v>
      </c>
      <c r="K59" s="32">
        <f>IF('Log_working_2-way'!$D58="","",B59^('Log_working_2-way'!$D58))</f>
        <v>2.0717280195666854</v>
      </c>
      <c r="L59" s="37">
        <f t="shared" si="9"/>
        <v>0.51587301587301582</v>
      </c>
      <c r="M59" s="37">
        <f t="shared" si="10"/>
        <v>0.48412698412698413</v>
      </c>
      <c r="N59" s="38">
        <v>155</v>
      </c>
      <c r="O59" s="38">
        <f t="shared" si="11"/>
        <v>70.300546448087445</v>
      </c>
      <c r="P59" s="38">
        <f t="shared" si="12"/>
        <v>75.512820512820525</v>
      </c>
      <c r="Q59" s="38">
        <f t="shared" si="13"/>
        <v>79.487179487179503</v>
      </c>
      <c r="R59" s="38">
        <f t="shared" si="14"/>
        <v>84.699453551912555</v>
      </c>
      <c r="S59" s="39">
        <f t="shared" si="15"/>
        <v>-9.1866330390920581</v>
      </c>
      <c r="T59" s="39">
        <f t="shared" si="16"/>
        <v>-9.1866330390920297</v>
      </c>
      <c r="U59" t="s">
        <v>227</v>
      </c>
      <c r="V59" t="s">
        <v>171</v>
      </c>
      <c r="W59" t="s">
        <v>183</v>
      </c>
      <c r="X59" s="48" t="s">
        <v>229</v>
      </c>
      <c r="Y59" s="41"/>
    </row>
    <row r="60" spans="1:25" s="35" customFormat="1" ht="15" x14ac:dyDescent="0.25">
      <c r="A60">
        <v>2.5099999999999998</v>
      </c>
      <c r="B60">
        <v>1.56</v>
      </c>
      <c r="C60" s="29">
        <f t="shared" si="0"/>
        <v>3.9432015527633091E-2</v>
      </c>
      <c r="D60" s="30">
        <f>IF(OR($A60="",$B60=""),"",A60*'MPTO_working_2-way'!$G59)</f>
        <v>2.608974358974359</v>
      </c>
      <c r="E60" s="32">
        <f>IF(OR($A60="",$B60=""),"",B60*'MPTO_working_2-way'!$G59)</f>
        <v>1.6215139442231077</v>
      </c>
      <c r="F60" s="30">
        <f>IF(OR($A60="",$B60=""),"",'MPTO_working_2-way'!D59)</f>
        <v>2.6406797949824656</v>
      </c>
      <c r="G60" s="32">
        <f>IF(OR($A60="",$B60=""),"",'MPTO_working_2-way'!E59)</f>
        <v>1.6095034528115753</v>
      </c>
      <c r="H60" s="30">
        <f>IF(OR($A60="",$B60=""),"",'OddsRatio_working_2-way'!M59)</f>
        <v>2.6420805617960932</v>
      </c>
      <c r="I60" s="30">
        <f>IF(OR($A60="",$B60=""),"",'OddsRatio_working_2-way'!N59)</f>
        <v>1.6089835196064983</v>
      </c>
      <c r="J60" s="30">
        <f>IF('Log_working_2-way'!$D59="","",A60^('Log_working_2-way'!$D59))</f>
        <v>2.6570036663424066</v>
      </c>
      <c r="K60" s="32">
        <f>IF('Log_working_2-way'!$D59="","",B60^('Log_working_2-way'!$D59))</f>
        <v>1.603498966424723</v>
      </c>
      <c r="L60" s="37">
        <f t="shared" si="9"/>
        <v>0.3832923832923833</v>
      </c>
      <c r="M60" s="37">
        <f t="shared" si="10"/>
        <v>0.61670761670761665</v>
      </c>
      <c r="N60" s="38">
        <v>156</v>
      </c>
      <c r="O60" s="38">
        <f t="shared" si="11"/>
        <v>93.848605577689227</v>
      </c>
      <c r="P60" s="38">
        <f t="shared" si="12"/>
        <v>56.000000000000007</v>
      </c>
      <c r="Q60" s="38">
        <f t="shared" si="13"/>
        <v>99.999999999999986</v>
      </c>
      <c r="R60" s="38">
        <f t="shared" si="14"/>
        <v>62.151394422310766</v>
      </c>
      <c r="S60" s="39">
        <f t="shared" si="15"/>
        <v>-6.1513944223107586</v>
      </c>
      <c r="T60" s="39">
        <f t="shared" si="16"/>
        <v>-6.1513944223107586</v>
      </c>
      <c r="U60" t="s">
        <v>79</v>
      </c>
      <c r="V60" t="s">
        <v>68</v>
      </c>
      <c r="W60" t="s">
        <v>88</v>
      </c>
      <c r="X60" s="48" t="s">
        <v>229</v>
      </c>
      <c r="Y60" s="41"/>
    </row>
    <row r="61" spans="1:25" ht="15" x14ac:dyDescent="0.25">
      <c r="A61">
        <v>2.15</v>
      </c>
      <c r="B61">
        <v>1.75</v>
      </c>
      <c r="C61" s="29">
        <f t="shared" si="0"/>
        <v>3.6544850498338777E-2</v>
      </c>
      <c r="D61" s="30">
        <f>IF(OR($A61="",$B61=""),"",A61*'MPTO_working_2-way'!$G60)</f>
        <v>2.2285714285714282</v>
      </c>
      <c r="E61" s="32">
        <f>IF(OR($A61="",$B61=""),"",B61*'MPTO_working_2-way'!$G60)</f>
        <v>1.8139534883720929</v>
      </c>
      <c r="F61" s="30">
        <f>IF(OR($A61="",$B61=""),"",'MPTO_working_2-way'!D60)</f>
        <v>2.2379182156133823</v>
      </c>
      <c r="G61" s="32">
        <f>IF(OR($A61="",$B61=""),"",'MPTO_working_2-way'!E60)</f>
        <v>1.8078078078078077</v>
      </c>
      <c r="H61" s="30">
        <f>IF(OR($A61="",$B61=""),"",'OddsRatio_working_2-way'!M60)</f>
        <v>2.2382783747337802</v>
      </c>
      <c r="I61" s="30">
        <f>IF(OR($A61="",$B61=""),"",'OddsRatio_working_2-way'!N60)</f>
        <v>1.8075728530872484</v>
      </c>
      <c r="J61" s="30">
        <f>IF('Log_working_2-way'!$D60="","",A61^('Log_working_2-way'!$D60))</f>
        <v>2.2425796542182517</v>
      </c>
      <c r="K61" s="32">
        <f>IF('Log_working_2-way'!$D60="","",B61^('Log_working_2-way'!$D60))</f>
        <v>1.8047773811563292</v>
      </c>
      <c r="L61" s="37">
        <f t="shared" si="9"/>
        <v>0.44871794871794879</v>
      </c>
      <c r="M61" s="37">
        <f t="shared" si="10"/>
        <v>0.55128205128205132</v>
      </c>
      <c r="N61" s="38">
        <v>157</v>
      </c>
      <c r="O61" s="38">
        <f t="shared" si="11"/>
        <v>83.976744186046517</v>
      </c>
      <c r="P61" s="38">
        <f t="shared" si="12"/>
        <v>67.285714285714278</v>
      </c>
      <c r="Q61" s="38">
        <f t="shared" si="13"/>
        <v>89.714285714285708</v>
      </c>
      <c r="R61" s="38">
        <f t="shared" si="14"/>
        <v>73.023255813953483</v>
      </c>
      <c r="S61" s="39">
        <f t="shared" si="15"/>
        <v>-5.7375415282391913</v>
      </c>
      <c r="T61" s="39">
        <f t="shared" si="16"/>
        <v>-5.7375415282392055</v>
      </c>
      <c r="U61" t="s">
        <v>86</v>
      </c>
      <c r="V61" t="s">
        <v>70</v>
      </c>
      <c r="W61" t="s">
        <v>88</v>
      </c>
      <c r="X61" s="48" t="s">
        <v>229</v>
      </c>
      <c r="Y61" s="41"/>
    </row>
    <row r="62" spans="1:25" ht="15" x14ac:dyDescent="0.25">
      <c r="A62">
        <v>2.57</v>
      </c>
      <c r="B62">
        <v>1.54</v>
      </c>
      <c r="C62" s="29">
        <f t="shared" si="0"/>
        <v>3.845570771640805E-2</v>
      </c>
      <c r="D62" s="30">
        <f>IF(OR($A62="",$B62=""),"",A62*'MPTO_working_2-way'!$G61)</f>
        <v>2.6688311688311686</v>
      </c>
      <c r="E62" s="32">
        <f>IF(OR($A62="",$B62=""),"",B62*'MPTO_working_2-way'!$G61)</f>
        <v>1.5992217898832684</v>
      </c>
      <c r="F62" s="30">
        <f>IF(OR($A62="",$B62=""),"",'MPTO_working_2-way'!D61)</f>
        <v>2.7035999726757289</v>
      </c>
      <c r="G62" s="32">
        <f>IF(OR($A62="",$B62=""),"",'MPTO_working_2-way'!E61)</f>
        <v>1.5869922611171257</v>
      </c>
      <c r="H62" s="30">
        <f>IF(OR($A62="",$B62=""),"",'OddsRatio_working_2-way'!M61)</f>
        <v>2.7051121392469786</v>
      </c>
      <c r="I62" s="30">
        <f>IF(OR($A62="",$B62=""),"",'OddsRatio_working_2-way'!N61)</f>
        <v>1.5864716912059673</v>
      </c>
      <c r="J62" s="30">
        <f>IF('Log_working_2-way'!$D61="","",A62^('Log_working_2-way'!$D61))</f>
        <v>2.7215097581692191</v>
      </c>
      <c r="K62" s="32">
        <f>IF('Log_working_2-way'!$D61="","",B62^('Log_working_2-way'!$D61))</f>
        <v>1.5808854671048231</v>
      </c>
      <c r="L62" s="37">
        <f t="shared" si="9"/>
        <v>0.37469586374695868</v>
      </c>
      <c r="M62" s="37">
        <f t="shared" si="10"/>
        <v>0.62530413625304138</v>
      </c>
      <c r="N62" s="38">
        <v>158</v>
      </c>
      <c r="O62" s="38">
        <f t="shared" si="11"/>
        <v>96.521400778210122</v>
      </c>
      <c r="P62" s="38">
        <f t="shared" si="12"/>
        <v>55.402597402597401</v>
      </c>
      <c r="Q62" s="38">
        <f t="shared" si="13"/>
        <v>102.59740259740259</v>
      </c>
      <c r="R62" s="38">
        <f t="shared" si="14"/>
        <v>61.478599221789885</v>
      </c>
      <c r="S62" s="39">
        <f t="shared" si="15"/>
        <v>-6.0760018191924701</v>
      </c>
      <c r="T62" s="39">
        <f t="shared" si="16"/>
        <v>-6.0760018191924843</v>
      </c>
      <c r="U62" t="s">
        <v>87</v>
      </c>
      <c r="V62" t="s">
        <v>82</v>
      </c>
      <c r="W62" t="s">
        <v>88</v>
      </c>
      <c r="X62" s="48" t="s">
        <v>229</v>
      </c>
      <c r="Y62" s="41"/>
    </row>
    <row r="63" spans="1:25" s="50" customFormat="1" ht="15" x14ac:dyDescent="0.25">
      <c r="A63">
        <v>2.4500000000000002</v>
      </c>
      <c r="B63">
        <v>1.59</v>
      </c>
      <c r="C63" s="29">
        <f t="shared" si="0"/>
        <v>3.7094082916185211E-2</v>
      </c>
      <c r="D63" s="30">
        <f>IF(OR($A63="",$B63=""),"",A63*'MPTO_working_2-way'!$G62)</f>
        <v>2.540880503144654</v>
      </c>
      <c r="E63" s="32">
        <f>IF(OR($A63="",$B63=""),"",B63*'MPTO_working_2-way'!$G62)</f>
        <v>1.6489795918367345</v>
      </c>
      <c r="F63" s="30">
        <f>IF(OR($A63="",$B63=""),"",'MPTO_working_2-way'!D62)</f>
        <v>2.5666282325811234</v>
      </c>
      <c r="G63" s="32">
        <f>IF(OR($A63="",$B63=""),"",'MPTO_working_2-way'!E62)</f>
        <v>1.6383135317001365</v>
      </c>
      <c r="H63" s="30">
        <f>IF(OR($A63="",$B63=""),"",'OddsRatio_working_2-way'!M62)</f>
        <v>2.5676820846855613</v>
      </c>
      <c r="I63" s="30">
        <f>IF(OR($A63="",$B63=""),"",'OddsRatio_working_2-way'!N62)</f>
        <v>1.6378844344582628</v>
      </c>
      <c r="J63" s="30">
        <f>IF('Log_working_2-way'!$D62="","",A63^('Log_working_2-way'!$D62))</f>
        <v>2.5797187686790384</v>
      </c>
      <c r="K63" s="32">
        <f>IF('Log_working_2-way'!$D62="","",B63^('Log_working_2-way'!$D62))</f>
        <v>1.6330240672116592</v>
      </c>
      <c r="L63" s="37">
        <f t="shared" si="9"/>
        <v>0.39356435643564358</v>
      </c>
      <c r="M63" s="37">
        <f t="shared" si="10"/>
        <v>0.60643564356435653</v>
      </c>
      <c r="N63" s="38">
        <v>159</v>
      </c>
      <c r="O63" s="38">
        <f t="shared" si="11"/>
        <v>94.102040816326522</v>
      </c>
      <c r="P63" s="38">
        <f t="shared" si="12"/>
        <v>59</v>
      </c>
      <c r="Q63" s="38">
        <f t="shared" si="13"/>
        <v>100</v>
      </c>
      <c r="R63" s="38">
        <f t="shared" si="14"/>
        <v>64.897959183673464</v>
      </c>
      <c r="S63" s="39">
        <f t="shared" si="15"/>
        <v>-5.8979591836734784</v>
      </c>
      <c r="T63" s="39">
        <f t="shared" si="16"/>
        <v>-5.8979591836734642</v>
      </c>
      <c r="U63" t="s">
        <v>76</v>
      </c>
      <c r="V63" t="s">
        <v>85</v>
      </c>
      <c r="W63" t="s">
        <v>88</v>
      </c>
      <c r="X63" s="48" t="s">
        <v>229</v>
      </c>
      <c r="Y63" s="51"/>
    </row>
    <row r="64" spans="1:25" ht="15" x14ac:dyDescent="0.25">
      <c r="A64">
        <v>3.08</v>
      </c>
      <c r="B64">
        <v>1.39</v>
      </c>
      <c r="C64" s="29">
        <f t="shared" si="0"/>
        <v>4.4099785106979539E-2</v>
      </c>
      <c r="D64" s="30">
        <f>IF(OR($A64="",$B64=""),"",A64*'MPTO_working_2-way'!$G63)</f>
        <v>3.2158273381294968</v>
      </c>
      <c r="E64" s="32">
        <f>IF(OR($A64="",$B64=""),"",B64*'MPTO_working_2-way'!$G63)</f>
        <v>1.4512987012987015</v>
      </c>
      <c r="F64" s="30">
        <f>IF(OR($A64="",$B64=""),"",'MPTO_working_2-way'!D63)</f>
        <v>3.3044149428836072</v>
      </c>
      <c r="G64" s="32">
        <f>IF(OR($A64="",$B64=""),"",'MPTO_working_2-way'!E63)</f>
        <v>1.4339496248660237</v>
      </c>
      <c r="H64" s="30">
        <f>IF(OR($A64="",$B64=""),"",'OddsRatio_working_2-way'!M63)</f>
        <v>3.3094010767585043</v>
      </c>
      <c r="I64" s="30">
        <f>IF(OR($A64="",$B64=""),"",'OddsRatio_working_2-way'!N63)</f>
        <v>1.4330127018922192</v>
      </c>
      <c r="J64" s="30">
        <f>IF('Log_working_2-way'!$D63="","",A64^('Log_working_2-way'!$D63))</f>
        <v>3.3530001215672178</v>
      </c>
      <c r="K64" s="32">
        <f>IF('Log_working_2-way'!$D63="","",B64^('Log_working_2-way'!$D63))</f>
        <v>1.4249893533067268</v>
      </c>
      <c r="L64" s="37">
        <f t="shared" si="9"/>
        <v>0.31096196868008946</v>
      </c>
      <c r="M64" s="37">
        <f t="shared" si="10"/>
        <v>0.68903803131991037</v>
      </c>
      <c r="N64" s="38">
        <v>160</v>
      </c>
      <c r="O64" s="38">
        <f t="shared" si="11"/>
        <v>108.05194805194806</v>
      </c>
      <c r="P64" s="38">
        <f t="shared" si="12"/>
        <v>44.892086330935243</v>
      </c>
      <c r="Q64" s="38">
        <f t="shared" si="13"/>
        <v>115.10791366906476</v>
      </c>
      <c r="R64" s="38">
        <f t="shared" si="14"/>
        <v>51.948051948051948</v>
      </c>
      <c r="S64" s="39">
        <f t="shared" si="15"/>
        <v>-7.0559656171166978</v>
      </c>
      <c r="T64" s="39">
        <f t="shared" si="16"/>
        <v>-7.0559656171167049</v>
      </c>
      <c r="U64" t="s">
        <v>110</v>
      </c>
      <c r="V64" t="s">
        <v>71</v>
      </c>
      <c r="W64" t="s">
        <v>88</v>
      </c>
      <c r="X64" s="48" t="s">
        <v>229</v>
      </c>
      <c r="Y64" s="41"/>
    </row>
    <row r="65" spans="1:25" ht="15" x14ac:dyDescent="0.25">
      <c r="A65">
        <v>2.36</v>
      </c>
      <c r="B65">
        <v>1.65</v>
      </c>
      <c r="C65" s="29">
        <f t="shared" si="0"/>
        <v>2.9789419619928204E-2</v>
      </c>
      <c r="D65" s="30">
        <f>IF(OR($A65="",$B65=""),"",A65*'MPTO_working_2-way'!$G64)</f>
        <v>2.4303030303030306</v>
      </c>
      <c r="E65" s="32">
        <f>IF(OR($A65="",$B65=""),"",B65*'MPTO_working_2-way'!$G64)</f>
        <v>1.6991525423728815</v>
      </c>
      <c r="F65" s="30">
        <f>IF(OR($A65="",$B65=""),"",'MPTO_working_2-way'!D64)</f>
        <v>2.4459798994974875</v>
      </c>
      <c r="G65" s="32">
        <f>IF(OR($A65="",$B65=""),"",'MPTO_working_2-way'!E64)</f>
        <v>1.691572545612511</v>
      </c>
      <c r="H65" s="30">
        <f>IF(OR($A65="",$B65=""),"",'OddsRatio_working_2-way'!M64)</f>
        <v>2.4464811413591585</v>
      </c>
      <c r="I65" s="30">
        <f>IF(OR($A65="",$B65=""),"",'OddsRatio_working_2-way'!N64)</f>
        <v>1.6913328984437157</v>
      </c>
      <c r="J65" s="30">
        <f>IF('Log_working_2-way'!$D64="","",A65^('Log_working_2-way'!$D64))</f>
        <v>2.4537046927110477</v>
      </c>
      <c r="K65" s="32">
        <f>IF('Log_working_2-way'!$D64="","",B65^('Log_working_2-way'!$D64))</f>
        <v>1.6878976211702592</v>
      </c>
      <c r="L65" s="37">
        <f t="shared" si="9"/>
        <v>0.41147132169576056</v>
      </c>
      <c r="M65" s="37">
        <f t="shared" si="10"/>
        <v>0.58852867830423938</v>
      </c>
      <c r="N65" s="38">
        <v>161</v>
      </c>
      <c r="O65" s="38">
        <f t="shared" si="11"/>
        <v>92.779661016949149</v>
      </c>
      <c r="P65" s="38">
        <f t="shared" si="12"/>
        <v>63.424242424242415</v>
      </c>
      <c r="Q65" s="38">
        <f t="shared" si="13"/>
        <v>97.575757575757578</v>
      </c>
      <c r="R65" s="38">
        <f t="shared" si="14"/>
        <v>68.220338983050851</v>
      </c>
      <c r="S65" s="39">
        <f t="shared" si="15"/>
        <v>-4.7960965588084292</v>
      </c>
      <c r="T65" s="39">
        <f t="shared" si="16"/>
        <v>-4.7960965588084363</v>
      </c>
      <c r="U65" t="s">
        <v>123</v>
      </c>
      <c r="V65" t="s">
        <v>124</v>
      </c>
      <c r="W65" t="s">
        <v>181</v>
      </c>
      <c r="X65" s="48" t="s">
        <v>230</v>
      </c>
      <c r="Y65" s="41"/>
    </row>
    <row r="66" spans="1:25" ht="15" x14ac:dyDescent="0.25">
      <c r="A66">
        <v>2.58</v>
      </c>
      <c r="B66">
        <v>1.55</v>
      </c>
      <c r="C66" s="29">
        <f t="shared" si="0"/>
        <v>3.275818954738674E-2</v>
      </c>
      <c r="D66" s="30">
        <f>IF(OR($A66="",$B66=""),"",A66*'MPTO_working_2-way'!$G65)</f>
        <v>2.6645161290322577</v>
      </c>
      <c r="E66" s="32">
        <f>IF(OR($A66="",$B66=""),"",B66*'MPTO_working_2-way'!$G65)</f>
        <v>1.6007751937984496</v>
      </c>
      <c r="F66" s="30">
        <f>IF(OR($A66="",$B66=""),"",'MPTO_working_2-way'!D65)</f>
        <v>2.6938363085213872</v>
      </c>
      <c r="G66" s="32">
        <f>IF(OR($A66="",$B66=""),"",'MPTO_working_2-way'!E65)</f>
        <v>1.5903758202425928</v>
      </c>
      <c r="H66" s="30">
        <f>IF(OR($A66="",$B66=""),"",'OddsRatio_working_2-way'!M65)</f>
        <v>2.6949121725703877</v>
      </c>
      <c r="I66" s="30">
        <f>IF(OR($A66="",$B66=""),"",'OddsRatio_working_2-way'!N65)</f>
        <v>1.5900010727301979</v>
      </c>
      <c r="J66" s="30">
        <f>IF('Log_working_2-way'!$D65="","",A66^('Log_working_2-way'!$D65))</f>
        <v>2.7086271490229712</v>
      </c>
      <c r="K66" s="32">
        <f>IF('Log_working_2-way'!$D65="","",B66^('Log_working_2-way'!$D65))</f>
        <v>1.5852651940897229</v>
      </c>
      <c r="L66" s="37">
        <f t="shared" si="9"/>
        <v>0.37530266343825669</v>
      </c>
      <c r="M66" s="37">
        <f t="shared" si="10"/>
        <v>0.62469733656174331</v>
      </c>
      <c r="N66" s="38">
        <v>162</v>
      </c>
      <c r="O66" s="38">
        <f t="shared" si="11"/>
        <v>99.209302325581405</v>
      </c>
      <c r="P66" s="38">
        <f t="shared" si="12"/>
        <v>57.483870967741929</v>
      </c>
      <c r="Q66" s="38">
        <f t="shared" si="13"/>
        <v>104.51612903225806</v>
      </c>
      <c r="R66" s="38">
        <f t="shared" si="14"/>
        <v>62.790697674418603</v>
      </c>
      <c r="S66" s="39">
        <f t="shared" si="15"/>
        <v>-5.3068267066766595</v>
      </c>
      <c r="T66" s="39">
        <f t="shared" si="16"/>
        <v>-5.3068267066766737</v>
      </c>
      <c r="U66" t="s">
        <v>97</v>
      </c>
      <c r="V66" t="s">
        <v>105</v>
      </c>
      <c r="W66" t="s">
        <v>109</v>
      </c>
      <c r="X66" s="48" t="s">
        <v>230</v>
      </c>
      <c r="Y66" s="41"/>
    </row>
    <row r="67" spans="1:25" ht="15" x14ac:dyDescent="0.25">
      <c r="A67">
        <v>2.5</v>
      </c>
      <c r="B67">
        <v>1.58</v>
      </c>
      <c r="C67" s="29">
        <f t="shared" ref="C67:C79" si="17">IF(OR($A67="",$B67=""),"",(1/A67)+(1/B67)-1)</f>
        <v>3.2911392405063244E-2</v>
      </c>
      <c r="D67" s="30">
        <f>IF(OR($A67="",$B67=""),"",A67*'MPTO_working_2-way'!$G66)</f>
        <v>2.5822784810126582</v>
      </c>
      <c r="E67" s="32">
        <f>IF(OR($A67="",$B67=""),"",B67*'MPTO_working_2-way'!$G66)</f>
        <v>1.6319999999999999</v>
      </c>
      <c r="F67" s="30">
        <f>IF(OR($A67="",$B67=""),"",'MPTO_working_2-way'!D66)</f>
        <v>2.6072607260726071</v>
      </c>
      <c r="G67" s="32">
        <f>IF(OR($A67="",$B67=""),"",'MPTO_working_2-way'!E66)</f>
        <v>1.62217659137577</v>
      </c>
      <c r="H67" s="30">
        <f>IF(OR($A67="",$B67=""),"",'OddsRatio_working_2-way'!M66)</f>
        <v>2.6081688022566918</v>
      </c>
      <c r="I67" s="30">
        <f>IF(OR($A67="",$B67=""),"",'OddsRatio_working_2-way'!N66)</f>
        <v>1.6218252702059208</v>
      </c>
      <c r="J67" s="30">
        <f>IF('Log_working_2-way'!$D66="","",A67^('Log_working_2-way'!$D66))</f>
        <v>2.6198085173024386</v>
      </c>
      <c r="K67" s="32">
        <f>IF('Log_working_2-way'!$D66="","",B67^('Log_working_2-way'!$D66))</f>
        <v>1.6173569217090376</v>
      </c>
      <c r="L67" s="37">
        <f t="shared" si="9"/>
        <v>0.38725490196078433</v>
      </c>
      <c r="M67" s="37">
        <f t="shared" si="10"/>
        <v>0.61274509803921573</v>
      </c>
      <c r="N67" s="38">
        <v>163</v>
      </c>
      <c r="O67" s="38">
        <f t="shared" si="11"/>
        <v>97.800000000000011</v>
      </c>
      <c r="P67" s="38">
        <f t="shared" si="12"/>
        <v>59.835443037974692</v>
      </c>
      <c r="Q67" s="38">
        <f t="shared" si="13"/>
        <v>103.1645569620253</v>
      </c>
      <c r="R67" s="38">
        <f t="shared" si="14"/>
        <v>65.2</v>
      </c>
      <c r="S67" s="39">
        <f t="shared" si="15"/>
        <v>-5.36455696202529</v>
      </c>
      <c r="T67" s="39">
        <f t="shared" si="16"/>
        <v>-5.3645569620253113</v>
      </c>
      <c r="U67" t="s">
        <v>98</v>
      </c>
      <c r="V67" t="s">
        <v>106</v>
      </c>
      <c r="W67" t="s">
        <v>109</v>
      </c>
      <c r="X67" s="48" t="s">
        <v>230</v>
      </c>
      <c r="Y67" s="41"/>
    </row>
    <row r="68" spans="1:25" ht="15" x14ac:dyDescent="0.25">
      <c r="A68">
        <v>2.2000000000000002</v>
      </c>
      <c r="B68">
        <v>1.73</v>
      </c>
      <c r="C68" s="29">
        <f t="shared" si="17"/>
        <v>3.2580136626379375E-2</v>
      </c>
      <c r="D68" s="30">
        <f>IF(OR($A68="",$B68=""),"",A68*'MPTO_working_2-way'!$G67)</f>
        <v>2.2716763005780347</v>
      </c>
      <c r="E68" s="32">
        <f>IF(OR($A68="",$B68=""),"",B68*'MPTO_working_2-way'!$G67)</f>
        <v>1.7863636363636364</v>
      </c>
      <c r="F68" s="30">
        <f>IF(OR($A68="",$B68=""),"",'MPTO_working_2-way'!D67)</f>
        <v>2.2817745803357314</v>
      </c>
      <c r="G68" s="32">
        <f>IF(OR($A68="",$B68=""),"",'MPTO_working_2-way'!E67)</f>
        <v>1.7801683816651075</v>
      </c>
      <c r="H68" s="30">
        <f>IF(OR($A68="",$B68=""),"",'OddsRatio_working_2-way'!M67)</f>
        <v>2.2821215295120645</v>
      </c>
      <c r="I68" s="30">
        <f>IF(OR($A68="",$B68=""),"",'OddsRatio_working_2-way'!N67)</f>
        <v>1.7799572637865058</v>
      </c>
      <c r="J68" s="30">
        <f>IF('Log_working_2-way'!$D67="","",A68^('Log_working_2-way'!$D67))</f>
        <v>2.2867575998445693</v>
      </c>
      <c r="K68" s="32">
        <f>IF('Log_working_2-way'!$D67="","",B68^('Log_working_2-way'!$D67))</f>
        <v>1.7771471488652957</v>
      </c>
      <c r="L68" s="37">
        <f t="shared" si="9"/>
        <v>0.44020356234096691</v>
      </c>
      <c r="M68" s="37">
        <f t="shared" si="10"/>
        <v>0.55979643765903309</v>
      </c>
      <c r="N68" s="38">
        <v>164</v>
      </c>
      <c r="O68" s="38">
        <f t="shared" si="11"/>
        <v>89.454545454545453</v>
      </c>
      <c r="P68" s="38">
        <f t="shared" si="12"/>
        <v>69.202312138728317</v>
      </c>
      <c r="Q68" s="38">
        <f t="shared" si="13"/>
        <v>94.797687861271683</v>
      </c>
      <c r="R68" s="38">
        <f t="shared" si="14"/>
        <v>74.545454545454547</v>
      </c>
      <c r="S68" s="39">
        <f t="shared" si="15"/>
        <v>-5.3431424067262299</v>
      </c>
      <c r="T68" s="39">
        <f t="shared" si="16"/>
        <v>-5.3431424067262299</v>
      </c>
      <c r="U68" t="s">
        <v>90</v>
      </c>
      <c r="V68" t="s">
        <v>94</v>
      </c>
      <c r="W68" t="s">
        <v>109</v>
      </c>
      <c r="X68" s="48" t="s">
        <v>230</v>
      </c>
      <c r="Y68" s="41"/>
    </row>
    <row r="69" spans="1:25" ht="15" x14ac:dyDescent="0.25">
      <c r="A69">
        <v>2.13</v>
      </c>
      <c r="B69">
        <v>1.77</v>
      </c>
      <c r="C69" s="29">
        <f t="shared" si="17"/>
        <v>3.4455319487546765E-2</v>
      </c>
      <c r="D69" s="30">
        <f>IF(OR($A69="",$B69=""),"",A69*'MPTO_working_2-way'!$G68)</f>
        <v>2.2033898305084745</v>
      </c>
      <c r="E69" s="32">
        <f>IF(OR($A69="",$B69=""),"",B69*'MPTO_working_2-way'!$G68)</f>
        <v>1.8309859154929577</v>
      </c>
      <c r="F69" s="30">
        <f>IF(OR($A69="",$B69=""),"",'MPTO_working_2-way'!D68)</f>
        <v>2.2111375032990233</v>
      </c>
      <c r="G69" s="32">
        <f>IF(OR($A69="",$B69=""),"",'MPTO_working_2-way'!E68)</f>
        <v>1.8256700806275876</v>
      </c>
      <c r="H69" s="30">
        <f>IF(OR($A69="",$B69=""),"",'OddsRatio_working_2-way'!M68)</f>
        <v>2.2114175446692466</v>
      </c>
      <c r="I69" s="30">
        <f>IF(OR($A69="",$B69=""),"",'OddsRatio_working_2-way'!N68)</f>
        <v>1.8254792118542653</v>
      </c>
      <c r="J69" s="30">
        <f>IF('Log_working_2-way'!$D68="","",A69^('Log_working_2-way'!$D68))</f>
        <v>2.2149715784230573</v>
      </c>
      <c r="K69" s="32">
        <f>IF('Log_working_2-way'!$D68="","",B69^('Log_working_2-way'!$D68))</f>
        <v>1.8230645208160881</v>
      </c>
      <c r="L69" s="37">
        <f t="shared" ref="L69:L79" si="18">(1/D69)</f>
        <v>0.45384615384615384</v>
      </c>
      <c r="M69" s="37">
        <f t="shared" ref="M69:M79" si="19">(1/E69)</f>
        <v>0.5461538461538461</v>
      </c>
      <c r="N69" s="38">
        <v>165</v>
      </c>
      <c r="O69" s="38">
        <f t="shared" ref="O69:O79" si="20">(1/A69)*((N69*A69)-N69)</f>
        <v>87.535211267605632</v>
      </c>
      <c r="P69" s="38">
        <f t="shared" ref="P69:P79" si="21">(1/B69)*((N69*B69)-N69)</f>
        <v>71.779661016949163</v>
      </c>
      <c r="Q69" s="38">
        <f t="shared" ref="Q69:Q79" si="22">(1/B69)*N69</f>
        <v>93.220338983050851</v>
      </c>
      <c r="R69" s="38">
        <f t="shared" ref="R69:R79" si="23">(1/A69)*N69</f>
        <v>77.464788732394368</v>
      </c>
      <c r="S69" s="39">
        <f t="shared" ref="S69:S79" si="24">O69-Q69</f>
        <v>-5.6851277154452191</v>
      </c>
      <c r="T69" s="39">
        <f t="shared" ref="T69:T79" si="25">P69-R69</f>
        <v>-5.6851277154452049</v>
      </c>
      <c r="U69" t="s">
        <v>89</v>
      </c>
      <c r="V69" t="s">
        <v>96</v>
      </c>
      <c r="W69" t="s">
        <v>109</v>
      </c>
      <c r="X69" s="48" t="s">
        <v>230</v>
      </c>
      <c r="Y69" s="41"/>
    </row>
    <row r="70" spans="1:25" ht="15" x14ac:dyDescent="0.25">
      <c r="A70">
        <v>1.91</v>
      </c>
      <c r="B70">
        <v>1.97</v>
      </c>
      <c r="C70" s="29">
        <f t="shared" si="17"/>
        <v>3.1174422622053388E-2</v>
      </c>
      <c r="D70" s="30">
        <f>IF(OR($A70="",$B70=""),"",A70*'MPTO_working_2-way'!$G69)</f>
        <v>1.969543147208122</v>
      </c>
      <c r="E70" s="32">
        <f>IF(OR($A70="",$B70=""),"",B70*'MPTO_working_2-way'!$G69)</f>
        <v>2.0314136125654452</v>
      </c>
      <c r="F70" s="30">
        <f>IF(OR($A70="",$B70=""),"",'MPTO_working_2-way'!D69)</f>
        <v>1.9686085750909044</v>
      </c>
      <c r="G70" s="32">
        <f>IF(OR($A70="",$B70=""),"",'MPTO_working_2-way'!E69)</f>
        <v>2.0324087827801334</v>
      </c>
      <c r="H70" s="30">
        <f>IF(OR($A70="",$B70=""),"",'OddsRatio_working_2-way'!M69)</f>
        <v>1.9685785099293232</v>
      </c>
      <c r="I70" s="30">
        <f>IF(OR($A70="",$B70=""),"",'OddsRatio_working_2-way'!N69)</f>
        <v>2.032440829265322</v>
      </c>
      <c r="J70" s="30">
        <f>IF('Log_working_2-way'!$D69="","",A70^('Log_working_2-way'!$D69))</f>
        <v>1.9681542022947511</v>
      </c>
      <c r="K70" s="32">
        <f>IF('Log_working_2-way'!$D69="","",B70^('Log_working_2-way'!$D69))</f>
        <v>2.0328933114474355</v>
      </c>
      <c r="L70" s="37">
        <f t="shared" si="18"/>
        <v>0.50773195876288657</v>
      </c>
      <c r="M70" s="37">
        <f t="shared" si="19"/>
        <v>0.49226804123711337</v>
      </c>
      <c r="N70" s="38">
        <v>166</v>
      </c>
      <c r="O70" s="38">
        <f t="shared" si="20"/>
        <v>79.089005235602102</v>
      </c>
      <c r="P70" s="38">
        <f t="shared" si="21"/>
        <v>81.736040609137035</v>
      </c>
      <c r="Q70" s="38">
        <f t="shared" si="22"/>
        <v>84.263959390862937</v>
      </c>
      <c r="R70" s="38">
        <f t="shared" si="23"/>
        <v>86.910994764397898</v>
      </c>
      <c r="S70" s="39">
        <f t="shared" si="24"/>
        <v>-5.1749541552608349</v>
      </c>
      <c r="T70" s="39">
        <f t="shared" si="25"/>
        <v>-5.1749541552608633</v>
      </c>
      <c r="U70" t="s">
        <v>92</v>
      </c>
      <c r="V70" t="s">
        <v>99</v>
      </c>
      <c r="W70" t="s">
        <v>109</v>
      </c>
      <c r="X70" s="48" t="s">
        <v>230</v>
      </c>
      <c r="Y70" s="41"/>
    </row>
    <row r="71" spans="1:25" ht="15" x14ac:dyDescent="0.25">
      <c r="A71">
        <v>2.23</v>
      </c>
      <c r="B71">
        <v>1.7</v>
      </c>
      <c r="C71" s="29">
        <f t="shared" si="17"/>
        <v>3.6665787391189752E-2</v>
      </c>
      <c r="D71" s="30">
        <f>IF(OR($A71="",$B71=""),"",A71*'MPTO_working_2-way'!$G70)</f>
        <v>2.3117647058823532</v>
      </c>
      <c r="E71" s="32">
        <f>IF(OR($A71="",$B71=""),"",B71*'MPTO_working_2-way'!$G70)</f>
        <v>1.7623318385650226</v>
      </c>
      <c r="F71" s="30">
        <f>IF(OR($A71="",$B71=""),"",'MPTO_working_2-way'!D70)</f>
        <v>2.3250536645200861</v>
      </c>
      <c r="G71" s="32">
        <f>IF(OR($A71="",$B71=""),"",'MPTO_working_2-way'!E70)</f>
        <v>1.754686415181671</v>
      </c>
      <c r="H71" s="30">
        <f>IF(OR($A71="",$B71=""),"",'OddsRatio_working_2-way'!M70)</f>
        <v>2.3255726525328053</v>
      </c>
      <c r="I71" s="30">
        <f>IF(OR($A71="",$B71=""),"",'OddsRatio_working_2-way'!N70)</f>
        <v>1.7543909404658247</v>
      </c>
      <c r="J71" s="30">
        <f>IF('Log_working_2-way'!$D70="","",A71^('Log_working_2-way'!$D70))</f>
        <v>2.3317115132269501</v>
      </c>
      <c r="K71" s="32">
        <f>IF('Log_working_2-way'!$D70="","",B71^('Log_working_2-way'!$D70))</f>
        <v>1.7509133848191525</v>
      </c>
      <c r="L71" s="37">
        <f t="shared" si="18"/>
        <v>0.43256997455470736</v>
      </c>
      <c r="M71" s="37">
        <f t="shared" si="19"/>
        <v>0.56743002544529253</v>
      </c>
      <c r="N71" s="38">
        <v>167</v>
      </c>
      <c r="O71" s="38">
        <f t="shared" si="20"/>
        <v>92.112107623318394</v>
      </c>
      <c r="P71" s="38">
        <f t="shared" si="21"/>
        <v>68.764705882352928</v>
      </c>
      <c r="Q71" s="38">
        <f t="shared" si="22"/>
        <v>98.235294117647058</v>
      </c>
      <c r="R71" s="38">
        <f t="shared" si="23"/>
        <v>74.88789237668162</v>
      </c>
      <c r="S71" s="39">
        <f t="shared" si="24"/>
        <v>-6.1231864943286638</v>
      </c>
      <c r="T71" s="39">
        <f t="shared" si="25"/>
        <v>-6.1231864943286922</v>
      </c>
      <c r="U71" t="s">
        <v>107</v>
      </c>
      <c r="V71" t="s">
        <v>102</v>
      </c>
      <c r="W71" t="s">
        <v>109</v>
      </c>
      <c r="X71" s="48" t="s">
        <v>230</v>
      </c>
      <c r="Y71" s="41"/>
    </row>
    <row r="72" spans="1:25" ht="15" x14ac:dyDescent="0.25">
      <c r="A72">
        <v>2.35</v>
      </c>
      <c r="B72">
        <v>1.65</v>
      </c>
      <c r="C72" s="29">
        <f t="shared" si="17"/>
        <v>3.1592520954223158E-2</v>
      </c>
      <c r="D72" s="30">
        <f>IF(OR($A72="",$B72=""),"",A72*'MPTO_working_2-way'!$G71)</f>
        <v>2.4242424242424243</v>
      </c>
      <c r="E72" s="32">
        <f>IF(OR($A72="",$B72=""),"",B72*'MPTO_working_2-way'!$G71)</f>
        <v>1.7021276595744681</v>
      </c>
      <c r="F72" s="30">
        <f>IF(OR($A72="",$B72=""),"",'MPTO_working_2-way'!D71)</f>
        <v>2.4405979543666407</v>
      </c>
      <c r="G72" s="32">
        <f>IF(OR($A72="",$B72=""),"",'MPTO_working_2-way'!E71)</f>
        <v>1.6941561987984708</v>
      </c>
      <c r="H72" s="30">
        <f>IF(OR($A72="",$B72=""),"",'OddsRatio_working_2-way'!M71)</f>
        <v>2.4411533842457849</v>
      </c>
      <c r="I72" s="30">
        <f>IF(OR($A72="",$B72=""),"",'OddsRatio_working_2-way'!N71)</f>
        <v>1.6938886664887112</v>
      </c>
      <c r="J72" s="30">
        <f>IF('Log_working_2-way'!$D71="","",A72^('Log_working_2-way'!$D71))</f>
        <v>2.4487037782009757</v>
      </c>
      <c r="K72" s="32">
        <f>IF('Log_working_2-way'!$D71="","",B72^('Log_working_2-way'!$D71))</f>
        <v>1.6902722385674813</v>
      </c>
      <c r="L72" s="37">
        <f t="shared" si="18"/>
        <v>0.41249999999999998</v>
      </c>
      <c r="M72" s="37">
        <f t="shared" si="19"/>
        <v>0.58750000000000002</v>
      </c>
      <c r="N72" s="38">
        <v>168</v>
      </c>
      <c r="O72" s="38">
        <f t="shared" si="20"/>
        <v>96.510638297872347</v>
      </c>
      <c r="P72" s="38">
        <f t="shared" si="21"/>
        <v>66.181818181818173</v>
      </c>
      <c r="Q72" s="38">
        <f t="shared" si="22"/>
        <v>101.81818181818183</v>
      </c>
      <c r="R72" s="38">
        <f t="shared" si="23"/>
        <v>71.489361702127667</v>
      </c>
      <c r="S72" s="39">
        <f t="shared" si="24"/>
        <v>-5.3075435203094798</v>
      </c>
      <c r="T72" s="39">
        <f t="shared" si="25"/>
        <v>-5.3075435203094941</v>
      </c>
      <c r="U72" t="s">
        <v>104</v>
      </c>
      <c r="V72" t="s">
        <v>101</v>
      </c>
      <c r="W72" t="s">
        <v>109</v>
      </c>
      <c r="X72" s="48" t="s">
        <v>230</v>
      </c>
      <c r="Y72" s="41"/>
    </row>
    <row r="73" spans="1:25" ht="15" x14ac:dyDescent="0.25">
      <c r="A73">
        <v>2.4</v>
      </c>
      <c r="B73">
        <v>1.58</v>
      </c>
      <c r="C73" s="29">
        <f t="shared" si="17"/>
        <v>4.9578059071729852E-2</v>
      </c>
      <c r="D73" s="30">
        <f>IF(OR($A73="",$B73=""),"",A73*'MPTO_working_2-way'!$G72)</f>
        <v>2.5189873417721516</v>
      </c>
      <c r="E73" s="32">
        <f>IF(OR($A73="",$B73=""),"",B73*'MPTO_working_2-way'!$G72)</f>
        <v>1.6583333333333332</v>
      </c>
      <c r="F73" s="30">
        <f>IF(OR($A73="",$B73=""),"",'MPTO_working_2-way'!D72)</f>
        <v>2.5518169582772541</v>
      </c>
      <c r="G73" s="32">
        <f>IF(OR($A73="",$B73=""),"",'MPTO_working_2-way'!E72)</f>
        <v>1.6444058976582827</v>
      </c>
      <c r="H73" s="30">
        <f>IF(OR($A73="",$B73=""),"",'OddsRatio_working_2-way'!M72)</f>
        <v>2.5536386656646628</v>
      </c>
      <c r="I73" s="30">
        <f>IF(OR($A73="",$B73=""),"",'OddsRatio_working_2-way'!N72)</f>
        <v>1.6436503043467887</v>
      </c>
      <c r="J73" s="30">
        <f>IF('Log_working_2-way'!$D72="","",A73^('Log_working_2-way'!$D72))</f>
        <v>2.5692191120111749</v>
      </c>
      <c r="K73" s="32">
        <f>IF('Log_working_2-way'!$D72="","",B73^('Log_working_2-way'!$D72))</f>
        <v>1.6372596359194791</v>
      </c>
      <c r="L73" s="37">
        <f t="shared" si="18"/>
        <v>0.39698492462311563</v>
      </c>
      <c r="M73" s="37">
        <f t="shared" si="19"/>
        <v>0.60301507537688448</v>
      </c>
      <c r="N73" s="38">
        <v>169</v>
      </c>
      <c r="O73" s="38">
        <f t="shared" si="20"/>
        <v>98.583333333333329</v>
      </c>
      <c r="P73" s="38">
        <f t="shared" si="21"/>
        <v>62.03797468354432</v>
      </c>
      <c r="Q73" s="38">
        <f t="shared" si="22"/>
        <v>106.96202531645568</v>
      </c>
      <c r="R73" s="38">
        <f t="shared" si="23"/>
        <v>70.416666666666671</v>
      </c>
      <c r="S73" s="39">
        <f t="shared" si="24"/>
        <v>-8.3786919831223514</v>
      </c>
      <c r="T73" s="39">
        <f t="shared" si="25"/>
        <v>-8.3786919831223514</v>
      </c>
      <c r="U73" t="s">
        <v>69</v>
      </c>
      <c r="V73" t="s">
        <v>77</v>
      </c>
      <c r="W73" t="s">
        <v>88</v>
      </c>
      <c r="X73" s="48" t="s">
        <v>230</v>
      </c>
      <c r="Y73" s="41"/>
    </row>
    <row r="74" spans="1:25" ht="15" x14ac:dyDescent="0.25">
      <c r="A74">
        <v>2.93</v>
      </c>
      <c r="B74">
        <v>1.4</v>
      </c>
      <c r="C74" s="29">
        <f t="shared" si="17"/>
        <v>5.5582642613359212E-2</v>
      </c>
      <c r="D74" s="30">
        <f>IF(OR($A74="",$B74=""),"",A74*'MPTO_working_2-way'!$G73)</f>
        <v>3.0928571428571425</v>
      </c>
      <c r="E74" s="32">
        <f>IF(OR($A74="",$B74=""),"",B74*'MPTO_working_2-way'!$G73)</f>
        <v>1.4778156996587029</v>
      </c>
      <c r="F74" s="30">
        <f>IF(OR($A74="",$B74=""),"",'MPTO_working_2-way'!D73)</f>
        <v>3.1897356143079314</v>
      </c>
      <c r="G74" s="32">
        <f>IF(OR($A74="",$B74=""),"",'MPTO_working_2-way'!E73)</f>
        <v>1.4566761363636362</v>
      </c>
      <c r="H74" s="30">
        <f>IF(OR($A74="",$B74=""),"",'OddsRatio_working_2-way'!M73)</f>
        <v>3.1965882636488789</v>
      </c>
      <c r="I74" s="30">
        <f>IF(OR($A74="",$B74=""),"",'OddsRatio_working_2-way'!N73)</f>
        <v>1.4552514536059853</v>
      </c>
      <c r="J74" s="30">
        <f>IF('Log_working_2-way'!$D73="","",A74^('Log_working_2-way'!$D73))</f>
        <v>3.2448998016366564</v>
      </c>
      <c r="K74" s="32">
        <f>IF('Log_working_2-way'!$D73="","",B74^('Log_working_2-way'!$D73))</f>
        <v>1.4454541798480984</v>
      </c>
      <c r="L74" s="37">
        <f t="shared" si="18"/>
        <v>0.32332563510392615</v>
      </c>
      <c r="M74" s="37">
        <f t="shared" si="19"/>
        <v>0.67667436489607402</v>
      </c>
      <c r="N74" s="38">
        <v>170</v>
      </c>
      <c r="O74" s="38">
        <f t="shared" si="20"/>
        <v>111.97952218430034</v>
      </c>
      <c r="P74" s="38">
        <f t="shared" si="21"/>
        <v>48.571428571428555</v>
      </c>
      <c r="Q74" s="38">
        <f t="shared" si="22"/>
        <v>121.42857142857143</v>
      </c>
      <c r="R74" s="38">
        <f t="shared" si="23"/>
        <v>58.020477815699657</v>
      </c>
      <c r="S74" s="39">
        <f t="shared" si="24"/>
        <v>-9.4490492442710945</v>
      </c>
      <c r="T74" s="39">
        <f t="shared" si="25"/>
        <v>-9.4490492442711016</v>
      </c>
      <c r="U74" t="s">
        <v>83</v>
      </c>
      <c r="V74" t="s">
        <v>73</v>
      </c>
      <c r="W74" t="s">
        <v>88</v>
      </c>
      <c r="X74" s="48" t="s">
        <v>230</v>
      </c>
      <c r="Y74" s="41"/>
    </row>
    <row r="75" spans="1:25" ht="15" x14ac:dyDescent="0.25">
      <c r="A75">
        <v>2.4</v>
      </c>
      <c r="B75">
        <v>1.58</v>
      </c>
      <c r="C75" s="29">
        <f t="shared" si="17"/>
        <v>4.9578059071729852E-2</v>
      </c>
      <c r="D75" s="30">
        <f>IF(OR($A75="",$B75=""),"",A75*'MPTO_working_2-way'!$G74)</f>
        <v>2.5189873417721516</v>
      </c>
      <c r="E75" s="32">
        <f>IF(OR($A75="",$B75=""),"",B75*'MPTO_working_2-way'!$G74)</f>
        <v>1.6583333333333332</v>
      </c>
      <c r="F75" s="30">
        <f>IF(OR($A75="",$B75=""),"",'MPTO_working_2-way'!D74)</f>
        <v>2.5518169582772541</v>
      </c>
      <c r="G75" s="32">
        <f>IF(OR($A75="",$B75=""),"",'MPTO_working_2-way'!E74)</f>
        <v>1.6444058976582827</v>
      </c>
      <c r="H75" s="30">
        <f>IF(OR($A75="",$B75=""),"",'OddsRatio_working_2-way'!M74)</f>
        <v>2.5536386656646628</v>
      </c>
      <c r="I75" s="30">
        <f>IF(OR($A75="",$B75=""),"",'OddsRatio_working_2-way'!N74)</f>
        <v>1.6436503043467887</v>
      </c>
      <c r="J75" s="30">
        <f>IF('Log_working_2-way'!$D74="","",A75^('Log_working_2-way'!$D74))</f>
        <v>2.5692191120111749</v>
      </c>
      <c r="K75" s="32">
        <f>IF('Log_working_2-way'!$D74="","",B75^('Log_working_2-way'!$D74))</f>
        <v>1.6372596359194791</v>
      </c>
      <c r="L75" s="37">
        <f t="shared" si="18"/>
        <v>0.39698492462311563</v>
      </c>
      <c r="M75" s="37">
        <f t="shared" si="19"/>
        <v>0.60301507537688448</v>
      </c>
      <c r="N75" s="38">
        <v>171</v>
      </c>
      <c r="O75" s="38">
        <f t="shared" si="20"/>
        <v>99.75</v>
      </c>
      <c r="P75" s="38">
        <f t="shared" si="21"/>
        <v>62.772151898734172</v>
      </c>
      <c r="Q75" s="38">
        <f t="shared" si="22"/>
        <v>108.22784810126581</v>
      </c>
      <c r="R75" s="38">
        <f t="shared" si="23"/>
        <v>71.25</v>
      </c>
      <c r="S75" s="39">
        <f t="shared" si="24"/>
        <v>-8.4778481012658062</v>
      </c>
      <c r="T75" s="39">
        <f t="shared" si="25"/>
        <v>-8.4778481012658276</v>
      </c>
      <c r="U75" t="s">
        <v>84</v>
      </c>
      <c r="V75" t="s">
        <v>80</v>
      </c>
      <c r="W75" t="s">
        <v>88</v>
      </c>
      <c r="X75" s="48" t="s">
        <v>230</v>
      </c>
      <c r="Y75" s="41"/>
    </row>
    <row r="76" spans="1:25" ht="15" x14ac:dyDescent="0.25">
      <c r="A76">
        <v>2.76</v>
      </c>
      <c r="B76">
        <v>1.46</v>
      </c>
      <c r="C76" s="29">
        <f t="shared" si="17"/>
        <v>4.7250347429025119E-2</v>
      </c>
      <c r="D76" s="30">
        <f>IF(OR($A76="",$B76=""),"",A76*'MPTO_working_2-way'!$G75)</f>
        <v>2.8904109589041092</v>
      </c>
      <c r="E76" s="32">
        <f>IF(OR($A76="",$B76=""),"",B76*'MPTO_working_2-way'!$G75)</f>
        <v>1.5289855072463767</v>
      </c>
      <c r="F76" s="30">
        <f>IF(OR($A76="",$B76=""),"",'MPTO_working_2-way'!D75)</f>
        <v>2.9525205158264942</v>
      </c>
      <c r="G76" s="32">
        <f>IF(OR($A76="",$B76=""),"",'MPTO_working_2-way'!E75)</f>
        <v>1.5121585109576703</v>
      </c>
      <c r="H76" s="30">
        <f>IF(OR($A76="",$B76=""),"",'OddsRatio_working_2-way'!M75)</f>
        <v>2.9560385876873023</v>
      </c>
      <c r="I76" s="30">
        <f>IF(OR($A76="",$B76=""),"",'OddsRatio_working_2-way'!N75)</f>
        <v>1.5112373581455452</v>
      </c>
      <c r="J76" s="30">
        <f>IF('Log_working_2-way'!$D75="","",A76^('Log_working_2-way'!$D75))</f>
        <v>2.986129702020961</v>
      </c>
      <c r="K76" s="32">
        <f>IF('Log_working_2-way'!$D75="","",B76^('Log_working_2-way'!$D75))</f>
        <v>1.5034917905810425</v>
      </c>
      <c r="L76" s="37">
        <f t="shared" si="18"/>
        <v>0.34597156398104273</v>
      </c>
      <c r="M76" s="37">
        <f t="shared" si="19"/>
        <v>0.65402843601895744</v>
      </c>
      <c r="N76" s="38">
        <v>172</v>
      </c>
      <c r="O76" s="38">
        <f t="shared" si="20"/>
        <v>109.68115942028986</v>
      </c>
      <c r="P76" s="38">
        <f t="shared" si="21"/>
        <v>54.19178082191781</v>
      </c>
      <c r="Q76" s="38">
        <f t="shared" si="22"/>
        <v>117.80821917808218</v>
      </c>
      <c r="R76" s="38">
        <f t="shared" si="23"/>
        <v>62.318840579710155</v>
      </c>
      <c r="S76" s="39">
        <f t="shared" si="24"/>
        <v>-8.127059757792324</v>
      </c>
      <c r="T76" s="39">
        <f t="shared" si="25"/>
        <v>-8.1270597577923454</v>
      </c>
      <c r="U76" t="s">
        <v>75</v>
      </c>
      <c r="V76" t="s">
        <v>81</v>
      </c>
      <c r="W76" t="s">
        <v>88</v>
      </c>
      <c r="X76" s="48" t="s">
        <v>230</v>
      </c>
      <c r="Y76" s="41"/>
    </row>
    <row r="77" spans="1:25" ht="15" x14ac:dyDescent="0.25">
      <c r="A77">
        <v>2.21</v>
      </c>
      <c r="B77">
        <v>1.72</v>
      </c>
      <c r="C77" s="29">
        <f t="shared" si="17"/>
        <v>3.3884036620014824E-2</v>
      </c>
      <c r="D77" s="30">
        <f>IF(OR($A77="",$B77=""),"",A77*'MPTO_working_2-way'!$G76)</f>
        <v>2.2848837209302326</v>
      </c>
      <c r="E77" s="32">
        <f>IF(OR($A77="",$B77=""),"",B77*'MPTO_working_2-way'!$G76)</f>
        <v>1.7782805429864255</v>
      </c>
      <c r="F77" s="30">
        <f>IF(OR($A77="",$B77=""),"",'MPTO_working_2-way'!D76)</f>
        <v>2.2959652089876781</v>
      </c>
      <c r="G77" s="32">
        <f>IF(OR($A77="",$B77=""),"",'MPTO_working_2-way'!E76)</f>
        <v>1.7716256524981358</v>
      </c>
      <c r="H77" s="30">
        <f>IF(OR($A77="",$B77=""),"",'OddsRatio_working_2-way'!M76)</f>
        <v>2.2963624321753371</v>
      </c>
      <c r="I77" s="30">
        <f>IF(OR($A77="",$B77=""),"",'OddsRatio_working_2-way'!N76)</f>
        <v>1.7713892158398703</v>
      </c>
      <c r="J77" s="30">
        <f>IF('Log_working_2-way'!$D76="","",A77^('Log_working_2-way'!$D76))</f>
        <v>2.3014598613122459</v>
      </c>
      <c r="K77" s="32">
        <f>IF('Log_working_2-way'!$D76="","",B77^('Log_working_2-way'!$D76))</f>
        <v>1.7683679149287428</v>
      </c>
      <c r="L77" s="37">
        <f t="shared" si="18"/>
        <v>0.43765903307888038</v>
      </c>
      <c r="M77" s="37">
        <f t="shared" si="19"/>
        <v>0.56234096692111957</v>
      </c>
      <c r="N77" s="38">
        <v>173</v>
      </c>
      <c r="O77" s="38">
        <f t="shared" si="20"/>
        <v>94.719457013574655</v>
      </c>
      <c r="P77" s="38">
        <f t="shared" si="21"/>
        <v>72.418604651162795</v>
      </c>
      <c r="Q77" s="38">
        <f t="shared" si="22"/>
        <v>100.58139534883722</v>
      </c>
      <c r="R77" s="38">
        <f t="shared" si="23"/>
        <v>78.280542986425345</v>
      </c>
      <c r="S77" s="39">
        <f t="shared" si="24"/>
        <v>-5.8619383352625647</v>
      </c>
      <c r="T77" s="39">
        <f t="shared" si="25"/>
        <v>-5.8619383352625505</v>
      </c>
      <c r="U77" t="s">
        <v>125</v>
      </c>
      <c r="V77" t="s">
        <v>126</v>
      </c>
      <c r="W77" t="s">
        <v>181</v>
      </c>
      <c r="X77" s="48" t="s">
        <v>231</v>
      </c>
      <c r="Y77" s="41"/>
    </row>
    <row r="78" spans="1:25" ht="15" x14ac:dyDescent="0.25">
      <c r="A78">
        <v>2.2999999999999998</v>
      </c>
      <c r="B78">
        <v>1.66</v>
      </c>
      <c r="C78" s="29">
        <f t="shared" si="17"/>
        <v>3.7192247249869137E-2</v>
      </c>
      <c r="D78" s="30">
        <f>IF(OR($A78="",$B78=""),"",A78*'MPTO_working_2-way'!$G77)</f>
        <v>2.3855421686746987</v>
      </c>
      <c r="E78" s="32">
        <f>IF(OR($A78="",$B78=""),"",B78*'MPTO_working_2-way'!$G77)</f>
        <v>1.7217391304347827</v>
      </c>
      <c r="F78" s="30">
        <f>IF(OR($A78="",$B78=""),"",'MPTO_working_2-way'!D77)</f>
        <v>2.402769037130271</v>
      </c>
      <c r="G78" s="32">
        <f>IF(OR($A78="",$B78=""),"",'MPTO_working_2-way'!E77)</f>
        <v>1.7128757290264693</v>
      </c>
      <c r="H78" s="30">
        <f>IF(OR($A78="",$B78=""),"",'OddsRatio_working_2-way'!M77)</f>
        <v>2.4034589305344736</v>
      </c>
      <c r="I78" s="30">
        <f>IF(OR($A78="",$B78=""),"",'OddsRatio_working_2-way'!N77)</f>
        <v>1.7125253031944256</v>
      </c>
      <c r="J78" s="30">
        <f>IF('Log_working_2-way'!$D77="","",A78^('Log_working_2-way'!$D77))</f>
        <v>2.4114497005870583</v>
      </c>
      <c r="K78" s="32">
        <f>IF('Log_working_2-way'!$D77="","",B78^('Log_working_2-way'!$D77))</f>
        <v>1.708491418138335</v>
      </c>
      <c r="L78" s="37">
        <f t="shared" si="18"/>
        <v>0.41919191919191923</v>
      </c>
      <c r="M78" s="37">
        <f t="shared" si="19"/>
        <v>0.58080808080808077</v>
      </c>
      <c r="N78" s="38">
        <v>174</v>
      </c>
      <c r="O78" s="38">
        <f t="shared" si="20"/>
        <v>98.34782608695653</v>
      </c>
      <c r="P78" s="38">
        <f t="shared" si="21"/>
        <v>69.180722891566262</v>
      </c>
      <c r="Q78" s="38">
        <f t="shared" si="22"/>
        <v>104.81927710843374</v>
      </c>
      <c r="R78" s="38">
        <f t="shared" si="23"/>
        <v>75.652173913043484</v>
      </c>
      <c r="S78" s="39">
        <f t="shared" si="24"/>
        <v>-6.4714510214772076</v>
      </c>
      <c r="T78" s="39">
        <f t="shared" si="25"/>
        <v>-6.4714510214772218</v>
      </c>
      <c r="U78" t="s">
        <v>103</v>
      </c>
      <c r="V78" t="s">
        <v>108</v>
      </c>
      <c r="W78" t="s">
        <v>109</v>
      </c>
      <c r="X78" s="48" t="s">
        <v>231</v>
      </c>
      <c r="Y78" s="41"/>
    </row>
    <row r="79" spans="1:25" ht="15" x14ac:dyDescent="0.25">
      <c r="A79">
        <v>2.79</v>
      </c>
      <c r="B79">
        <v>1.44</v>
      </c>
      <c r="C79" s="29">
        <f t="shared" si="17"/>
        <v>5.286738351254483E-2</v>
      </c>
      <c r="D79" s="30">
        <f>IF(OR($A79="",$B79=""),"",A79*'MPTO_working_2-way'!$G78)</f>
        <v>2.9375</v>
      </c>
      <c r="E79" s="32">
        <f>IF(OR($A79="",$B79=""),"",B79*'MPTO_working_2-way'!$G78)</f>
        <v>1.5161290322580645</v>
      </c>
      <c r="F79" s="30">
        <f>IF(OR($A79="",$B79=""),"",'MPTO_working_2-way'!D78)</f>
        <v>3.0121457489878543</v>
      </c>
      <c r="G79" s="32">
        <f>IF(OR($A79="",$B79=""),"",'MPTO_working_2-way'!E78)</f>
        <v>1.4969818913480886</v>
      </c>
      <c r="H79" s="30">
        <f>IF(OR($A79="",$B79=""),"",'OddsRatio_working_2-way'!M78)</f>
        <v>3.0169734302121634</v>
      </c>
      <c r="I79" s="30">
        <f>IF(OR($A79="",$B79=""),"",'OddsRatio_working_2-way'!N78)</f>
        <v>1.4957923515605316</v>
      </c>
      <c r="J79" s="30">
        <f>IF('Log_working_2-way'!$D78="","",A79^('Log_working_2-way'!$D78))</f>
        <v>3.0535979734155521</v>
      </c>
      <c r="K79" s="32">
        <f>IF('Log_working_2-way'!$D78="","",B79^('Log_working_2-way'!$D78))</f>
        <v>1.4869502273259949</v>
      </c>
      <c r="L79" s="37">
        <f t="shared" si="18"/>
        <v>0.34042553191489361</v>
      </c>
      <c r="M79" s="37">
        <f t="shared" si="19"/>
        <v>0.65957446808510634</v>
      </c>
      <c r="N79" s="38">
        <v>175</v>
      </c>
      <c r="O79" s="38">
        <f t="shared" si="20"/>
        <v>112.27598566308244</v>
      </c>
      <c r="P79" s="38">
        <f t="shared" si="21"/>
        <v>53.472222222222221</v>
      </c>
      <c r="Q79" s="38">
        <f t="shared" si="22"/>
        <v>121.52777777777777</v>
      </c>
      <c r="R79" s="38">
        <f t="shared" si="23"/>
        <v>62.724014336917563</v>
      </c>
      <c r="S79" s="39">
        <f t="shared" si="24"/>
        <v>-9.2517921146953341</v>
      </c>
      <c r="T79" s="39">
        <f t="shared" si="25"/>
        <v>-9.2517921146953412</v>
      </c>
      <c r="U79" t="s">
        <v>72</v>
      </c>
      <c r="V79" t="s">
        <v>74</v>
      </c>
      <c r="W79" t="s">
        <v>88</v>
      </c>
      <c r="X79" s="48" t="s">
        <v>231</v>
      </c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2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2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2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2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2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2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2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2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2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2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2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2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2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2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2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2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2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2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2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2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2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2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2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2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2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2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2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2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2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2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2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2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2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2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2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2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2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2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2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2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2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2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2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2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2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2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2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2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2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2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2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2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2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2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2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2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2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2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2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2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2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2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2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2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2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2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2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2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2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2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2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2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2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2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2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2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2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2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2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2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2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2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2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2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2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2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2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2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2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2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2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2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2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2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2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2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2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2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2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2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2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2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2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2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2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2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2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2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2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2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2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2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2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2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2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2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2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2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2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2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2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2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2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2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2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36" activePane="bottomLeft" state="frozen"/>
      <selection pane="bottomLeft" activeCell="S3" sqref="S3:S7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2.09</v>
      </c>
      <c r="B3">
        <v>3.22</v>
      </c>
      <c r="C3">
        <v>4.1900000000000004</v>
      </c>
      <c r="D3" s="20">
        <f>IF(OR($A3="",$B3="",$C3=""),"",(1/A3)+(1/B3)+(1/C3)-1)</f>
        <v>2.7691390219584777E-2</v>
      </c>
      <c r="E3" s="17">
        <f>IF(OR($A3="",$B3="",$C3=""),"",A3*'MPTO_working_3-way'!$I2)</f>
        <v>2.147875005558932</v>
      </c>
      <c r="F3" s="21">
        <f>IF(OR($A3="",$B3="",$C3=""),"",B3*'MPTO_working_3-way'!$I2)</f>
        <v>3.3091662765070633</v>
      </c>
      <c r="G3" s="22">
        <f>IF(OR($A3="",$B3="",$C3=""),"",C3*'MPTO_working_3-way'!$I2)</f>
        <v>4.3060269250200607</v>
      </c>
      <c r="H3" s="17">
        <f>IF(OR($A3="",$B3="",$C3=""),"",'MPTO_working_3-way'!E2)</f>
        <v>2.1311127201756248</v>
      </c>
      <c r="I3" s="21">
        <f>IF(OR($A3="",$B3="",$C3=""),"",'MPTO_working_3-way'!F2)</f>
        <v>3.3186368297287046</v>
      </c>
      <c r="J3" s="22">
        <f>IF(OR($A3="",$B3="",$C3=""),"",'MPTO_working_3-way'!G2)</f>
        <v>4.3585705113032081</v>
      </c>
      <c r="K3" s="17">
        <f>IF(OR($A3="",$B3="",$C3=""),"",'OddsRatio_working_3-way'!H2)</f>
        <v>2.13810062678942</v>
      </c>
      <c r="L3" s="21">
        <f>IF(OR($A3="",$B3="",$C3=""),"",'OddsRatio_working_3-way'!I2)</f>
        <v>3.3179664141949665</v>
      </c>
      <c r="M3" s="22">
        <f>IF(OR($A3="",$B3="",$C3=""),"",'OddsRatio_working_3-way'!J2)</f>
        <v>4.3307715591360116</v>
      </c>
      <c r="N3" s="23">
        <f>(1/E3)* 100</f>
        <v>46.557644062708128</v>
      </c>
      <c r="O3" s="24">
        <f>(1/F3)* 100</f>
        <v>30.21909195374533</v>
      </c>
      <c r="P3" s="24">
        <f>(1/G3)* 100</f>
        <v>23.223263983546534</v>
      </c>
      <c r="Q3" t="s">
        <v>121</v>
      </c>
      <c r="R3" t="s">
        <v>118</v>
      </c>
      <c r="S3" s="48" t="s">
        <v>228</v>
      </c>
      <c r="T3" s="35">
        <v>100</v>
      </c>
      <c r="U3" s="35">
        <f>(1/A4)*((T3*A4)-T3)</f>
        <v>53.488372093023258</v>
      </c>
      <c r="V3" s="35">
        <f>(1/B4)*((T3*B4)-T3)</f>
        <v>67.320261437908499</v>
      </c>
      <c r="W3" s="35">
        <f>(1/C4)*((T3*C4)-T3)</f>
        <v>75.845410628019309</v>
      </c>
      <c r="X3" s="35">
        <f>((1/B4)+(1/C4))*T3</f>
        <v>56.834327934072185</v>
      </c>
      <c r="Y3" s="35">
        <f>((1/A4)+(1/C4))*T3</f>
        <v>70.666217278957419</v>
      </c>
      <c r="Z3" s="35">
        <f>((1/A4)+(1/B4))*T3</f>
        <v>79.191366469068242</v>
      </c>
      <c r="AA3" s="35">
        <f t="shared" ref="AA3" si="0">U3-X3</f>
        <v>-3.3459558410489265</v>
      </c>
      <c r="AB3" s="35">
        <f t="shared" ref="AB3" si="1">V3-Y3</f>
        <v>-3.3459558410489194</v>
      </c>
      <c r="AC3" s="35">
        <f t="shared" ref="AC3" si="2">W3-Z3</f>
        <v>-3.3459558410489336</v>
      </c>
      <c r="AD3" s="27"/>
      <c r="AE3" s="27"/>
      <c r="AF3">
        <v>2.56</v>
      </c>
      <c r="AG3">
        <v>1.56</v>
      </c>
      <c r="AH3" s="41"/>
      <c r="AI3" s="27"/>
      <c r="AJ3" t="s">
        <v>181</v>
      </c>
    </row>
    <row r="4" spans="1:36" ht="15" x14ac:dyDescent="0.25">
      <c r="A4">
        <v>2.15</v>
      </c>
      <c r="B4">
        <v>3.06</v>
      </c>
      <c r="C4">
        <v>4.1399999999999997</v>
      </c>
      <c r="D4" s="20">
        <f t="shared" ref="D4:D67" si="3">IF(OR($A4="",$B4="",$C4=""),"",(1/A4)+(1/B4)+(1/C4)-1)</f>
        <v>3.345955841048931E-2</v>
      </c>
      <c r="E4" s="17">
        <f>IF(OR($A4="",$B4="",$C4=""),"",A4*'MPTO_working_3-way'!$I3)</f>
        <v>2.2219380505825521</v>
      </c>
      <c r="F4" s="21">
        <f>IF(OR($A4="",$B4="",$C4=""),"",B4*'MPTO_working_3-way'!$I3)</f>
        <v>3.1623862487360972</v>
      </c>
      <c r="G4" s="22">
        <f>IF(OR($A4="",$B4="",$C4=""),"",C4*'MPTO_working_3-way'!$I3)</f>
        <v>4.2785225718194253</v>
      </c>
      <c r="H4" s="17">
        <f>IF(OR($A4="",$B4="",$C4=""),"",'MPTO_working_3-way'!E3)</f>
        <v>2.2028222460536595</v>
      </c>
      <c r="I4" s="21">
        <f>IF(OR($A4="",$B4="",$C4=""),"",'MPTO_working_3-way'!F3)</f>
        <v>3.1681241145393511</v>
      </c>
      <c r="J4" s="22">
        <f>IF(OR($A4="",$B4="",$C4=""),"",'MPTO_working_3-way'!G3)</f>
        <v>4.3404151567594438</v>
      </c>
      <c r="K4" s="17">
        <f>IF(OR($A4="",$B4="",$C4=""),"",'OddsRatio_working_3-way'!H3)</f>
        <v>2.2110343955535292</v>
      </c>
      <c r="L4" s="21">
        <f>IF(OR($A4="",$B4="",$C4=""),"",'OddsRatio_working_3-way'!I3)</f>
        <v>3.1693311781219737</v>
      </c>
      <c r="M4" s="22">
        <f>IF(OR($A4="",$B4="",$C4=""),"",'OddsRatio_working_3-way'!J3)</f>
        <v>4.3066504365548539</v>
      </c>
      <c r="N4" s="23">
        <f t="shared" ref="N4" si="4">(1/E4)* 100</f>
        <v>45.005755211663889</v>
      </c>
      <c r="O4" s="24">
        <f t="shared" ref="O4" si="5">(1/F4)* 100</f>
        <v>31.621690753293258</v>
      </c>
      <c r="P4" s="24">
        <f t="shared" ref="P4" si="6">(1/G4)* 100</f>
        <v>23.372554035042846</v>
      </c>
      <c r="Q4" t="s">
        <v>111</v>
      </c>
      <c r="R4" t="s">
        <v>78</v>
      </c>
      <c r="S4" s="48" t="s">
        <v>228</v>
      </c>
      <c r="T4" s="35">
        <v>100</v>
      </c>
      <c r="U4" s="35">
        <f t="shared" ref="U4" si="7">(1/A5)*((T4*A5)-T4)</f>
        <v>61.240310077519375</v>
      </c>
      <c r="V4" s="35">
        <f t="shared" ref="V4" si="8">(1/B5)*((T4*B5)-T4)</f>
        <v>70.845481049562679</v>
      </c>
      <c r="W4" s="35">
        <f t="shared" ref="W4" si="9">(1/C5)*((T4*C5)-T4)</f>
        <v>65.03496503496504</v>
      </c>
      <c r="X4" s="35">
        <f t="shared" ref="X4" si="10">((1/B5)+(1/C5))*T4</f>
        <v>64.119553915472281</v>
      </c>
      <c r="Y4" s="35">
        <f t="shared" ref="Y4" si="11">((1/A5)+(1/C5))*T4</f>
        <v>73.724724887515578</v>
      </c>
      <c r="Z4" s="35">
        <f t="shared" ref="Z4" si="12">((1/A5)+(1/B5))*T4</f>
        <v>67.914208872917925</v>
      </c>
      <c r="AA4" s="35">
        <f t="shared" ref="AA4" si="13">U4-X4</f>
        <v>-2.8792438379529059</v>
      </c>
      <c r="AB4" s="35">
        <f t="shared" ref="AB4" si="14">V4-Y4</f>
        <v>-2.8792438379528988</v>
      </c>
      <c r="AC4" s="35">
        <f t="shared" ref="AC4" si="15">W4-Z4</f>
        <v>-2.8792438379528846</v>
      </c>
      <c r="AD4" s="4"/>
      <c r="AE4" s="4"/>
      <c r="AF4">
        <v>2.92</v>
      </c>
      <c r="AG4">
        <v>1.43</v>
      </c>
      <c r="AH4" s="4"/>
      <c r="AI4" s="4"/>
      <c r="AJ4" t="s">
        <v>88</v>
      </c>
    </row>
    <row r="5" spans="1:36" s="12" customFormat="1" ht="15" x14ac:dyDescent="0.25">
      <c r="A5">
        <v>2.58</v>
      </c>
      <c r="B5">
        <v>3.43</v>
      </c>
      <c r="C5">
        <v>2.86</v>
      </c>
      <c r="D5" s="20">
        <f t="shared" si="3"/>
        <v>2.8792438379528829E-2</v>
      </c>
      <c r="E5" s="17">
        <f>IF(OR($A5="",$B5="",$C5=""),"",A5*'MPTO_working_3-way'!$I4)</f>
        <v>2.6542844910191845</v>
      </c>
      <c r="F5" s="21">
        <f>IF(OR($A5="",$B5="",$C5=""),"",B5*'MPTO_working_3-way'!$I4)</f>
        <v>3.5287580636417841</v>
      </c>
      <c r="G5" s="22">
        <f>IF(OR($A5="",$B5="",$C5=""),"",C5*'MPTO_working_3-way'!$I4)</f>
        <v>2.9423463737654525</v>
      </c>
      <c r="H5" s="17">
        <f>IF(OR($A5="",$B5="",$C5=""),"",'MPTO_working_3-way'!E4)</f>
        <v>2.6455067063906905</v>
      </c>
      <c r="I5" s="21">
        <f>IF(OR($A5="",$B5="",$C5=""),"",'MPTO_working_3-way'!F4)</f>
        <v>3.5467569495140152</v>
      </c>
      <c r="J5" s="22">
        <f>IF(OR($A5="",$B5="",$C5=""),"",'MPTO_working_3-way'!G4)</f>
        <v>2.9407191871069145</v>
      </c>
      <c r="K5" s="17">
        <f>IF(OR($A5="",$B5="",$C5=""),"",'OddsRatio_working_3-way'!H4)</f>
        <v>2.649724383660081</v>
      </c>
      <c r="L5" s="21">
        <f>IF(OR($A5="",$B5="",$C5=""),"",'OddsRatio_working_3-way'!I4)</f>
        <v>3.5372343368949353</v>
      </c>
      <c r="M5" s="22">
        <f>IF(OR($A5="",$B5="",$C5=""),"",'OddsRatio_working_3-way'!J4)</f>
        <v>2.9420806035492091</v>
      </c>
      <c r="N5" s="23">
        <f t="shared" ref="N5:N68" si="16">(1/E5)* 100</f>
        <v>37.674936631077657</v>
      </c>
      <c r="O5" s="24">
        <f t="shared" ref="O5:O68" si="17">(1/F5)* 100</f>
        <v>28.338582072355788</v>
      </c>
      <c r="P5" s="24">
        <f t="shared" ref="P5:P68" si="18">(1/G5)* 100</f>
        <v>33.986481296566559</v>
      </c>
      <c r="Q5" t="s">
        <v>117</v>
      </c>
      <c r="R5" t="s">
        <v>128</v>
      </c>
      <c r="S5" s="48" t="s">
        <v>229</v>
      </c>
      <c r="T5" s="35">
        <v>100</v>
      </c>
      <c r="U5" s="35">
        <f t="shared" ref="U5:U68" si="19">(1/A6)*((T5*A6)-T5)</f>
        <v>52.606635071090047</v>
      </c>
      <c r="V5" s="35">
        <f t="shared" ref="V5:V68" si="20">(1/B6)*((T5*B6)-T5)</f>
        <v>71.671388101982998</v>
      </c>
      <c r="W5" s="35">
        <f t="shared" ref="W5:W68" si="21">(1/C6)*((T5*C6)-T5)</f>
        <v>72.899728997289984</v>
      </c>
      <c r="X5" s="35">
        <f t="shared" ref="X5:X68" si="22">((1/B6)+(1/C6))*T5</f>
        <v>55.428882900727025</v>
      </c>
      <c r="Y5" s="35">
        <f t="shared" ref="Y5:Y68" si="23">((1/A6)+(1/C6))*T5</f>
        <v>74.493635931619977</v>
      </c>
      <c r="Z5" s="35">
        <f t="shared" ref="Z5:Z68" si="24">((1/A6)+(1/B6))*T5</f>
        <v>75.721976826926948</v>
      </c>
      <c r="AA5" s="35">
        <f t="shared" ref="AA5:AA68" si="25">U5-X5</f>
        <v>-2.8222478296369786</v>
      </c>
      <c r="AB5" s="35">
        <f t="shared" ref="AB5:AB68" si="26">V5-Y5</f>
        <v>-2.8222478296369786</v>
      </c>
      <c r="AC5" s="35">
        <f t="shared" ref="AC5:AC68" si="27">W5-Z5</f>
        <v>-2.8222478296369644</v>
      </c>
      <c r="AD5" s="27"/>
      <c r="AE5" s="27"/>
      <c r="AF5">
        <v>2.04</v>
      </c>
      <c r="AG5">
        <v>1.87</v>
      </c>
      <c r="AH5" s="36"/>
      <c r="AI5" s="27"/>
      <c r="AJ5" t="s">
        <v>181</v>
      </c>
    </row>
    <row r="6" spans="1:36" s="12" customFormat="1" ht="15" x14ac:dyDescent="0.25">
      <c r="A6">
        <v>2.11</v>
      </c>
      <c r="B6">
        <v>3.53</v>
      </c>
      <c r="C6">
        <v>3.69</v>
      </c>
      <c r="D6" s="20">
        <f t="shared" si="3"/>
        <v>2.8222478296369813E-2</v>
      </c>
      <c r="E6" s="17">
        <f>IF(OR($A6="",$B6="",$C6=""),"",A6*'MPTO_working_3-way'!$I5)</f>
        <v>2.1695494292053401</v>
      </c>
      <c r="F6" s="21">
        <f>IF(OR($A6="",$B6="",$C6=""),"",B6*'MPTO_working_3-way'!$I5)</f>
        <v>3.6296253483861851</v>
      </c>
      <c r="G6" s="22">
        <f>IF(OR($A6="",$B6="",$C6=""),"",C6*'MPTO_working_3-way'!$I5)</f>
        <v>3.7941409449136048</v>
      </c>
      <c r="H6" s="17">
        <f>IF(OR($A6="",$B6="",$C6=""),"",'MPTO_working_3-way'!E5)</f>
        <v>2.1527313068518308</v>
      </c>
      <c r="I6" s="21">
        <f>IF(OR($A6="",$B6="",$C6=""),"",'MPTO_working_3-way'!F5)</f>
        <v>3.651252431856538</v>
      </c>
      <c r="J6" s="22">
        <f>IF(OR($A6="",$B6="",$C6=""),"",'MPTO_working_3-way'!G5)</f>
        <v>3.8226998584603895</v>
      </c>
      <c r="K6" s="17">
        <f>IF(OR($A6="",$B6="",$C6=""),"",'OddsRatio_working_3-way'!H5)</f>
        <v>2.1595947661596062</v>
      </c>
      <c r="L6" s="21">
        <f>IF(OR($A6="",$B6="",$C6=""),"",'OddsRatio_working_3-way'!I5)</f>
        <v>3.6430403228682922</v>
      </c>
      <c r="M6" s="22">
        <f>IF(OR($A6="",$B6="",$C6=""),"",'OddsRatio_working_3-way'!J5)</f>
        <v>3.8101891179903977</v>
      </c>
      <c r="N6" s="23">
        <f t="shared" si="16"/>
        <v>46.092519789525085</v>
      </c>
      <c r="O6" s="24">
        <f t="shared" si="17"/>
        <v>27.551052905353522</v>
      </c>
      <c r="P6" s="24">
        <f t="shared" si="18"/>
        <v>26.35642730512139</v>
      </c>
      <c r="Q6" t="s">
        <v>173</v>
      </c>
      <c r="R6" t="s">
        <v>122</v>
      </c>
      <c r="S6" s="48" t="s">
        <v>229</v>
      </c>
      <c r="T6" s="35">
        <v>100</v>
      </c>
      <c r="U6" s="35">
        <f t="shared" si="19"/>
        <v>46.808510638297875</v>
      </c>
      <c r="V6" s="35">
        <f t="shared" si="20"/>
        <v>71.910112359550567</v>
      </c>
      <c r="W6" s="35">
        <f t="shared" si="21"/>
        <v>78.213507625272342</v>
      </c>
      <c r="X6" s="35">
        <f t="shared" si="22"/>
        <v>49.876380015177112</v>
      </c>
      <c r="Y6" s="35">
        <f t="shared" si="23"/>
        <v>74.977981736429797</v>
      </c>
      <c r="Z6" s="35">
        <f t="shared" si="24"/>
        <v>81.281377002151572</v>
      </c>
      <c r="AA6" s="35">
        <f t="shared" si="25"/>
        <v>-3.0678693768792371</v>
      </c>
      <c r="AB6" s="35">
        <f t="shared" si="26"/>
        <v>-3.06786937687923</v>
      </c>
      <c r="AC6" s="35">
        <f t="shared" si="27"/>
        <v>-3.06786937687923</v>
      </c>
      <c r="AD6" s="27"/>
      <c r="AE6" s="27"/>
      <c r="AF6">
        <v>2.0099999999999998</v>
      </c>
      <c r="AG6">
        <v>1.89</v>
      </c>
      <c r="AH6" s="36"/>
      <c r="AI6" s="27"/>
      <c r="AJ6" t="s">
        <v>181</v>
      </c>
    </row>
    <row r="7" spans="1:36" s="12" customFormat="1" ht="15" x14ac:dyDescent="0.25">
      <c r="A7">
        <v>1.88</v>
      </c>
      <c r="B7">
        <v>3.56</v>
      </c>
      <c r="C7">
        <v>4.59</v>
      </c>
      <c r="D7" s="20">
        <f t="shared" si="3"/>
        <v>3.0678693768792398E-2</v>
      </c>
      <c r="E7" s="17">
        <f>IF(OR($A7="",$B7="",$C7=""),"",A7*'MPTO_working_3-way'!$I6)</f>
        <v>1.9376759442853295</v>
      </c>
      <c r="F7" s="21">
        <f>IF(OR($A7="",$B7="",$C7=""),"",B7*'MPTO_working_3-way'!$I6)</f>
        <v>3.6692161498169011</v>
      </c>
      <c r="G7" s="22">
        <f>IF(OR($A7="",$B7="",$C7=""),"",C7*'MPTO_working_3-way'!$I6)</f>
        <v>4.7308152043987572</v>
      </c>
      <c r="H7" s="17">
        <f>IF(OR($A7="",$B7="",$C7=""),"",'MPTO_working_3-way'!E6)</f>
        <v>1.9168520846797354</v>
      </c>
      <c r="I7" s="21">
        <f>IF(OR($A7="",$B7="",$C7=""),"",'MPTO_working_3-way'!F6)</f>
        <v>3.6944996767307736</v>
      </c>
      <c r="J7" s="22">
        <f>IF(OR($A7="",$B7="",$C7=""),"",'MPTO_working_3-way'!G6)</f>
        <v>4.8160580670352848</v>
      </c>
      <c r="K7" s="17">
        <f>IF(OR($A7="",$B7="",$C7=""),"",'OddsRatio_working_3-way'!H6)</f>
        <v>1.924853406254897</v>
      </c>
      <c r="L7" s="21">
        <f>IF(OR($A7="",$B7="",$C7=""),"",'OddsRatio_working_3-way'!I6)</f>
        <v>3.6904826363778827</v>
      </c>
      <c r="M7" s="22">
        <f>IF(OR($A7="",$B7="",$C7=""),"",'OddsRatio_working_3-way'!J6)</f>
        <v>4.7729815096080461</v>
      </c>
      <c r="N7" s="23">
        <f t="shared" si="16"/>
        <v>51.6082166860377</v>
      </c>
      <c r="O7" s="24">
        <f t="shared" si="17"/>
        <v>27.253777351053614</v>
      </c>
      <c r="P7" s="24">
        <f t="shared" si="18"/>
        <v>21.138005962908686</v>
      </c>
      <c r="Q7" t="s">
        <v>129</v>
      </c>
      <c r="R7" t="s">
        <v>120</v>
      </c>
      <c r="S7" s="48" t="s">
        <v>229</v>
      </c>
      <c r="T7" s="35">
        <v>100</v>
      </c>
      <c r="U7" s="35">
        <f t="shared" si="19"/>
        <v>60</v>
      </c>
      <c r="V7" s="35">
        <f t="shared" si="20"/>
        <v>70.059880239520965</v>
      </c>
      <c r="W7" s="35">
        <f t="shared" si="21"/>
        <v>67.10526315789474</v>
      </c>
      <c r="X7" s="35">
        <f t="shared" si="22"/>
        <v>62.83485660258431</v>
      </c>
      <c r="Y7" s="35">
        <f t="shared" si="23"/>
        <v>72.894736842105274</v>
      </c>
      <c r="Z7" s="35">
        <f t="shared" si="24"/>
        <v>69.94011976047905</v>
      </c>
      <c r="AA7" s="35">
        <f t="shared" si="25"/>
        <v>-2.8348566025843098</v>
      </c>
      <c r="AB7" s="35">
        <f t="shared" si="26"/>
        <v>-2.8348566025843098</v>
      </c>
      <c r="AC7" s="35">
        <f t="shared" si="27"/>
        <v>-2.8348566025843098</v>
      </c>
      <c r="AD7" s="27"/>
      <c r="AE7" s="27"/>
      <c r="AF7">
        <v>2.14</v>
      </c>
      <c r="AG7">
        <v>1.78</v>
      </c>
      <c r="AH7" s="36"/>
      <c r="AI7" s="27"/>
      <c r="AJ7" t="s">
        <v>181</v>
      </c>
    </row>
    <row r="8" spans="1:36" ht="15" x14ac:dyDescent="0.25">
      <c r="A8">
        <v>2.5</v>
      </c>
      <c r="B8">
        <v>3.34</v>
      </c>
      <c r="C8">
        <v>3.04</v>
      </c>
      <c r="D8" s="20">
        <f t="shared" si="3"/>
        <v>2.8348566025843125E-2</v>
      </c>
      <c r="E8" s="17">
        <f>IF(OR($A8="",$B8="",$C8=""),"",A8*'MPTO_working_3-way'!$I7)</f>
        <v>2.5708714150646079</v>
      </c>
      <c r="F8" s="21">
        <f>IF(OR($A8="",$B8="",$C8=""),"",B8*'MPTO_working_3-way'!$I7)</f>
        <v>3.4346842105263158</v>
      </c>
      <c r="G8" s="22">
        <f>IF(OR($A8="",$B8="",$C8=""),"",C8*'MPTO_working_3-way'!$I7)</f>
        <v>3.1261796407185631</v>
      </c>
      <c r="H8" s="17">
        <f>IF(OR($A8="",$B8="",$C8=""),"",'MPTO_working_3-way'!E7)</f>
        <v>2.5604884806262023</v>
      </c>
      <c r="I8" s="21">
        <f>IF(OR($A8="",$B8="",$C8=""),"",'MPTO_working_3-way'!F7)</f>
        <v>3.4488505643013712</v>
      </c>
      <c r="J8" s="22">
        <f>IF(OR($A8="",$B8="",$C8=""),"",'MPTO_working_3-way'!G7)</f>
        <v>3.1299115509814888</v>
      </c>
      <c r="K8" s="17">
        <f>IF(OR($A8="",$B8="",$C8=""),"",'OddsRatio_working_3-way'!H7)</f>
        <v>2.5652252094664001</v>
      </c>
      <c r="L8" s="21">
        <f>IF(OR($A8="",$B8="",$C8=""),"",'OddsRatio_working_3-way'!I7)</f>
        <v>3.4417513267675841</v>
      </c>
      <c r="M8" s="22">
        <f>IF(OR($A8="",$B8="",$C8=""),"",'OddsRatio_working_3-way'!J7)</f>
        <v>3.1287062848743044</v>
      </c>
      <c r="N8" s="23">
        <f t="shared" si="16"/>
        <v>38.897316845186104</v>
      </c>
      <c r="O8" s="24">
        <f t="shared" si="17"/>
        <v>29.114758117654272</v>
      </c>
      <c r="P8" s="24">
        <f t="shared" si="18"/>
        <v>31.98792503715962</v>
      </c>
      <c r="Q8" t="s">
        <v>119</v>
      </c>
      <c r="R8" t="s">
        <v>130</v>
      </c>
      <c r="S8" s="48" t="s">
        <v>229</v>
      </c>
      <c r="T8" s="35">
        <v>100</v>
      </c>
      <c r="U8" s="35">
        <f t="shared" si="19"/>
        <v>74.160206718346245</v>
      </c>
      <c r="V8" s="35">
        <f t="shared" si="20"/>
        <v>70.414201183431956</v>
      </c>
      <c r="W8" s="35">
        <f t="shared" si="21"/>
        <v>52.606635071090047</v>
      </c>
      <c r="X8" s="35">
        <f t="shared" si="22"/>
        <v>76.97916374547799</v>
      </c>
      <c r="Y8" s="35">
        <f t="shared" si="23"/>
        <v>73.233158210563701</v>
      </c>
      <c r="Z8" s="35">
        <f t="shared" si="24"/>
        <v>55.425592098221799</v>
      </c>
      <c r="AA8" s="35">
        <f t="shared" si="25"/>
        <v>-2.818957027131745</v>
      </c>
      <c r="AB8" s="35">
        <f t="shared" si="26"/>
        <v>-2.818957027131745</v>
      </c>
      <c r="AC8" s="35">
        <f t="shared" si="27"/>
        <v>-2.8189570271317521</v>
      </c>
      <c r="AF8">
        <v>2.08</v>
      </c>
      <c r="AG8">
        <v>1.84</v>
      </c>
      <c r="AJ8" t="s">
        <v>181</v>
      </c>
    </row>
    <row r="9" spans="1:36" ht="15" x14ac:dyDescent="0.25">
      <c r="A9">
        <v>3.87</v>
      </c>
      <c r="B9">
        <v>3.38</v>
      </c>
      <c r="C9">
        <v>2.11</v>
      </c>
      <c r="D9" s="20">
        <f t="shared" si="3"/>
        <v>2.8189570271317521E-2</v>
      </c>
      <c r="E9" s="17">
        <f>IF(OR($A9="",$B9="",$C9=""),"",A9*'MPTO_working_3-way'!$I8)</f>
        <v>3.9790936369499987</v>
      </c>
      <c r="F9" s="21">
        <f>IF(OR($A9="",$B9="",$C9=""),"",B9*'MPTO_working_3-way'!$I8)</f>
        <v>3.4752807475170533</v>
      </c>
      <c r="G9" s="22">
        <f>IF(OR($A9="",$B9="",$C9=""),"",C9*'MPTO_working_3-way'!$I8)</f>
        <v>2.1694799932724798</v>
      </c>
      <c r="H9" s="17">
        <f>IF(OR($A9="",$B9="",$C9=""),"",'MPTO_working_3-way'!E8)</f>
        <v>4.0160415253820494</v>
      </c>
      <c r="I9" s="21">
        <f>IF(OR($A9="",$B9="",$C9=""),"",'MPTO_working_3-way'!F8)</f>
        <v>3.4908709305838608</v>
      </c>
      <c r="J9" s="22">
        <f>IF(OR($A9="",$B9="",$C9=""),"",'MPTO_working_3-way'!G8)</f>
        <v>2.1526804733577052</v>
      </c>
      <c r="K9" s="17">
        <f>IF(OR($A9="",$B9="",$C9=""),"",'OddsRatio_working_3-way'!H8)</f>
        <v>3.9982048820678604</v>
      </c>
      <c r="L9" s="21">
        <f>IF(OR($A9="",$B9="",$C9=""),"",'OddsRatio_working_3-way'!I8)</f>
        <v>3.4863162436660304</v>
      </c>
      <c r="M9" s="22">
        <f>IF(OR($A9="",$B9="",$C9=""),"",'OddsRatio_working_3-way'!J8)</f>
        <v>2.1595844665837367</v>
      </c>
      <c r="N9" s="23">
        <f t="shared" si="16"/>
        <v>25.13135128849359</v>
      </c>
      <c r="O9" s="24">
        <f t="shared" si="17"/>
        <v>28.774653694221954</v>
      </c>
      <c r="P9" s="24">
        <f t="shared" si="18"/>
        <v>46.093995017284456</v>
      </c>
      <c r="Q9" t="s">
        <v>127</v>
      </c>
      <c r="R9" t="s">
        <v>174</v>
      </c>
      <c r="S9" s="48" t="s">
        <v>229</v>
      </c>
      <c r="T9" s="35">
        <v>100</v>
      </c>
      <c r="U9" s="35">
        <f t="shared" si="19"/>
        <v>60.9375</v>
      </c>
      <c r="V9" s="35">
        <f t="shared" si="20"/>
        <v>69.879518072289159</v>
      </c>
      <c r="W9" s="35">
        <f t="shared" si="21"/>
        <v>66.442953020134226</v>
      </c>
      <c r="X9" s="35">
        <f t="shared" si="22"/>
        <v>63.677528907576622</v>
      </c>
      <c r="Y9" s="35">
        <f t="shared" si="23"/>
        <v>72.619546979865774</v>
      </c>
      <c r="Z9" s="35">
        <f t="shared" si="24"/>
        <v>69.182981927710841</v>
      </c>
      <c r="AA9" s="35">
        <f t="shared" si="25"/>
        <v>-2.7400289075766224</v>
      </c>
      <c r="AB9" s="35">
        <f t="shared" si="26"/>
        <v>-2.7400289075766153</v>
      </c>
      <c r="AC9" s="35">
        <f t="shared" si="27"/>
        <v>-2.7400289075766153</v>
      </c>
      <c r="AF9">
        <v>2.2799999999999998</v>
      </c>
      <c r="AG9">
        <v>1.69</v>
      </c>
      <c r="AJ9" t="s">
        <v>181</v>
      </c>
    </row>
    <row r="10" spans="1:36" ht="15" x14ac:dyDescent="0.25">
      <c r="A10">
        <v>2.56</v>
      </c>
      <c r="B10">
        <v>3.32</v>
      </c>
      <c r="C10">
        <v>2.98</v>
      </c>
      <c r="D10" s="20">
        <f t="shared" si="3"/>
        <v>2.7400289075766082E-2</v>
      </c>
      <c r="E10" s="17">
        <f>IF(OR($A10="",$B10="",$C10=""),"",A10*'MPTO_working_3-way'!$I9)</f>
        <v>2.6301447400339613</v>
      </c>
      <c r="F10" s="21">
        <f>IF(OR($A10="",$B10="",$C10=""),"",B10*'MPTO_working_3-way'!$I9)</f>
        <v>3.4109689597315431</v>
      </c>
      <c r="G10" s="22">
        <f>IF(OR($A10="",$B10="",$C10=""),"",C10*'MPTO_working_3-way'!$I9)</f>
        <v>3.0616528614457827</v>
      </c>
      <c r="H10" s="17">
        <f>IF(OR($A10="",$B10="",$C10=""),"",'MPTO_working_3-way'!E9)</f>
        <v>2.6212898995184566</v>
      </c>
      <c r="I10" s="21">
        <f>IF(OR($A10="",$B10="",$C10=""),"",'MPTO_working_3-way'!F9)</f>
        <v>3.4238204619091488</v>
      </c>
      <c r="J10" s="22">
        <f>IF(OR($A10="",$B10="",$C10=""),"",'MPTO_working_3-way'!G9)</f>
        <v>3.0633778558739171</v>
      </c>
      <c r="K10" s="17">
        <f>IF(OR($A10="",$B10="",$C10=""),"",'OddsRatio_working_3-way'!H9)</f>
        <v>2.625406884360328</v>
      </c>
      <c r="L10" s="21">
        <f>IF(OR($A10="",$B10="",$C10=""),"",'OddsRatio_working_3-way'!I9)</f>
        <v>3.4172717767409999</v>
      </c>
      <c r="M10" s="22">
        <f>IF(OR($A10="",$B10="",$C10=""),"",'OddsRatio_working_3-way'!J9)</f>
        <v>3.0630164301496463</v>
      </c>
      <c r="N10" s="23">
        <f t="shared" si="16"/>
        <v>38.020721246964065</v>
      </c>
      <c r="O10" s="24">
        <f t="shared" si="17"/>
        <v>29.317182648261447</v>
      </c>
      <c r="P10" s="24">
        <f t="shared" si="18"/>
        <v>32.662096104774498</v>
      </c>
      <c r="Q10" t="s">
        <v>175</v>
      </c>
      <c r="R10" t="s">
        <v>178</v>
      </c>
      <c r="S10" s="48" t="s">
        <v>229</v>
      </c>
      <c r="T10" s="35">
        <v>100</v>
      </c>
      <c r="U10" s="35">
        <f t="shared" si="19"/>
        <v>56.521739130434774</v>
      </c>
      <c r="V10" s="35">
        <f t="shared" si="20"/>
        <v>70.326409495548958</v>
      </c>
      <c r="W10" s="35">
        <f t="shared" si="21"/>
        <v>70.326409495548958</v>
      </c>
      <c r="X10" s="35">
        <f t="shared" si="22"/>
        <v>59.347181008902069</v>
      </c>
      <c r="Y10" s="35">
        <f t="shared" si="23"/>
        <v>73.151851374016246</v>
      </c>
      <c r="Z10" s="35">
        <f t="shared" si="24"/>
        <v>73.151851374016246</v>
      </c>
      <c r="AA10" s="35">
        <f t="shared" si="25"/>
        <v>-2.825441878467295</v>
      </c>
      <c r="AB10" s="35">
        <f t="shared" si="26"/>
        <v>-2.8254418784672879</v>
      </c>
      <c r="AC10" s="35">
        <f t="shared" si="27"/>
        <v>-2.8254418784672879</v>
      </c>
      <c r="AF10">
        <v>2.23</v>
      </c>
      <c r="AG10">
        <v>1.72</v>
      </c>
      <c r="AJ10" t="s">
        <v>181</v>
      </c>
    </row>
    <row r="11" spans="1:36" ht="15" x14ac:dyDescent="0.25">
      <c r="A11">
        <v>2.2999999999999998</v>
      </c>
      <c r="B11">
        <v>3.37</v>
      </c>
      <c r="C11">
        <v>3.37</v>
      </c>
      <c r="D11" s="20">
        <f t="shared" si="3"/>
        <v>2.8254418784672941E-2</v>
      </c>
      <c r="E11" s="17">
        <f>IF(OR($A11="",$B11="",$C11=""),"",A11*'MPTO_working_3-way'!$I10)</f>
        <v>2.3649851632047474</v>
      </c>
      <c r="F11" s="21">
        <f>IF(OR($A11="",$B11="",$C11=""),"",B11*'MPTO_working_3-way'!$I10)</f>
        <v>3.465217391304348</v>
      </c>
      <c r="G11" s="22">
        <f>IF(OR($A11="",$B11="",$C11=""),"",C11*'MPTO_working_3-way'!$I10)</f>
        <v>3.465217391304348</v>
      </c>
      <c r="H11" s="17">
        <f>IF(OR($A11="",$B11="",$C11=""),"",'MPTO_working_3-way'!E10)</f>
        <v>2.3509250834091593</v>
      </c>
      <c r="I11" s="21">
        <f>IF(OR($A11="",$B11="",$C11=""),"",'MPTO_working_3-way'!F10)</f>
        <v>3.4804669959586887</v>
      </c>
      <c r="J11" s="22">
        <f>IF(OR($A11="",$B11="",$C11=""),"",'MPTO_working_3-way'!G10)</f>
        <v>3.4804669959586887</v>
      </c>
      <c r="K11" s="17">
        <f>IF(OR($A11="",$B11="",$C11=""),"",'OddsRatio_working_3-way'!H10)</f>
        <v>2.3569738645918794</v>
      </c>
      <c r="L11" s="21">
        <f>IF(OR($A11="",$B11="",$C11=""),"",'OddsRatio_working_3-way'!I10)</f>
        <v>3.4738677377559646</v>
      </c>
      <c r="M11" s="22">
        <f>IF(OR($A11="",$B11="",$C11=""),"",'OddsRatio_working_3-way'!J10)</f>
        <v>3.4738677377559646</v>
      </c>
      <c r="N11" s="23">
        <f t="shared" si="16"/>
        <v>42.283563362609797</v>
      </c>
      <c r="O11" s="24">
        <f t="shared" si="17"/>
        <v>28.858218318695105</v>
      </c>
      <c r="P11" s="24">
        <f t="shared" si="18"/>
        <v>28.858218318695105</v>
      </c>
      <c r="Q11" t="s">
        <v>115</v>
      </c>
      <c r="R11" t="s">
        <v>172</v>
      </c>
      <c r="S11" s="48" t="s">
        <v>229</v>
      </c>
      <c r="T11" s="35">
        <v>100</v>
      </c>
      <c r="U11" s="35">
        <f t="shared" si="19"/>
        <v>31.03448275862069</v>
      </c>
      <c r="V11" s="35">
        <f t="shared" si="20"/>
        <v>78.40172786177105</v>
      </c>
      <c r="W11" s="35">
        <f t="shared" si="21"/>
        <v>87.244897959183675</v>
      </c>
      <c r="X11" s="35">
        <f t="shared" si="22"/>
        <v>34.353374179045268</v>
      </c>
      <c r="Y11" s="35">
        <f t="shared" si="23"/>
        <v>81.720619282195642</v>
      </c>
      <c r="Z11" s="35">
        <f t="shared" si="24"/>
        <v>90.563789379608252</v>
      </c>
      <c r="AA11" s="35">
        <f t="shared" si="25"/>
        <v>-3.3188914204245776</v>
      </c>
      <c r="AB11" s="35">
        <f t="shared" si="26"/>
        <v>-3.3188914204245918</v>
      </c>
      <c r="AC11" s="35">
        <f t="shared" si="27"/>
        <v>-3.3188914204245776</v>
      </c>
      <c r="AF11">
        <v>2.27</v>
      </c>
      <c r="AG11">
        <v>1.7</v>
      </c>
      <c r="AJ11" t="s">
        <v>181</v>
      </c>
    </row>
    <row r="12" spans="1:36" ht="15" x14ac:dyDescent="0.25">
      <c r="A12">
        <v>1.45</v>
      </c>
      <c r="B12">
        <v>4.63</v>
      </c>
      <c r="C12">
        <v>7.84</v>
      </c>
      <c r="D12" s="20">
        <f t="shared" si="3"/>
        <v>3.3188914204245856E-2</v>
      </c>
      <c r="E12" s="17">
        <f>IF(OR($A12="",$B12="",$C12=""),"",A12*'MPTO_working_3-way'!$I11)</f>
        <v>1.4981239255961565</v>
      </c>
      <c r="F12" s="21">
        <f>IF(OR($A12="",$B12="",$C12=""),"",B12*'MPTO_working_3-way'!$I11)</f>
        <v>4.7836646727656582</v>
      </c>
      <c r="G12" s="22">
        <f>IF(OR($A12="",$B12="",$C12=""),"",C12*'MPTO_working_3-way'!$I11)</f>
        <v>8.1002010873612882</v>
      </c>
      <c r="H12" s="17">
        <f>IF(OR($A12="",$B12="",$C12=""),"",'MPTO_working_3-way'!E11)</f>
        <v>1.4736390994593225</v>
      </c>
      <c r="I12" s="21">
        <f>IF(OR($A12="",$B12="",$C12=""),"",'MPTO_working_3-way'!F11)</f>
        <v>4.8799591063981556</v>
      </c>
      <c r="J12" s="22">
        <f>IF(OR($A12="",$B12="",$C12=""),"",'MPTO_working_3-way'!G11)</f>
        <v>8.5845716236699214</v>
      </c>
      <c r="K12" s="17">
        <f>IF(OR($A12="",$B12="",$C12=""),"",'OddsRatio_working_3-way'!H11)</f>
        <v>1.4814479231713771</v>
      </c>
      <c r="L12" s="21">
        <f>IF(OR($A12="",$B12="",$C12=""),"",'OddsRatio_working_3-way'!I11)</f>
        <v>4.8836799135824407</v>
      </c>
      <c r="M12" s="22">
        <f>IF(OR($A12="",$B12="",$C12=""),"",'OddsRatio_working_3-way'!J11)</f>
        <v>8.3180084322049304</v>
      </c>
      <c r="N12" s="23">
        <f t="shared" si="16"/>
        <v>66.750152167956642</v>
      </c>
      <c r="O12" s="24">
        <f t="shared" si="17"/>
        <v>20.904475300979939</v>
      </c>
      <c r="P12" s="24">
        <f t="shared" si="18"/>
        <v>12.345372531063409</v>
      </c>
      <c r="Q12" t="s">
        <v>179</v>
      </c>
      <c r="R12" t="s">
        <v>116</v>
      </c>
      <c r="S12" s="48" t="s">
        <v>229</v>
      </c>
      <c r="T12" s="35">
        <v>100</v>
      </c>
      <c r="U12" s="35">
        <f t="shared" si="19"/>
        <v>44.751381215469614</v>
      </c>
      <c r="V12" s="35">
        <f t="shared" si="20"/>
        <v>73.190348525469176</v>
      </c>
      <c r="W12" s="35">
        <f t="shared" si="21"/>
        <v>78.902953586497887</v>
      </c>
      <c r="X12" s="35">
        <f t="shared" si="22"/>
        <v>47.906697888032937</v>
      </c>
      <c r="Y12" s="35">
        <f t="shared" si="23"/>
        <v>76.345665198032492</v>
      </c>
      <c r="Z12" s="35">
        <f t="shared" si="24"/>
        <v>82.058270259061231</v>
      </c>
      <c r="AA12" s="35">
        <f t="shared" si="25"/>
        <v>-3.1553166725633233</v>
      </c>
      <c r="AB12" s="35">
        <f t="shared" si="26"/>
        <v>-3.1553166725633162</v>
      </c>
      <c r="AC12" s="35">
        <f t="shared" si="27"/>
        <v>-3.1553166725633446</v>
      </c>
      <c r="AF12">
        <v>1.91</v>
      </c>
      <c r="AG12">
        <v>2</v>
      </c>
      <c r="AJ12" t="s">
        <v>181</v>
      </c>
    </row>
    <row r="13" spans="1:36" ht="15" x14ac:dyDescent="0.25">
      <c r="A13">
        <v>1.81</v>
      </c>
      <c r="B13">
        <v>3.73</v>
      </c>
      <c r="C13">
        <v>4.74</v>
      </c>
      <c r="D13" s="20">
        <f t="shared" si="3"/>
        <v>3.1553166725633464E-2</v>
      </c>
      <c r="E13" s="17">
        <f>IF(OR($A13="",$B13="",$C13=""),"",A13*'MPTO_working_3-way'!$I12)</f>
        <v>1.8671112317733967</v>
      </c>
      <c r="F13" s="21">
        <f>IF(OR($A13="",$B13="",$C13=""),"",B13*'MPTO_working_3-way'!$I12)</f>
        <v>3.847693311886613</v>
      </c>
      <c r="G13" s="22">
        <f>IF(OR($A13="",$B13="",$C13=""),"",C13*'MPTO_working_3-way'!$I12)</f>
        <v>4.8895620102795032</v>
      </c>
      <c r="H13" s="17">
        <f>IF(OR($A13="",$B13="",$C13=""),"",'MPTO_working_3-way'!E12)</f>
        <v>1.8451258024516295</v>
      </c>
      <c r="I13" s="21">
        <f>IF(OR($A13="",$B13="",$C13=""),"",'MPTO_working_3-way'!F12)</f>
        <v>3.8823071972692853</v>
      </c>
      <c r="J13" s="22">
        <f>IF(OR($A13="",$B13="",$C13=""),"",'MPTO_working_3-way'!G12)</f>
        <v>4.9887070167046002</v>
      </c>
      <c r="K13" s="17">
        <f>IF(OR($A13="",$B13="",$C13=""),"",'OddsRatio_working_3-way'!H12)</f>
        <v>1.8533173991416085</v>
      </c>
      <c r="L13" s="21">
        <f>IF(OR($A13="",$B13="",$C13=""),"",'OddsRatio_working_3-way'!I12)</f>
        <v>3.8759956785883842</v>
      </c>
      <c r="M13" s="22">
        <f>IF(OR($A13="",$B13="",$C13=""),"",'OddsRatio_working_3-way'!J12)</f>
        <v>4.9400087318390336</v>
      </c>
      <c r="N13" s="23">
        <f t="shared" si="16"/>
        <v>53.558673044358059</v>
      </c>
      <c r="O13" s="24">
        <f t="shared" si="17"/>
        <v>25.989597375412359</v>
      </c>
      <c r="P13" s="24">
        <f t="shared" si="18"/>
        <v>20.451729580229554</v>
      </c>
      <c r="Q13" t="s">
        <v>131</v>
      </c>
      <c r="R13" t="s">
        <v>114</v>
      </c>
      <c r="S13" s="48" t="s">
        <v>229</v>
      </c>
      <c r="T13" s="35">
        <v>100</v>
      </c>
      <c r="U13" s="35">
        <f t="shared" si="19"/>
        <v>48.186528497409334</v>
      </c>
      <c r="V13" s="35">
        <f t="shared" si="20"/>
        <v>72.67759562841529</v>
      </c>
      <c r="W13" s="35">
        <f t="shared" si="21"/>
        <v>75.728155339805824</v>
      </c>
      <c r="X13" s="35">
        <f t="shared" si="22"/>
        <v>51.594249031778872</v>
      </c>
      <c r="Y13" s="35">
        <f t="shared" si="23"/>
        <v>76.085316162784849</v>
      </c>
      <c r="Z13" s="35">
        <f t="shared" si="24"/>
        <v>79.135875874175383</v>
      </c>
      <c r="AA13" s="35">
        <f t="shared" si="25"/>
        <v>-3.4077205343695383</v>
      </c>
      <c r="AB13" s="35">
        <f t="shared" si="26"/>
        <v>-3.4077205343695596</v>
      </c>
      <c r="AC13" s="35">
        <f t="shared" si="27"/>
        <v>-3.4077205343695596</v>
      </c>
      <c r="AF13">
        <v>1.99</v>
      </c>
      <c r="AG13">
        <v>1.92</v>
      </c>
      <c r="AJ13" t="s">
        <v>181</v>
      </c>
    </row>
    <row r="14" spans="1:36" ht="15" x14ac:dyDescent="0.25">
      <c r="A14">
        <v>1.93</v>
      </c>
      <c r="B14">
        <v>3.66</v>
      </c>
      <c r="C14">
        <v>4.12</v>
      </c>
      <c r="D14" s="20">
        <f t="shared" si="3"/>
        <v>3.4077205343695516E-2</v>
      </c>
      <c r="E14" s="17">
        <f>IF(OR($A14="",$B14="",$C14=""),"",A14*'MPTO_working_3-way'!$I13)</f>
        <v>1.9957690063133322</v>
      </c>
      <c r="F14" s="21">
        <f>IF(OR($A14="",$B14="",$C14=""),"",B14*'MPTO_working_3-way'!$I13)</f>
        <v>3.7847225715579258</v>
      </c>
      <c r="G14" s="22">
        <f>IF(OR($A14="",$B14="",$C14=""),"",C14*'MPTO_working_3-way'!$I13)</f>
        <v>4.2603980860160258</v>
      </c>
      <c r="H14" s="17">
        <f>IF(OR($A14="",$B14="",$C14=""),"",'MPTO_working_3-way'!E13)</f>
        <v>1.9732597782716648</v>
      </c>
      <c r="I14" s="21">
        <f>IF(OR($A14="",$B14="",$C14=""),"",'MPTO_working_3-way'!F13)</f>
        <v>3.8187619362870828</v>
      </c>
      <c r="J14" s="22">
        <f>IF(OR($A14="",$B14="",$C14=""),"",'MPTO_working_3-way'!G13)</f>
        <v>4.3222799437772608</v>
      </c>
      <c r="K14" s="17">
        <f>IF(OR($A14="",$B14="",$C14=""),"",'OddsRatio_working_3-way'!H13)</f>
        <v>1.9819275622770645</v>
      </c>
      <c r="L14" s="21">
        <f>IF(OR($A14="",$B14="",$C14=""),"",'OddsRatio_working_3-way'!I13)</f>
        <v>3.8085239953300993</v>
      </c>
      <c r="M14" s="22">
        <f>IF(OR($A14="",$B14="",$C14=""),"",'OddsRatio_working_3-way'!J13)</f>
        <v>4.2942085960262819</v>
      </c>
      <c r="N14" s="23">
        <f t="shared" si="16"/>
        <v>50.105999082891948</v>
      </c>
      <c r="O14" s="24">
        <f t="shared" si="17"/>
        <v>26.422015909830996</v>
      </c>
      <c r="P14" s="24">
        <f t="shared" si="18"/>
        <v>23.471985007277052</v>
      </c>
      <c r="Q14" t="s">
        <v>153</v>
      </c>
      <c r="R14" t="s">
        <v>136</v>
      </c>
      <c r="S14" s="48" t="s">
        <v>229</v>
      </c>
      <c r="T14" s="35">
        <v>100</v>
      </c>
      <c r="U14" s="35">
        <f t="shared" si="19"/>
        <v>52.153110047846894</v>
      </c>
      <c r="V14" s="35">
        <f t="shared" si="20"/>
        <v>71.346704871060169</v>
      </c>
      <c r="W14" s="35">
        <f t="shared" si="21"/>
        <v>71.988795518207283</v>
      </c>
      <c r="X14" s="35">
        <f t="shared" si="22"/>
        <v>56.664499610732541</v>
      </c>
      <c r="Y14" s="35">
        <f t="shared" si="23"/>
        <v>75.858094433945837</v>
      </c>
      <c r="Z14" s="35">
        <f t="shared" si="24"/>
        <v>76.500185081092937</v>
      </c>
      <c r="AA14" s="35">
        <f t="shared" si="25"/>
        <v>-4.5113895628856469</v>
      </c>
      <c r="AB14" s="35">
        <f t="shared" si="26"/>
        <v>-4.5113895628856682</v>
      </c>
      <c r="AC14" s="35">
        <f t="shared" si="27"/>
        <v>-4.511389562885654</v>
      </c>
      <c r="AF14">
        <v>1.95</v>
      </c>
      <c r="AG14">
        <v>1.92</v>
      </c>
      <c r="AJ14" t="s">
        <v>182</v>
      </c>
    </row>
    <row r="15" spans="1:36" ht="15" x14ac:dyDescent="0.25">
      <c r="A15">
        <v>2.09</v>
      </c>
      <c r="B15">
        <v>3.49</v>
      </c>
      <c r="C15">
        <v>3.57</v>
      </c>
      <c r="D15" s="20">
        <f t="shared" si="3"/>
        <v>4.5113895628856593E-2</v>
      </c>
      <c r="E15" s="17">
        <f>IF(OR($A15="",$B15="",$C15=""),"",A15*'MPTO_working_3-way'!$I14)</f>
        <v>2.1842880418643102</v>
      </c>
      <c r="F15" s="21">
        <f>IF(OR($A15="",$B15="",$C15=""),"",B15*'MPTO_working_3-way'!$I14)</f>
        <v>3.6474474957447098</v>
      </c>
      <c r="G15" s="22">
        <f>IF(OR($A15="",$B15="",$C15=""),"",C15*'MPTO_working_3-way'!$I14)</f>
        <v>3.731056607395018</v>
      </c>
      <c r="H15" s="17">
        <f>IF(OR($A15="",$B15="",$C15=""),"",'MPTO_working_3-way'!E14)</f>
        <v>2.1578188376327718</v>
      </c>
      <c r="I15" s="21">
        <f>IF(OR($A15="",$B15="",$C15=""),"",'MPTO_working_3-way'!F14)</f>
        <v>3.6833092737342406</v>
      </c>
      <c r="J15" s="22">
        <f>IF(OR($A15="",$B15="",$C15=""),"",'MPTO_working_3-way'!G14)</f>
        <v>3.7725303110650001</v>
      </c>
      <c r="K15" s="17">
        <f>IF(OR($A15="",$B15="",$C15=""),"",'OddsRatio_working_3-way'!H14)</f>
        <v>2.1684696116897579</v>
      </c>
      <c r="L15" s="21">
        <f>IF(OR($A15="",$B15="",$C15=""),"",'OddsRatio_working_3-way'!I14)</f>
        <v>3.6692562689059609</v>
      </c>
      <c r="M15" s="22">
        <f>IF(OR($A15="",$B15="",$C15=""),"",'OddsRatio_working_3-way'!J14)</f>
        <v>3.7550155064611714</v>
      </c>
      <c r="N15" s="23">
        <f t="shared" si="16"/>
        <v>45.781507788070421</v>
      </c>
      <c r="O15" s="24">
        <f t="shared" si="17"/>
        <v>27.416433030678274</v>
      </c>
      <c r="P15" s="24">
        <f t="shared" si="18"/>
        <v>26.802059181251309</v>
      </c>
      <c r="Q15" t="s">
        <v>135</v>
      </c>
      <c r="R15" t="s">
        <v>144</v>
      </c>
      <c r="S15" s="48" t="s">
        <v>229</v>
      </c>
      <c r="T15" s="35">
        <v>100</v>
      </c>
      <c r="U15" s="35">
        <f t="shared" si="19"/>
        <v>55.55555555555555</v>
      </c>
      <c r="V15" s="35">
        <f t="shared" si="20"/>
        <v>70.930232558139537</v>
      </c>
      <c r="W15" s="35">
        <f t="shared" si="21"/>
        <v>70.059880239520965</v>
      </c>
      <c r="X15" s="35">
        <f t="shared" si="22"/>
        <v>59.009887202339506</v>
      </c>
      <c r="Y15" s="35">
        <f t="shared" si="23"/>
        <v>74.384564204923493</v>
      </c>
      <c r="Z15" s="35">
        <f t="shared" si="24"/>
        <v>73.514211886304921</v>
      </c>
      <c r="AA15" s="35">
        <f t="shared" si="25"/>
        <v>-3.454331646783956</v>
      </c>
      <c r="AB15" s="35">
        <f t="shared" si="26"/>
        <v>-3.454331646783956</v>
      </c>
      <c r="AC15" s="35">
        <f t="shared" si="27"/>
        <v>-3.454331646783956</v>
      </c>
      <c r="AF15">
        <v>1.95</v>
      </c>
      <c r="AG15">
        <v>1.92</v>
      </c>
      <c r="AJ15" t="s">
        <v>182</v>
      </c>
    </row>
    <row r="16" spans="1:36" ht="15" x14ac:dyDescent="0.25">
      <c r="A16">
        <v>2.25</v>
      </c>
      <c r="B16">
        <v>3.44</v>
      </c>
      <c r="C16">
        <v>3.34</v>
      </c>
      <c r="D16" s="20">
        <f t="shared" si="3"/>
        <v>3.4543316467839702E-2</v>
      </c>
      <c r="E16" s="17">
        <f>IF(OR($A16="",$B16="",$C16=""),"",A16*'MPTO_working_3-way'!$I15)</f>
        <v>2.3277224620526393</v>
      </c>
      <c r="F16" s="21">
        <f>IF(OR($A16="",$B16="",$C16=""),"",B16*'MPTO_working_3-way'!$I15)</f>
        <v>3.5588290086493686</v>
      </c>
      <c r="G16" s="22">
        <f>IF(OR($A16="",$B16="",$C16=""),"",C16*'MPTO_working_3-way'!$I15)</f>
        <v>3.4553746770025846</v>
      </c>
      <c r="H16" s="17">
        <f>IF(OR($A16="",$B16="",$C16=""),"",'MPTO_working_3-way'!E15)</f>
        <v>2.309842207780604</v>
      </c>
      <c r="I16" s="21">
        <f>IF(OR($A16="",$B16="",$C16=""),"",'MPTO_working_3-way'!F15)</f>
        <v>3.5818769628671725</v>
      </c>
      <c r="J16" s="22">
        <f>IF(OR($A16="",$B16="",$C16=""),"",'MPTO_working_3-way'!G15)</f>
        <v>3.4735880324271071</v>
      </c>
      <c r="K16" s="17">
        <f>IF(OR($A16="",$B16="",$C16=""),"",'OddsRatio_working_3-way'!H15)</f>
        <v>2.3174202804913815</v>
      </c>
      <c r="L16" s="21">
        <f>IF(OR($A16="",$B16="",$C16=""),"",'OddsRatio_working_3-way'!I15)</f>
        <v>3.571604387519177</v>
      </c>
      <c r="M16" s="22">
        <f>IF(OR($A16="",$B16="",$C16=""),"",'OddsRatio_working_3-way'!J15)</f>
        <v>3.4662107650798655</v>
      </c>
      <c r="N16" s="23">
        <f t="shared" si="16"/>
        <v>42.960448090455635</v>
      </c>
      <c r="O16" s="24">
        <f t="shared" si="17"/>
        <v>28.099130291722435</v>
      </c>
      <c r="P16" s="24">
        <f t="shared" si="18"/>
        <v>28.940421617821912</v>
      </c>
      <c r="Q16" t="s">
        <v>151</v>
      </c>
      <c r="R16" t="s">
        <v>140</v>
      </c>
      <c r="S16" s="48" t="s">
        <v>229</v>
      </c>
      <c r="T16" s="35">
        <v>100</v>
      </c>
      <c r="U16" s="35">
        <f t="shared" si="19"/>
        <v>62.825278810408925</v>
      </c>
      <c r="V16" s="35">
        <f t="shared" si="20"/>
        <v>68.253968253968253</v>
      </c>
      <c r="W16" s="35">
        <f t="shared" si="21"/>
        <v>65.635738831615114</v>
      </c>
      <c r="X16" s="35">
        <f t="shared" si="22"/>
        <v>66.110292914416618</v>
      </c>
      <c r="Y16" s="35">
        <f t="shared" si="23"/>
        <v>71.538982357975954</v>
      </c>
      <c r="Z16" s="35">
        <f t="shared" si="24"/>
        <v>68.920752935622829</v>
      </c>
      <c r="AA16" s="35">
        <f t="shared" si="25"/>
        <v>-3.2850141040076934</v>
      </c>
      <c r="AB16" s="35">
        <f t="shared" si="26"/>
        <v>-3.2850141040077006</v>
      </c>
      <c r="AC16" s="35">
        <f t="shared" si="27"/>
        <v>-3.2850141040077148</v>
      </c>
      <c r="AF16">
        <v>1.88</v>
      </c>
      <c r="AG16">
        <v>1.98</v>
      </c>
      <c r="AJ16" t="s">
        <v>182</v>
      </c>
    </row>
    <row r="17" spans="1:36" ht="15" x14ac:dyDescent="0.25">
      <c r="A17">
        <v>2.69</v>
      </c>
      <c r="B17">
        <v>3.15</v>
      </c>
      <c r="C17">
        <v>2.91</v>
      </c>
      <c r="D17" s="20">
        <f t="shared" si="3"/>
        <v>3.2850141040077219E-2</v>
      </c>
      <c r="E17" s="17">
        <f>IF(OR($A17="",$B17="",$C17=""),"",A17*'MPTO_working_3-way'!$I16)</f>
        <v>2.7783668793978076</v>
      </c>
      <c r="F17" s="21">
        <f>IF(OR($A17="",$B17="",$C17=""),"",B17*'MPTO_working_3-way'!$I16)</f>
        <v>3.2534779442762432</v>
      </c>
      <c r="G17" s="22">
        <f>IF(OR($A17="",$B17="",$C17=""),"",C17*'MPTO_working_3-way'!$I16)</f>
        <v>3.0055939104266249</v>
      </c>
      <c r="H17" s="17">
        <f>IF(OR($A17="",$B17="",$C17=""),"",'MPTO_working_3-way'!E16)</f>
        <v>2.7716404044514165</v>
      </c>
      <c r="I17" s="21">
        <f>IF(OR($A17="",$B17="",$C17=""),"",'MPTO_working_3-way'!F16)</f>
        <v>3.2625334170427087</v>
      </c>
      <c r="J17" s="22">
        <f>IF(OR($A17="",$B17="",$C17=""),"",'MPTO_working_3-way'!G16)</f>
        <v>3.0057780250978401</v>
      </c>
      <c r="K17" s="17">
        <f>IF(OR($A17="",$B17="",$C17=""),"",'OddsRatio_working_3-way'!H16)</f>
        <v>2.7748535313773752</v>
      </c>
      <c r="L17" s="21">
        <f>IF(OR($A17="",$B17="",$C17=""),"",'OddsRatio_working_3-way'!I16)</f>
        <v>3.2579497588528743</v>
      </c>
      <c r="M17" s="22">
        <f>IF(OR($A17="",$B17="",$C17=""),"",'OddsRatio_working_3-way'!J16)</f>
        <v>3.0058995532134825</v>
      </c>
      <c r="N17" s="23">
        <f t="shared" si="16"/>
        <v>35.992366861814276</v>
      </c>
      <c r="O17" s="24">
        <f t="shared" si="17"/>
        <v>30.736338685168384</v>
      </c>
      <c r="P17" s="24">
        <f t="shared" si="18"/>
        <v>33.271294453017319</v>
      </c>
      <c r="Q17" t="s">
        <v>139</v>
      </c>
      <c r="R17" t="s">
        <v>146</v>
      </c>
      <c r="S17" s="48" t="s">
        <v>229</v>
      </c>
      <c r="T17" s="35">
        <v>100</v>
      </c>
      <c r="U17" s="35">
        <f t="shared" si="19"/>
        <v>30.555555555555554</v>
      </c>
      <c r="V17" s="35">
        <f t="shared" si="20"/>
        <v>78.858350951374206</v>
      </c>
      <c r="W17" s="35">
        <f t="shared" si="21"/>
        <v>86.559139784946225</v>
      </c>
      <c r="X17" s="35">
        <f t="shared" si="22"/>
        <v>34.582509263679547</v>
      </c>
      <c r="Y17" s="35">
        <f t="shared" si="23"/>
        <v>82.885304659498203</v>
      </c>
      <c r="Z17" s="35">
        <f t="shared" si="24"/>
        <v>90.586093493070223</v>
      </c>
      <c r="AA17" s="35">
        <f t="shared" si="25"/>
        <v>-4.0269537081239939</v>
      </c>
      <c r="AB17" s="35">
        <f t="shared" si="26"/>
        <v>-4.0269537081239974</v>
      </c>
      <c r="AC17" s="35">
        <f t="shared" si="27"/>
        <v>-4.0269537081239974</v>
      </c>
      <c r="AF17">
        <v>2.3199999999999998</v>
      </c>
      <c r="AG17">
        <v>1.65</v>
      </c>
      <c r="AJ17" t="s">
        <v>182</v>
      </c>
    </row>
    <row r="18" spans="1:36" ht="15" x14ac:dyDescent="0.25">
      <c r="A18">
        <v>1.44</v>
      </c>
      <c r="B18">
        <v>4.7300000000000004</v>
      </c>
      <c r="C18">
        <v>7.44</v>
      </c>
      <c r="D18" s="20">
        <f t="shared" si="3"/>
        <v>4.0269537081239815E-2</v>
      </c>
      <c r="E18" s="17">
        <f>IF(OR($A18="",$B18="",$C18=""),"",A18*'MPTO_working_3-way'!$I17)</f>
        <v>1.4979881333969853</v>
      </c>
      <c r="F18" s="21">
        <f>IF(OR($A18="",$B18="",$C18=""),"",B18*'MPTO_working_3-way'!$I17)</f>
        <v>4.9204749103942644</v>
      </c>
      <c r="G18" s="22">
        <f>IF(OR($A18="",$B18="",$C18=""),"",C18*'MPTO_working_3-way'!$I17)</f>
        <v>7.7396053558844242</v>
      </c>
      <c r="H18" s="17">
        <f>IF(OR($A18="",$B18="",$C18=""),"",'MPTO_working_3-way'!E17)</f>
        <v>1.468382928376178</v>
      </c>
      <c r="I18" s="21">
        <f>IF(OR($A18="",$B18="",$C18=""),"",'MPTO_working_3-way'!F17)</f>
        <v>5.050675664900826</v>
      </c>
      <c r="J18" s="22">
        <f>IF(OR($A18="",$B18="",$C18=""),"",'MPTO_working_3-way'!G17)</f>
        <v>8.2654585501557953</v>
      </c>
      <c r="K18" s="17">
        <f>IF(OR($A18="",$B18="",$C18=""),"",'OddsRatio_working_3-way'!H17)</f>
        <v>1.4775935992736506</v>
      </c>
      <c r="L18" s="21">
        <f>IF(OR($A18="",$B18="",$C18=""),"",'OddsRatio_working_3-way'!I17)</f>
        <v>5.0486911938425365</v>
      </c>
      <c r="M18" s="22">
        <f>IF(OR($A18="",$B18="",$C18=""),"",'OddsRatio_working_3-way'!J17)</f>
        <v>7.9902335893688834</v>
      </c>
      <c r="N18" s="23">
        <f t="shared" si="16"/>
        <v>66.75620305030732</v>
      </c>
      <c r="O18" s="24">
        <f t="shared" si="17"/>
        <v>20.323241520600959</v>
      </c>
      <c r="P18" s="24">
        <f t="shared" si="18"/>
        <v>12.92055542909174</v>
      </c>
      <c r="Q18" t="s">
        <v>137</v>
      </c>
      <c r="R18" t="s">
        <v>138</v>
      </c>
      <c r="S18" s="48" t="s">
        <v>229</v>
      </c>
      <c r="T18" s="35">
        <v>100</v>
      </c>
      <c r="U18" s="35">
        <f t="shared" si="19"/>
        <v>57.446808510638299</v>
      </c>
      <c r="V18" s="35">
        <f t="shared" si="20"/>
        <v>70.674486803519059</v>
      </c>
      <c r="W18" s="35">
        <f t="shared" si="21"/>
        <v>68.454258675078862</v>
      </c>
      <c r="X18" s="35">
        <f t="shared" si="22"/>
        <v>60.871254521402072</v>
      </c>
      <c r="Y18" s="35">
        <f t="shared" si="23"/>
        <v>74.098932814282833</v>
      </c>
      <c r="Z18" s="35">
        <f t="shared" si="24"/>
        <v>71.878704685842635</v>
      </c>
      <c r="AA18" s="35">
        <f t="shared" si="25"/>
        <v>-3.4244460107637735</v>
      </c>
      <c r="AB18" s="35">
        <f t="shared" si="26"/>
        <v>-3.4244460107637735</v>
      </c>
      <c r="AC18" s="35">
        <f t="shared" si="27"/>
        <v>-3.4244460107637735</v>
      </c>
      <c r="AF18">
        <v>1.75</v>
      </c>
      <c r="AG18">
        <v>2.15</v>
      </c>
      <c r="AJ18" t="s">
        <v>182</v>
      </c>
    </row>
    <row r="19" spans="1:36" ht="15" x14ac:dyDescent="0.25">
      <c r="A19">
        <v>2.35</v>
      </c>
      <c r="B19">
        <v>3.41</v>
      </c>
      <c r="C19">
        <v>3.17</v>
      </c>
      <c r="D19" s="20">
        <f t="shared" si="3"/>
        <v>3.4244460107637709E-2</v>
      </c>
      <c r="E19" s="17">
        <f>IF(OR($A19="",$B19="",$C19=""),"",A19*'MPTO_working_3-way'!$I18)</f>
        <v>2.4304744812529488</v>
      </c>
      <c r="F19" s="21">
        <f>IF(OR($A19="",$B19="",$C19=""),"",B19*'MPTO_working_3-way'!$I18)</f>
        <v>3.5267736089670447</v>
      </c>
      <c r="G19" s="22">
        <f>IF(OR($A19="",$B19="",$C19=""),"",C19*'MPTO_working_3-way'!$I18)</f>
        <v>3.2785549385412116</v>
      </c>
      <c r="H19" s="17">
        <f>IF(OR($A19="",$B19="",$C19=""),"",'MPTO_working_3-way'!E18)</f>
        <v>2.4147759472318611</v>
      </c>
      <c r="I19" s="21">
        <f>IF(OR($A19="",$B19="",$C19=""),"",'MPTO_working_3-way'!F18)</f>
        <v>3.5481084773003073</v>
      </c>
      <c r="J19" s="22">
        <f>IF(OR($A19="",$B19="",$C19=""),"",'MPTO_working_3-way'!G18)</f>
        <v>3.2890128630706288</v>
      </c>
      <c r="K19" s="17">
        <f>IF(OR($A19="",$B19="",$C19=""),"",'OddsRatio_working_3-way'!H18)</f>
        <v>2.4216340767369591</v>
      </c>
      <c r="L19" s="21">
        <f>IF(OR($A19="",$B19="",$C19=""),"",'OddsRatio_working_3-way'!I18)</f>
        <v>3.5378800925452381</v>
      </c>
      <c r="M19" s="22">
        <f>IF(OR($A19="",$B19="",$C19=""),"",'OddsRatio_working_3-way'!J18)</f>
        <v>3.2851451455697784</v>
      </c>
      <c r="N19" s="23">
        <f t="shared" si="16"/>
        <v>41.144229561483968</v>
      </c>
      <c r="O19" s="24">
        <f t="shared" si="17"/>
        <v>28.354527703661976</v>
      </c>
      <c r="P19" s="24">
        <f t="shared" si="18"/>
        <v>30.501242734854049</v>
      </c>
      <c r="Q19" t="s">
        <v>149</v>
      </c>
      <c r="R19" t="s">
        <v>142</v>
      </c>
      <c r="S19" s="48" t="s">
        <v>229</v>
      </c>
      <c r="T19" s="35">
        <v>100</v>
      </c>
      <c r="U19" s="35">
        <f t="shared" si="19"/>
        <v>48.979591836734699</v>
      </c>
      <c r="V19" s="35">
        <f t="shared" si="20"/>
        <v>71.751412429378533</v>
      </c>
      <c r="W19" s="35">
        <f t="shared" si="21"/>
        <v>75.845410628019309</v>
      </c>
      <c r="X19" s="35">
        <f t="shared" si="22"/>
        <v>52.403176942602144</v>
      </c>
      <c r="Y19" s="35">
        <f t="shared" si="23"/>
        <v>75.174997535245993</v>
      </c>
      <c r="Z19" s="35">
        <f t="shared" si="24"/>
        <v>79.268995733886769</v>
      </c>
      <c r="AA19" s="35">
        <f t="shared" si="25"/>
        <v>-3.4235851058674456</v>
      </c>
      <c r="AB19" s="35">
        <f t="shared" si="26"/>
        <v>-3.4235851058674598</v>
      </c>
      <c r="AC19" s="35">
        <f t="shared" si="27"/>
        <v>-3.4235851058674598</v>
      </c>
      <c r="AF19">
        <v>2.1</v>
      </c>
      <c r="AG19">
        <v>1.78</v>
      </c>
      <c r="AJ19" t="s">
        <v>182</v>
      </c>
    </row>
    <row r="20" spans="1:36" ht="15" x14ac:dyDescent="0.25">
      <c r="A20">
        <v>1.96</v>
      </c>
      <c r="B20">
        <v>3.54</v>
      </c>
      <c r="C20">
        <v>4.1399999999999997</v>
      </c>
      <c r="D20" s="20">
        <f t="shared" si="3"/>
        <v>3.4235851058674438E-2</v>
      </c>
      <c r="E20" s="17">
        <f>IF(OR($A20="",$B20="",$C20=""),"",A20*'MPTO_working_3-way'!$I19)</f>
        <v>2.0271022680750019</v>
      </c>
      <c r="F20" s="21">
        <f>IF(OR($A20="",$B20="",$C20=""),"",B20*'MPTO_working_3-way'!$I19)</f>
        <v>3.6611949127477077</v>
      </c>
      <c r="G20" s="22">
        <f>IF(OR($A20="",$B20="",$C20=""),"",C20*'MPTO_working_3-way'!$I19)</f>
        <v>4.2817364233829123</v>
      </c>
      <c r="H20" s="17">
        <f>IF(OR($A20="",$B20="",$C20=""),"",'MPTO_working_3-way'!E19)</f>
        <v>2.0048431747194542</v>
      </c>
      <c r="I20" s="21">
        <f>IF(OR($A20="",$B20="",$C20=""),"",'MPTO_working_3-way'!F19)</f>
        <v>3.6890305797452854</v>
      </c>
      <c r="J20" s="22">
        <f>IF(OR($A20="",$B20="",$C20=""),"",'MPTO_working_3-way'!G19)</f>
        <v>4.345295549929566</v>
      </c>
      <c r="K20" s="17">
        <f>IF(OR($A20="",$B20="",$C20=""),"",'OddsRatio_working_3-way'!H19)</f>
        <v>2.0135363837543738</v>
      </c>
      <c r="L20" s="21">
        <f>IF(OR($A20="",$B20="",$C20=""),"",'OddsRatio_working_3-way'!I19)</f>
        <v>3.6816483486834475</v>
      </c>
      <c r="M20" s="22">
        <f>IF(OR($A20="",$B20="",$C20=""),"",'OddsRatio_working_3-way'!J19)</f>
        <v>4.3151085885299301</v>
      </c>
      <c r="N20" s="23">
        <f t="shared" si="16"/>
        <v>49.331502201397583</v>
      </c>
      <c r="O20" s="24">
        <f t="shared" si="17"/>
        <v>27.313487094559115</v>
      </c>
      <c r="P20" s="24">
        <f t="shared" si="18"/>
        <v>23.355010704043302</v>
      </c>
      <c r="Q20" t="s">
        <v>133</v>
      </c>
      <c r="R20" t="s">
        <v>134</v>
      </c>
      <c r="S20" s="48" t="s">
        <v>229</v>
      </c>
      <c r="T20" s="35">
        <v>100</v>
      </c>
      <c r="U20" s="35">
        <f t="shared" si="19"/>
        <v>34.21052631578948</v>
      </c>
      <c r="V20" s="35">
        <f t="shared" si="20"/>
        <v>77.528089887640448</v>
      </c>
      <c r="W20" s="35">
        <f t="shared" si="21"/>
        <v>84.399375975039007</v>
      </c>
      <c r="X20" s="35">
        <f t="shared" si="22"/>
        <v>38.072534137320545</v>
      </c>
      <c r="Y20" s="35">
        <f t="shared" si="23"/>
        <v>81.390097709171528</v>
      </c>
      <c r="Z20" s="35">
        <f t="shared" si="24"/>
        <v>88.261383796570087</v>
      </c>
      <c r="AA20" s="35">
        <f t="shared" si="25"/>
        <v>-3.8620078215310656</v>
      </c>
      <c r="AB20" s="35">
        <f t="shared" si="26"/>
        <v>-3.8620078215310798</v>
      </c>
      <c r="AC20" s="35">
        <f t="shared" si="27"/>
        <v>-3.8620078215310798</v>
      </c>
      <c r="AF20">
        <v>2</v>
      </c>
      <c r="AG20">
        <v>1.88</v>
      </c>
      <c r="AJ20" t="s">
        <v>182</v>
      </c>
    </row>
    <row r="21" spans="1:36" ht="15" x14ac:dyDescent="0.25">
      <c r="A21">
        <v>1.52</v>
      </c>
      <c r="B21">
        <v>4.45</v>
      </c>
      <c r="C21">
        <v>6.41</v>
      </c>
      <c r="D21" s="20">
        <f t="shared" si="3"/>
        <v>3.8620078215310771E-2</v>
      </c>
      <c r="E21" s="17">
        <f>IF(OR($A21="",$B21="",$C21=""),"",A21*'MPTO_working_3-way'!$I20)</f>
        <v>1.5787025188872723</v>
      </c>
      <c r="F21" s="21">
        <f>IF(OR($A21="",$B21="",$C21=""),"",B21*'MPTO_working_3-way'!$I20)</f>
        <v>4.6218593480581331</v>
      </c>
      <c r="G21" s="22">
        <f>IF(OR($A21="",$B21="",$C21=""),"",C21*'MPTO_working_3-way'!$I20)</f>
        <v>6.6575547013601426</v>
      </c>
      <c r="H21" s="17">
        <f>IF(OR($A21="",$B21="",$C21=""),"",'MPTO_working_3-way'!E20)</f>
        <v>1.5503362136205614</v>
      </c>
      <c r="I21" s="21">
        <f>IF(OR($A21="",$B21="",$C21=""),"",'MPTO_working_3-way'!F20)</f>
        <v>4.7204158643360197</v>
      </c>
      <c r="J21" s="22">
        <f>IF(OR($A21="",$B21="",$C21=""),"",'MPTO_working_3-way'!G20)</f>
        <v>6.9865148671629012</v>
      </c>
      <c r="K21" s="17">
        <f>IF(OR($A21="",$B21="",$C21=""),"",'OddsRatio_working_3-way'!H20)</f>
        <v>1.5595635688597691</v>
      </c>
      <c r="L21" s="21">
        <f>IF(OR($A21="",$B21="",$C21=""),"",'OddsRatio_working_3-way'!I20)</f>
        <v>4.7124890626273128</v>
      </c>
      <c r="M21" s="22">
        <f>IF(OR($A21="",$B21="",$C21=""),"",'OddsRatio_working_3-way'!J20)</f>
        <v>6.821613283714135</v>
      </c>
      <c r="N21" s="23">
        <f t="shared" si="16"/>
        <v>63.343156043409422</v>
      </c>
      <c r="O21" s="24">
        <f t="shared" si="17"/>
        <v>21.636313974378048</v>
      </c>
      <c r="P21" s="24">
        <f t="shared" si="18"/>
        <v>15.02052998221253</v>
      </c>
      <c r="Q21" t="s">
        <v>143</v>
      </c>
      <c r="R21" t="s">
        <v>150</v>
      </c>
      <c r="S21" s="48" t="s">
        <v>229</v>
      </c>
      <c r="T21" s="35">
        <v>100</v>
      </c>
      <c r="U21" s="35">
        <f t="shared" si="19"/>
        <v>51.92307692307692</v>
      </c>
      <c r="V21" s="35">
        <f t="shared" si="20"/>
        <v>71.590909090909093</v>
      </c>
      <c r="W21" s="35">
        <f t="shared" si="21"/>
        <v>73.045822102425873</v>
      </c>
      <c r="X21" s="35">
        <f t="shared" si="22"/>
        <v>55.363268806665033</v>
      </c>
      <c r="Y21" s="35">
        <f t="shared" si="23"/>
        <v>75.031100974497193</v>
      </c>
      <c r="Z21" s="35">
        <f t="shared" si="24"/>
        <v>76.486013986013972</v>
      </c>
      <c r="AA21" s="35">
        <f t="shared" si="25"/>
        <v>-3.4401918835881133</v>
      </c>
      <c r="AB21" s="35">
        <f t="shared" si="26"/>
        <v>-3.4401918835880991</v>
      </c>
      <c r="AC21" s="35">
        <f t="shared" si="27"/>
        <v>-3.4401918835880991</v>
      </c>
      <c r="AF21">
        <v>1.68</v>
      </c>
      <c r="AG21">
        <v>2.2599999999999998</v>
      </c>
      <c r="AJ21" t="s">
        <v>182</v>
      </c>
    </row>
    <row r="22" spans="1:36" ht="15" x14ac:dyDescent="0.25">
      <c r="A22">
        <v>2.08</v>
      </c>
      <c r="B22">
        <v>3.52</v>
      </c>
      <c r="C22">
        <v>3.71</v>
      </c>
      <c r="D22" s="20">
        <f t="shared" si="3"/>
        <v>3.4401918835881062E-2</v>
      </c>
      <c r="E22" s="17">
        <f>IF(OR($A22="",$B22="",$C22=""),"",A22*'MPTO_working_3-way'!$I21)</f>
        <v>2.1515559911786326</v>
      </c>
      <c r="F22" s="21">
        <f>IF(OR($A22="",$B22="",$C22=""),"",B22*'MPTO_working_3-way'!$I21)</f>
        <v>3.6410947543023013</v>
      </c>
      <c r="G22" s="22">
        <f>IF(OR($A22="",$B22="",$C22=""),"",C22*'MPTO_working_3-way'!$I21)</f>
        <v>3.8376311188811187</v>
      </c>
      <c r="H22" s="17">
        <f>IF(OR($A22="",$B22="",$C22=""),"",'MPTO_working_3-way'!E21)</f>
        <v>2.1308244177464943</v>
      </c>
      <c r="I22" s="21">
        <f>IF(OR($A22="",$B22="",$C22=""),"",'MPTO_working_3-way'!F21)</f>
        <v>3.6680609810903309</v>
      </c>
      <c r="J22" s="22">
        <f>IF(OR($A22="",$B22="",$C22=""),"",'MPTO_working_3-way'!G21)</f>
        <v>3.8748505016752937</v>
      </c>
      <c r="K22" s="17">
        <f>IF(OR($A22="",$B22="",$C22=""),"",'OddsRatio_working_3-way'!H21)</f>
        <v>2.1391871279952372</v>
      </c>
      <c r="L22" s="21">
        <f>IF(OR($A22="",$B22="",$C22=""),"",'OddsRatio_working_3-way'!I21)</f>
        <v>3.6581032986555528</v>
      </c>
      <c r="M22" s="22">
        <f>IF(OR($A22="",$B22="",$C22=""),"",'OddsRatio_working_3-way'!J21)</f>
        <v>3.8585158489510119</v>
      </c>
      <c r="N22" s="23">
        <f t="shared" si="16"/>
        <v>46.477991002790276</v>
      </c>
      <c r="O22" s="24">
        <f t="shared" si="17"/>
        <v>27.464267410739708</v>
      </c>
      <c r="P22" s="24">
        <f t="shared" si="18"/>
        <v>26.057741586470019</v>
      </c>
      <c r="Q22" t="s">
        <v>141</v>
      </c>
      <c r="R22" t="s">
        <v>184</v>
      </c>
      <c r="S22" s="48" t="s">
        <v>229</v>
      </c>
      <c r="T22" s="35">
        <v>100</v>
      </c>
      <c r="U22" s="35">
        <f t="shared" si="19"/>
        <v>48.453608247422686</v>
      </c>
      <c r="V22" s="35">
        <f t="shared" si="20"/>
        <v>72.527472527472526</v>
      </c>
      <c r="W22" s="35">
        <f t="shared" si="21"/>
        <v>75.369458128078819</v>
      </c>
      <c r="X22" s="35">
        <f t="shared" si="22"/>
        <v>52.103069344448663</v>
      </c>
      <c r="Y22" s="35">
        <f t="shared" si="23"/>
        <v>76.176933624498517</v>
      </c>
      <c r="Z22" s="35">
        <f t="shared" si="24"/>
        <v>79.018919225104796</v>
      </c>
      <c r="AA22" s="35">
        <f t="shared" si="25"/>
        <v>-3.6494610970259771</v>
      </c>
      <c r="AB22" s="35">
        <f t="shared" si="26"/>
        <v>-3.6494610970259913</v>
      </c>
      <c r="AC22" s="35">
        <f t="shared" si="27"/>
        <v>-3.6494610970259771</v>
      </c>
      <c r="AF22">
        <v>1.98</v>
      </c>
      <c r="AG22">
        <v>1.89</v>
      </c>
      <c r="AJ22" t="s">
        <v>182</v>
      </c>
    </row>
    <row r="23" spans="1:36" ht="15" x14ac:dyDescent="0.25">
      <c r="A23">
        <v>1.94</v>
      </c>
      <c r="B23">
        <v>3.64</v>
      </c>
      <c r="C23">
        <v>4.0599999999999996</v>
      </c>
      <c r="D23" s="20">
        <f t="shared" si="3"/>
        <v>3.6494610970259966E-2</v>
      </c>
      <c r="E23" s="17">
        <f>IF(OR($A23="",$B23="",$C23=""),"",A23*'MPTO_working_3-way'!$I22)</f>
        <v>2.0107995452823042</v>
      </c>
      <c r="F23" s="21">
        <f>IF(OR($A23="",$B23="",$C23=""),"",B23*'MPTO_working_3-way'!$I22)</f>
        <v>3.7728403839317464</v>
      </c>
      <c r="G23" s="22">
        <f>IF(OR($A23="",$B23="",$C23=""),"",C23*'MPTO_working_3-way'!$I22)</f>
        <v>4.2081681205392547</v>
      </c>
      <c r="H23" s="17">
        <f>IF(OR($A23="",$B23="",$C23=""),"",'MPTO_working_3-way'!E22)</f>
        <v>1.9868903101617563</v>
      </c>
      <c r="I23" s="21">
        <f>IF(OR($A23="",$B23="",$C23=""),"",'MPTO_working_3-way'!F22)</f>
        <v>3.8086473940277643</v>
      </c>
      <c r="J23" s="22">
        <f>IF(OR($A23="",$B23="",$C23=""),"",'MPTO_working_3-way'!G22)</f>
        <v>4.2709390016017101</v>
      </c>
      <c r="K23" s="17">
        <f>IF(OR($A23="",$B23="",$C23=""),"",'OddsRatio_working_3-way'!H22)</f>
        <v>1.9961116202930149</v>
      </c>
      <c r="L23" s="21">
        <f>IF(OR($A23="",$B23="",$C23=""),"",'OddsRatio_working_3-way'!I22)</f>
        <v>3.7975900825250637</v>
      </c>
      <c r="M23" s="22">
        <f>IF(OR($A23="",$B23="",$C23=""),"",'OddsRatio_working_3-way'!J22)</f>
        <v>4.2426612320176869</v>
      </c>
      <c r="N23" s="23">
        <f t="shared" si="16"/>
        <v>49.731461415245448</v>
      </c>
      <c r="O23" s="24">
        <f t="shared" si="17"/>
        <v>26.505229435597844</v>
      </c>
      <c r="P23" s="24">
        <f t="shared" si="18"/>
        <v>23.763309149156694</v>
      </c>
      <c r="Q23" t="s">
        <v>185</v>
      </c>
      <c r="R23" t="s">
        <v>148</v>
      </c>
      <c r="S23" s="48" t="s">
        <v>229</v>
      </c>
      <c r="T23" s="35">
        <v>100</v>
      </c>
      <c r="U23" s="35">
        <f t="shared" si="19"/>
        <v>41.176470588235297</v>
      </c>
      <c r="V23" s="35">
        <f t="shared" si="20"/>
        <v>75.062344139650875</v>
      </c>
      <c r="W23" s="35">
        <f t="shared" si="21"/>
        <v>79.838709677419359</v>
      </c>
      <c r="X23" s="35">
        <f t="shared" si="22"/>
        <v>45.09894618292978</v>
      </c>
      <c r="Y23" s="35">
        <f t="shared" si="23"/>
        <v>78.984819734345351</v>
      </c>
      <c r="Z23" s="35">
        <f t="shared" si="24"/>
        <v>83.761185272113835</v>
      </c>
      <c r="AA23" s="35">
        <f t="shared" si="25"/>
        <v>-3.9224755946944825</v>
      </c>
      <c r="AB23" s="35">
        <f t="shared" si="26"/>
        <v>-3.9224755946944754</v>
      </c>
      <c r="AC23" s="35">
        <f t="shared" si="27"/>
        <v>-3.9224755946944754</v>
      </c>
      <c r="AF23">
        <v>2.04</v>
      </c>
      <c r="AG23">
        <v>1.84</v>
      </c>
      <c r="AJ23" t="s">
        <v>182</v>
      </c>
    </row>
    <row r="24" spans="1:36" ht="15" x14ac:dyDescent="0.25">
      <c r="A24">
        <v>1.7</v>
      </c>
      <c r="B24">
        <v>4.01</v>
      </c>
      <c r="C24">
        <v>4.96</v>
      </c>
      <c r="D24" s="20">
        <f t="shared" si="3"/>
        <v>3.9224755946944745E-2</v>
      </c>
      <c r="E24" s="17">
        <f>IF(OR($A24="",$B24="",$C24=""),"",A24*'MPTO_working_3-way'!$I23)</f>
        <v>1.766682085109806</v>
      </c>
      <c r="F24" s="21">
        <f>IF(OR($A24="",$B24="",$C24=""),"",B24*'MPTO_working_3-way'!$I23)</f>
        <v>4.1672912713472483</v>
      </c>
      <c r="G24" s="22">
        <f>IF(OR($A24="",$B24="",$C24=""),"",C24*'MPTO_working_3-way'!$I23)</f>
        <v>5.1545547894968458</v>
      </c>
      <c r="H24" s="17">
        <f>IF(OR($A24="",$B24="",$C24=""),"",'MPTO_working_3-way'!E23)</f>
        <v>1.7386455024568701</v>
      </c>
      <c r="I24" s="21">
        <f>IF(OR($A24="",$B24="",$C24=""),"",'MPTO_working_3-way'!F23)</f>
        <v>4.2318792209504323</v>
      </c>
      <c r="J24" s="22">
        <f>IF(OR($A24="",$B24="",$C24=""),"",'MPTO_working_3-way'!G23)</f>
        <v>5.3039709862418887</v>
      </c>
      <c r="K24" s="17">
        <f>IF(OR($A24="",$B24="",$C24=""),"",'OddsRatio_working_3-way'!H23)</f>
        <v>1.74851544010728</v>
      </c>
      <c r="L24" s="21">
        <f>IF(OR($A24="",$B24="",$C24=""),"",'OddsRatio_working_3-way'!I23)</f>
        <v>4.2186163924613034</v>
      </c>
      <c r="M24" s="22">
        <f>IF(OR($A24="",$B24="",$C24=""),"",'OddsRatio_working_3-way'!J23)</f>
        <v>5.2344587754640406</v>
      </c>
      <c r="N24" s="23">
        <f t="shared" si="16"/>
        <v>56.603279584274844</v>
      </c>
      <c r="O24" s="24">
        <f t="shared" si="17"/>
        <v>23.99640281627612</v>
      </c>
      <c r="P24" s="24">
        <f t="shared" si="18"/>
        <v>19.400317599449039</v>
      </c>
      <c r="Q24" t="s">
        <v>145</v>
      </c>
      <c r="R24" t="s">
        <v>152</v>
      </c>
      <c r="S24" s="48" t="s">
        <v>229</v>
      </c>
      <c r="T24" s="35">
        <v>100</v>
      </c>
      <c r="U24" s="35">
        <f t="shared" si="19"/>
        <v>77.011494252873561</v>
      </c>
      <c r="V24" s="35">
        <f t="shared" si="20"/>
        <v>73.118279569892465</v>
      </c>
      <c r="W24" s="35">
        <f t="shared" si="21"/>
        <v>46.236559139784944</v>
      </c>
      <c r="X24" s="35">
        <f t="shared" si="22"/>
        <v>80.645161290322577</v>
      </c>
      <c r="Y24" s="35">
        <f t="shared" si="23"/>
        <v>76.751946607341495</v>
      </c>
      <c r="Z24" s="35">
        <f t="shared" si="24"/>
        <v>49.870226177233967</v>
      </c>
      <c r="AA24" s="35">
        <f t="shared" si="25"/>
        <v>-3.6336670374490154</v>
      </c>
      <c r="AB24" s="35">
        <f t="shared" si="26"/>
        <v>-3.6336670374490296</v>
      </c>
      <c r="AC24" s="35">
        <f t="shared" si="27"/>
        <v>-3.6336670374490225</v>
      </c>
      <c r="AF24">
        <v>1.83</v>
      </c>
      <c r="AG24">
        <v>2.0499999999999998</v>
      </c>
      <c r="AJ24" t="s">
        <v>182</v>
      </c>
    </row>
    <row r="25" spans="1:36" ht="15" x14ac:dyDescent="0.25">
      <c r="A25">
        <v>4.3499999999999996</v>
      </c>
      <c r="B25">
        <v>3.72</v>
      </c>
      <c r="C25">
        <v>1.86</v>
      </c>
      <c r="D25" s="20">
        <f t="shared" si="3"/>
        <v>3.6336670374490065E-2</v>
      </c>
      <c r="E25" s="17">
        <f>IF(OR($A25="",$B25="",$C25=""),"",A25*'MPTO_working_3-way'!$I24)</f>
        <v>4.5080645161290311</v>
      </c>
      <c r="F25" s="21">
        <f>IF(OR($A25="",$B25="",$C25=""),"",B25*'MPTO_working_3-way'!$I24)</f>
        <v>3.8551724137931034</v>
      </c>
      <c r="G25" s="22">
        <f>IF(OR($A25="",$B25="",$C25=""),"",C25*'MPTO_working_3-way'!$I24)</f>
        <v>1.9275862068965517</v>
      </c>
      <c r="H25" s="17">
        <f>IF(OR($A25="",$B25="",$C25=""),"",'MPTO_working_3-way'!E24)</f>
        <v>4.5919409761634498</v>
      </c>
      <c r="I25" s="21">
        <f>IF(OR($A25="",$B25="",$C25=""),"",'MPTO_working_3-way'!F24)</f>
        <v>3.895522388059701</v>
      </c>
      <c r="J25" s="22">
        <f>IF(OR($A25="",$B25="",$C25=""),"",'MPTO_working_3-way'!G24)</f>
        <v>1.9028692380056442</v>
      </c>
      <c r="K25" s="17">
        <f>IF(OR($A25="",$B25="",$C25=""),"",'OddsRatio_working_3-way'!H24)</f>
        <v>4.5531675333147943</v>
      </c>
      <c r="L25" s="21">
        <f>IF(OR($A25="",$B25="",$C25=""),"",'OddsRatio_working_3-way'!I24)</f>
        <v>3.884959907646639</v>
      </c>
      <c r="M25" s="22">
        <f>IF(OR($A25="",$B25="",$C25=""),"",'OddsRatio_working_3-way'!J24)</f>
        <v>1.9121564413882757</v>
      </c>
      <c r="N25" s="23">
        <f t="shared" si="16"/>
        <v>22.182468694096606</v>
      </c>
      <c r="O25" s="24">
        <f t="shared" si="17"/>
        <v>25.939177101967797</v>
      </c>
      <c r="P25" s="24">
        <f t="shared" si="18"/>
        <v>51.878354203935594</v>
      </c>
      <c r="Q25" t="s">
        <v>147</v>
      </c>
      <c r="R25" t="s">
        <v>132</v>
      </c>
      <c r="S25" s="48" t="s">
        <v>229</v>
      </c>
      <c r="T25" s="35">
        <v>100</v>
      </c>
      <c r="U25" s="35">
        <f t="shared" si="19"/>
        <v>68.847352024922117</v>
      </c>
      <c r="V25" s="35">
        <f t="shared" si="20"/>
        <v>69.230769230769241</v>
      </c>
      <c r="W25" s="35">
        <f t="shared" si="21"/>
        <v>58.677685950413228</v>
      </c>
      <c r="X25" s="35">
        <f t="shared" si="22"/>
        <v>72.091544818817539</v>
      </c>
      <c r="Y25" s="35">
        <f t="shared" si="23"/>
        <v>72.474962024664663</v>
      </c>
      <c r="Z25" s="35">
        <f t="shared" si="24"/>
        <v>61.921878744308657</v>
      </c>
      <c r="AA25" s="35">
        <f t="shared" si="25"/>
        <v>-3.2441927938954223</v>
      </c>
      <c r="AB25" s="35">
        <f t="shared" si="26"/>
        <v>-3.2441927938954223</v>
      </c>
      <c r="AC25" s="35">
        <f t="shared" si="27"/>
        <v>-3.2441927938954294</v>
      </c>
      <c r="AF25">
        <v>1.94</v>
      </c>
      <c r="AG25">
        <v>1.93</v>
      </c>
      <c r="AJ25" t="s">
        <v>182</v>
      </c>
    </row>
    <row r="26" spans="1:36" ht="15" x14ac:dyDescent="0.25">
      <c r="A26">
        <v>3.21</v>
      </c>
      <c r="B26">
        <v>3.25</v>
      </c>
      <c r="C26">
        <v>2.42</v>
      </c>
      <c r="D26" s="20">
        <f t="shared" si="3"/>
        <v>3.2441927938954285E-2</v>
      </c>
      <c r="E26" s="17">
        <f>IF(OR($A26="",$B26="",$C26=""),"",A26*'MPTO_working_3-way'!$I25)</f>
        <v>3.3141385886840431</v>
      </c>
      <c r="F26" s="21">
        <f>IF(OR($A26="",$B26="",$C26=""),"",B26*'MPTO_working_3-way'!$I25)</f>
        <v>3.3554362658016013</v>
      </c>
      <c r="G26" s="22">
        <f>IF(OR($A26="",$B26="",$C26=""),"",C26*'MPTO_working_3-way'!$I25)</f>
        <v>2.4985094656122695</v>
      </c>
      <c r="H26" s="17">
        <f>IF(OR($A26="",$B26="",$C26=""),"",'MPTO_working_3-way'!E25)</f>
        <v>3.325435382497766</v>
      </c>
      <c r="I26" s="21">
        <f>IF(OR($A26="",$B26="",$C26=""),"",'MPTO_working_3-way'!F25)</f>
        <v>3.368383250576481</v>
      </c>
      <c r="J26" s="22">
        <f>IF(OR($A26="",$B26="",$C26=""),"",'MPTO_working_3-way'!G25)</f>
        <v>2.4850328674850592</v>
      </c>
      <c r="K26" s="17">
        <f>IF(OR($A26="",$B26="",$C26=""),"",'OddsRatio_working_3-way'!H25)</f>
        <v>3.3205085692906042</v>
      </c>
      <c r="L26" s="21">
        <f>IF(OR($A26="",$B26="",$C26=""),"",'OddsRatio_working_3-way'!I25)</f>
        <v>3.3625087243908869</v>
      </c>
      <c r="M26" s="22">
        <f>IF(OR($A26="",$B26="",$C26=""),"",'OddsRatio_working_3-way'!J25)</f>
        <v>2.4910055060600258</v>
      </c>
      <c r="N26" s="23">
        <f t="shared" si="16"/>
        <v>30.173753246603773</v>
      </c>
      <c r="O26" s="24">
        <f t="shared" si="17"/>
        <v>29.802383975876346</v>
      </c>
      <c r="P26" s="24">
        <f t="shared" si="18"/>
        <v>40.023862777519881</v>
      </c>
      <c r="Q26" t="s">
        <v>167</v>
      </c>
      <c r="R26" t="s">
        <v>162</v>
      </c>
      <c r="S26" s="48" t="s">
        <v>229</v>
      </c>
      <c r="T26" s="35">
        <v>100</v>
      </c>
      <c r="U26" s="35">
        <f t="shared" si="19"/>
        <v>59.183673469387763</v>
      </c>
      <c r="V26" s="35">
        <f t="shared" si="20"/>
        <v>71.346704871060169</v>
      </c>
      <c r="W26" s="35">
        <f t="shared" si="21"/>
        <v>66.101694915254228</v>
      </c>
      <c r="X26" s="35">
        <f t="shared" si="22"/>
        <v>62.551600213685589</v>
      </c>
      <c r="Y26" s="35">
        <f t="shared" si="23"/>
        <v>74.714631615358002</v>
      </c>
      <c r="Z26" s="35">
        <f t="shared" si="24"/>
        <v>69.469621659552061</v>
      </c>
      <c r="AA26" s="35">
        <f t="shared" si="25"/>
        <v>-3.3679267442978258</v>
      </c>
      <c r="AB26" s="35">
        <f t="shared" si="26"/>
        <v>-3.3679267442978329</v>
      </c>
      <c r="AC26" s="35">
        <f t="shared" si="27"/>
        <v>-3.3679267442978329</v>
      </c>
      <c r="AF26">
        <v>2.38</v>
      </c>
      <c r="AG26">
        <v>1.62</v>
      </c>
      <c r="AJ26" t="s">
        <v>180</v>
      </c>
    </row>
    <row r="27" spans="1:36" ht="15" x14ac:dyDescent="0.25">
      <c r="A27">
        <v>2.4500000000000002</v>
      </c>
      <c r="B27">
        <v>3.49</v>
      </c>
      <c r="C27">
        <v>2.95</v>
      </c>
      <c r="D27" s="20">
        <f t="shared" si="3"/>
        <v>3.3679267442978222E-2</v>
      </c>
      <c r="E27" s="17">
        <f>IF(OR($A27="",$B27="",$C27=""),"",A27*'MPTO_working_3-way'!$I26)</f>
        <v>2.5325142052352967</v>
      </c>
      <c r="F27" s="21">
        <f>IF(OR($A27="",$B27="",$C27=""),"",B27*'MPTO_working_3-way'!$I26)</f>
        <v>3.607540643375994</v>
      </c>
      <c r="G27" s="22">
        <f>IF(OR($A27="",$B27="",$C27=""),"",C27*'MPTO_working_3-way'!$I26)</f>
        <v>3.0493538389567858</v>
      </c>
      <c r="H27" s="17">
        <f>IF(OR($A27="",$B27="",$C27=""),"",'MPTO_working_3-way'!E26)</f>
        <v>2.519292472028225</v>
      </c>
      <c r="I27" s="21">
        <f>IF(OR($A27="",$B27="",$C27=""),"",'MPTO_working_3-way'!F26)</f>
        <v>3.6323148758158634</v>
      </c>
      <c r="J27" s="22">
        <f>IF(OR($A27="",$B27="",$C27=""),"",'MPTO_working_3-way'!G26)</f>
        <v>3.0510443220751573</v>
      </c>
      <c r="K27" s="17">
        <f>IF(OR($A27="",$B27="",$C27=""),"",'OddsRatio_working_3-way'!H26)</f>
        <v>2.5253492975437073</v>
      </c>
      <c r="L27" s="21">
        <f>IF(OR($A27="",$B27="",$C27=""),"",'OddsRatio_working_3-way'!I26)</f>
        <v>3.6193929316440205</v>
      </c>
      <c r="M27" s="22">
        <f>IF(OR($A27="",$B27="",$C27=""),"",'OddsRatio_working_3-way'!J26)</f>
        <v>3.0513318139380887</v>
      </c>
      <c r="N27" s="23">
        <f t="shared" si="16"/>
        <v>39.486451761366908</v>
      </c>
      <c r="O27" s="24">
        <f t="shared" si="17"/>
        <v>27.719715419870756</v>
      </c>
      <c r="P27" s="24">
        <f t="shared" si="18"/>
        <v>32.793832818762347</v>
      </c>
      <c r="Q27" t="s">
        <v>186</v>
      </c>
      <c r="R27" t="s">
        <v>166</v>
      </c>
      <c r="S27" s="48" t="s">
        <v>229</v>
      </c>
      <c r="T27" s="35">
        <v>100</v>
      </c>
      <c r="U27" s="35">
        <f t="shared" si="19"/>
        <v>44.444444444444443</v>
      </c>
      <c r="V27" s="35">
        <f t="shared" si="20"/>
        <v>72.451790633608823</v>
      </c>
      <c r="W27" s="35">
        <f t="shared" si="21"/>
        <v>78.213507625272342</v>
      </c>
      <c r="X27" s="35">
        <f t="shared" si="22"/>
        <v>49.334701741118856</v>
      </c>
      <c r="Y27" s="35">
        <f t="shared" si="23"/>
        <v>77.342047930283229</v>
      </c>
      <c r="Z27" s="35">
        <f t="shared" si="24"/>
        <v>83.103764921946748</v>
      </c>
      <c r="AA27" s="35">
        <f t="shared" si="25"/>
        <v>-4.8902572966744131</v>
      </c>
      <c r="AB27" s="35">
        <f t="shared" si="26"/>
        <v>-4.890257296674406</v>
      </c>
      <c r="AC27" s="35">
        <f t="shared" si="27"/>
        <v>-4.890257296674406</v>
      </c>
      <c r="AF27">
        <v>2.04</v>
      </c>
      <c r="AG27">
        <v>1.84</v>
      </c>
      <c r="AJ27" t="s">
        <v>180</v>
      </c>
    </row>
    <row r="28" spans="1:36" ht="15" x14ac:dyDescent="0.25">
      <c r="A28">
        <v>1.8</v>
      </c>
      <c r="B28">
        <v>3.63</v>
      </c>
      <c r="C28">
        <v>4.59</v>
      </c>
      <c r="D28" s="20">
        <f t="shared" si="3"/>
        <v>4.8902572966744051E-2</v>
      </c>
      <c r="E28" s="17">
        <f>IF(OR($A28="",$B28="",$C28=""),"",A28*'MPTO_working_3-way'!$I27)</f>
        <v>1.8880246313401394</v>
      </c>
      <c r="F28" s="21">
        <f>IF(OR($A28="",$B28="",$C28=""),"",B28*'MPTO_working_3-way'!$I27)</f>
        <v>3.8075163398692808</v>
      </c>
      <c r="G28" s="22">
        <f>IF(OR($A28="",$B28="",$C28=""),"",C28*'MPTO_working_3-way'!$I27)</f>
        <v>4.8144628099173552</v>
      </c>
      <c r="H28" s="17">
        <f>IF(OR($A28="",$B28="",$C28=""),"",'MPTO_working_3-way'!E27)</f>
        <v>1.8544112900533116</v>
      </c>
      <c r="I28" s="21">
        <f>IF(OR($A28="",$B28="",$C28=""),"",'MPTO_working_3-way'!F27)</f>
        <v>3.8583040014820305</v>
      </c>
      <c r="J28" s="22">
        <f>IF(OR($A28="",$B28="",$C28=""),"",'MPTO_working_3-way'!G27)</f>
        <v>4.9612017627441638</v>
      </c>
      <c r="K28" s="17">
        <f>IF(OR($A28="",$B28="",$C28=""),"",'OddsRatio_working_3-way'!H27)</f>
        <v>1.8667307111686995</v>
      </c>
      <c r="L28" s="21">
        <f>IF(OR($A28="",$B28="",$C28=""),"",'OddsRatio_working_3-way'!I27)</f>
        <v>3.8493772129671</v>
      </c>
      <c r="M28" s="22">
        <f>IF(OR($A28="",$B28="",$C28=""),"",'OddsRatio_working_3-way'!J27)</f>
        <v>4.8894540663695381</v>
      </c>
      <c r="N28" s="23">
        <f t="shared" si="16"/>
        <v>52.96541069436099</v>
      </c>
      <c r="O28" s="24">
        <f t="shared" si="17"/>
        <v>26.263840013732725</v>
      </c>
      <c r="P28" s="24">
        <f t="shared" si="18"/>
        <v>20.770749291906274</v>
      </c>
      <c r="Q28" t="s">
        <v>177</v>
      </c>
      <c r="R28" t="s">
        <v>187</v>
      </c>
      <c r="S28" s="48" t="s">
        <v>229</v>
      </c>
      <c r="T28" s="35">
        <v>100</v>
      </c>
      <c r="U28" s="35">
        <f t="shared" si="19"/>
        <v>63.63636363636364</v>
      </c>
      <c r="V28" s="35">
        <f t="shared" si="20"/>
        <v>69.6048632218845</v>
      </c>
      <c r="W28" s="35">
        <f t="shared" si="21"/>
        <v>63.503649635036496</v>
      </c>
      <c r="X28" s="35">
        <f t="shared" si="22"/>
        <v>66.891487143079004</v>
      </c>
      <c r="Y28" s="35">
        <f t="shared" si="23"/>
        <v>72.859986728599864</v>
      </c>
      <c r="Z28" s="35">
        <f t="shared" si="24"/>
        <v>66.758773141751874</v>
      </c>
      <c r="AA28" s="35">
        <f t="shared" si="25"/>
        <v>-3.2551235067153641</v>
      </c>
      <c r="AB28" s="35">
        <f t="shared" si="26"/>
        <v>-3.2551235067153641</v>
      </c>
      <c r="AC28" s="35">
        <f t="shared" si="27"/>
        <v>-3.2551235067153783</v>
      </c>
      <c r="AF28">
        <v>2.08</v>
      </c>
      <c r="AG28">
        <v>1.76</v>
      </c>
      <c r="AJ28" t="s">
        <v>180</v>
      </c>
    </row>
    <row r="29" spans="1:36" ht="15" x14ac:dyDescent="0.25">
      <c r="A29">
        <v>2.75</v>
      </c>
      <c r="B29">
        <v>3.29</v>
      </c>
      <c r="C29">
        <v>2.74</v>
      </c>
      <c r="D29" s="20">
        <f t="shared" si="3"/>
        <v>3.2551235067153739E-2</v>
      </c>
      <c r="E29" s="17">
        <f>IF(OR($A29="",$B29="",$C29=""),"",A29*'MPTO_working_3-way'!$I28)</f>
        <v>2.8395158964346727</v>
      </c>
      <c r="F29" s="21">
        <f>IF(OR($A29="",$B29="",$C29=""),"",B29*'MPTO_working_3-way'!$I28)</f>
        <v>3.397093563370936</v>
      </c>
      <c r="G29" s="22">
        <f>IF(OR($A29="",$B29="",$C29=""),"",C29*'MPTO_working_3-way'!$I28)</f>
        <v>2.8291903840840016</v>
      </c>
      <c r="H29" s="17">
        <f>IF(OR($A29="",$B29="",$C29=""),"",'MPTO_working_3-way'!E28)</f>
        <v>2.8345799895947876</v>
      </c>
      <c r="I29" s="21">
        <f>IF(OR($A29="",$B29="",$C29=""),"",'MPTO_working_3-way'!F28)</f>
        <v>3.4117937154929003</v>
      </c>
      <c r="J29" s="22">
        <f>IF(OR($A29="",$B29="",$C29=""),"",'MPTO_working_3-way'!G28)</f>
        <v>2.8239565909958215</v>
      </c>
      <c r="K29" s="17">
        <f>IF(OR($A29="",$B29="",$C29=""),"",'OddsRatio_working_3-way'!H28)</f>
        <v>2.8371782419986675</v>
      </c>
      <c r="L29" s="21">
        <f>IF(OR($A29="",$B29="",$C29=""),"",'OddsRatio_working_3-way'!I28)</f>
        <v>3.4040789566725413</v>
      </c>
      <c r="M29" s="22">
        <f>IF(OR($A29="",$B29="",$C29=""),"",'OddsRatio_working_3-way'!J28)</f>
        <v>2.8266800806158177</v>
      </c>
      <c r="N29" s="23">
        <f t="shared" si="16"/>
        <v>35.217270706447209</v>
      </c>
      <c r="O29" s="24">
        <f t="shared" si="17"/>
        <v>29.436928402045542</v>
      </c>
      <c r="P29" s="24">
        <f t="shared" si="18"/>
        <v>35.345800891507231</v>
      </c>
      <c r="Q29" t="s">
        <v>165</v>
      </c>
      <c r="R29" t="s">
        <v>160</v>
      </c>
      <c r="S29" s="48" t="s">
        <v>229</v>
      </c>
      <c r="T29" s="35">
        <v>100</v>
      </c>
      <c r="U29" s="35">
        <f t="shared" si="19"/>
        <v>60.15936254980079</v>
      </c>
      <c r="V29" s="35">
        <f t="shared" si="20"/>
        <v>70.588235294117652</v>
      </c>
      <c r="W29" s="35">
        <f t="shared" si="21"/>
        <v>65.870307167235495</v>
      </c>
      <c r="X29" s="35">
        <f t="shared" si="22"/>
        <v>63.54145753864686</v>
      </c>
      <c r="Y29" s="35">
        <f t="shared" si="23"/>
        <v>73.970330282963715</v>
      </c>
      <c r="Z29" s="35">
        <f t="shared" si="24"/>
        <v>69.252402156081558</v>
      </c>
      <c r="AA29" s="35">
        <f t="shared" si="25"/>
        <v>-3.3820949888460703</v>
      </c>
      <c r="AB29" s="35">
        <f t="shared" si="26"/>
        <v>-3.3820949888460632</v>
      </c>
      <c r="AC29" s="35">
        <f t="shared" si="27"/>
        <v>-3.3820949888460632</v>
      </c>
      <c r="AF29">
        <v>2.2599999999999998</v>
      </c>
      <c r="AG29">
        <v>1.68</v>
      </c>
      <c r="AJ29" t="s">
        <v>180</v>
      </c>
    </row>
    <row r="30" spans="1:36" s="35" customFormat="1" ht="15" x14ac:dyDescent="0.25">
      <c r="A30">
        <v>2.5099999999999998</v>
      </c>
      <c r="B30">
        <v>3.4</v>
      </c>
      <c r="C30">
        <v>2.93</v>
      </c>
      <c r="D30" s="20">
        <f t="shared" si="3"/>
        <v>3.3820949888460738E-2</v>
      </c>
      <c r="E30" s="17">
        <f>IF(OR($A30="",$B30="",$C30=""),"",A30*'MPTO_working_3-way'!$I29)</f>
        <v>2.5948905842200363</v>
      </c>
      <c r="F30" s="21">
        <f>IF(OR($A30="",$B30="",$C30=""),"",B30*'MPTO_working_3-way'!$I29)</f>
        <v>3.5149912296207666</v>
      </c>
      <c r="G30" s="22">
        <f>IF(OR($A30="",$B30="",$C30=""),"",C30*'MPTO_working_3-way'!$I29)</f>
        <v>3.0290953831731899</v>
      </c>
      <c r="H30" s="17">
        <f>IF(OR($A30="",$B30="",$C30=""),"",'MPTO_working_3-way'!E29)</f>
        <v>2.5830934369869203</v>
      </c>
      <c r="I30" s="21">
        <f>IF(OR($A30="",$B30="",$C30=""),"",'MPTO_working_3-way'!F29)</f>
        <v>3.5355178482383653</v>
      </c>
      <c r="J30" s="22">
        <f>IF(OR($A30="",$B30="",$C30=""),"",'MPTO_working_3-way'!G29)</f>
        <v>3.0300892862913393</v>
      </c>
      <c r="K30" s="17">
        <f>IF(OR($A30="",$B30="",$C30=""),"",'OddsRatio_working_3-way'!H29)</f>
        <v>2.5885655798079212</v>
      </c>
      <c r="L30" s="21">
        <f>IF(OR($A30="",$B30="",$C30=""),"",'OddsRatio_working_3-way'!I29)</f>
        <v>3.5248724447278206</v>
      </c>
      <c r="M30" s="22">
        <f>IF(OR($A30="",$B30="",$C30=""),"",'OddsRatio_working_3-way'!J29)</f>
        <v>3.03041825763529</v>
      </c>
      <c r="N30" s="23">
        <f t="shared" si="16"/>
        <v>38.537270360498717</v>
      </c>
      <c r="O30" s="24">
        <f t="shared" si="17"/>
        <v>28.449573119074049</v>
      </c>
      <c r="P30" s="24">
        <f t="shared" si="18"/>
        <v>33.013156520427223</v>
      </c>
      <c r="Q30" t="s">
        <v>159</v>
      </c>
      <c r="R30" t="s">
        <v>154</v>
      </c>
      <c r="S30" s="48" t="s">
        <v>229</v>
      </c>
      <c r="T30" s="35">
        <v>100</v>
      </c>
      <c r="U30" s="35">
        <f t="shared" si="19"/>
        <v>71.83098591549296</v>
      </c>
      <c r="V30" s="35">
        <f t="shared" si="20"/>
        <v>70.501474926253692</v>
      </c>
      <c r="W30" s="35">
        <f t="shared" si="21"/>
        <v>54.337899543379002</v>
      </c>
      <c r="X30" s="35">
        <f t="shared" si="22"/>
        <v>75.160625530367327</v>
      </c>
      <c r="Y30" s="35">
        <f t="shared" si="23"/>
        <v>73.831114541128045</v>
      </c>
      <c r="Z30" s="35">
        <f t="shared" si="24"/>
        <v>57.667539158253355</v>
      </c>
      <c r="AA30" s="35">
        <f t="shared" si="25"/>
        <v>-3.3296396148743668</v>
      </c>
      <c r="AB30" s="35">
        <f t="shared" si="26"/>
        <v>-3.3296396148743526</v>
      </c>
      <c r="AC30" s="35">
        <f t="shared" si="27"/>
        <v>-3.3296396148743526</v>
      </c>
      <c r="AD30" s="36"/>
      <c r="AE30" s="36"/>
      <c r="AF30">
        <v>2</v>
      </c>
      <c r="AG30">
        <v>1.88</v>
      </c>
      <c r="AH30" s="36"/>
      <c r="AI30" s="36"/>
      <c r="AJ30" t="s">
        <v>180</v>
      </c>
    </row>
    <row r="31" spans="1:36" ht="15" x14ac:dyDescent="0.25">
      <c r="A31">
        <v>3.55</v>
      </c>
      <c r="B31">
        <v>3.39</v>
      </c>
      <c r="C31">
        <v>2.19</v>
      </c>
      <c r="D31" s="20">
        <f t="shared" si="3"/>
        <v>3.3296396148743579E-2</v>
      </c>
      <c r="E31" s="17">
        <f>IF(OR($A31="",$B31="",$C31=""),"",A31*'MPTO_working_3-way'!$I30)</f>
        <v>3.6682022063280395</v>
      </c>
      <c r="F31" s="21">
        <f>IF(OR($A31="",$B31="",$C31=""),"",B31*'MPTO_working_3-way'!$I30)</f>
        <v>3.5028747829442408</v>
      </c>
      <c r="G31" s="22">
        <f>IF(OR($A31="",$B31="",$C31=""),"",C31*'MPTO_working_3-way'!$I30)</f>
        <v>2.2629191075657484</v>
      </c>
      <c r="H31" s="17">
        <f>IF(OR($A31="",$B31="",$C31=""),"",'MPTO_working_3-way'!E30)</f>
        <v>3.695609741733429</v>
      </c>
      <c r="I31" s="21">
        <f>IF(OR($A31="",$B31="",$C31=""),"",'MPTO_working_3-way'!F30)</f>
        <v>3.5225351293807723</v>
      </c>
      <c r="J31" s="22">
        <f>IF(OR($A31="",$B31="",$C31=""),"",'MPTO_working_3-way'!G30)</f>
        <v>2.2445570318817474</v>
      </c>
      <c r="K31" s="17">
        <f>IF(OR($A31="",$B31="",$C31=""),"",'OddsRatio_working_3-way'!H30)</f>
        <v>3.6833200829743751</v>
      </c>
      <c r="L31" s="21">
        <f>IF(OR($A31="",$B31="",$C31=""),"",'OddsRatio_working_3-way'!I30)</f>
        <v>3.5149549012975521</v>
      </c>
      <c r="M31" s="22">
        <f>IF(OR($A31="",$B31="",$C31=""),"",'OddsRatio_working_3-way'!J30)</f>
        <v>2.2522160387213752</v>
      </c>
      <c r="N31" s="23">
        <f t="shared" si="16"/>
        <v>27.261310684424473</v>
      </c>
      <c r="O31" s="24">
        <f t="shared" si="17"/>
        <v>28.54798021525276</v>
      </c>
      <c r="P31" s="24">
        <f t="shared" si="18"/>
        <v>44.190709100322763</v>
      </c>
      <c r="Q31" t="s">
        <v>113</v>
      </c>
      <c r="R31" t="s">
        <v>158</v>
      </c>
      <c r="S31" s="48" t="s">
        <v>229</v>
      </c>
      <c r="T31" s="35">
        <v>100</v>
      </c>
      <c r="U31" s="35">
        <f t="shared" si="19"/>
        <v>48.717948717948723</v>
      </c>
      <c r="V31" s="35">
        <f t="shared" si="20"/>
        <v>70.501474926253692</v>
      </c>
      <c r="W31" s="35">
        <f t="shared" si="21"/>
        <v>77.375565610859724</v>
      </c>
      <c r="X31" s="35">
        <f t="shared" si="22"/>
        <v>52.122959462886584</v>
      </c>
      <c r="Y31" s="35">
        <f t="shared" si="23"/>
        <v>73.906485671191561</v>
      </c>
      <c r="Z31" s="35">
        <f t="shared" si="24"/>
        <v>80.780576355797606</v>
      </c>
      <c r="AA31" s="35">
        <f t="shared" si="25"/>
        <v>-3.4050107449378615</v>
      </c>
      <c r="AB31" s="35">
        <f t="shared" si="26"/>
        <v>-3.4050107449378686</v>
      </c>
      <c r="AC31" s="35">
        <f t="shared" si="27"/>
        <v>-3.4050107449378828</v>
      </c>
      <c r="AF31">
        <v>2.16</v>
      </c>
      <c r="AG31">
        <v>1.74</v>
      </c>
      <c r="AJ31" t="s">
        <v>180</v>
      </c>
    </row>
    <row r="32" spans="1:36" ht="15" x14ac:dyDescent="0.25">
      <c r="A32">
        <v>1.95</v>
      </c>
      <c r="B32">
        <v>3.39</v>
      </c>
      <c r="C32">
        <v>4.42</v>
      </c>
      <c r="D32" s="20">
        <f t="shared" si="3"/>
        <v>3.4050107449378864E-2</v>
      </c>
      <c r="E32" s="17">
        <f>IF(OR($A32="",$B32="",$C32=""),"",A32*'MPTO_working_3-way'!$I31)</f>
        <v>2.0163977095262888</v>
      </c>
      <c r="F32" s="21">
        <f>IF(OR($A32="",$B32="",$C32=""),"",B32*'MPTO_working_3-way'!$I31)</f>
        <v>3.5054298642533945</v>
      </c>
      <c r="G32" s="22">
        <f>IF(OR($A32="",$B32="",$C32=""),"",C32*'MPTO_working_3-way'!$I31)</f>
        <v>4.5705014749262549</v>
      </c>
      <c r="H32" s="17">
        <f>IF(OR($A32="",$B32="",$C32=""),"",'MPTO_working_3-way'!E31)</f>
        <v>1.9941353396800612</v>
      </c>
      <c r="I32" s="21">
        <f>IF(OR($A32="",$B32="",$C32=""),"",'MPTO_working_3-way'!F31)</f>
        <v>3.5256553043969325</v>
      </c>
      <c r="J32" s="22">
        <f>IF(OR($A32="",$B32="",$C32=""),"",'MPTO_working_3-way'!G31)</f>
        <v>4.653450381995488</v>
      </c>
      <c r="K32" s="17">
        <f>IF(OR($A32="",$B32="",$C32=""),"",'OddsRatio_working_3-way'!H31)</f>
        <v>2.0029276998961181</v>
      </c>
      <c r="L32" s="21">
        <f>IF(OR($A32="",$B32="",$C32=""),"",'OddsRatio_working_3-way'!I31)</f>
        <v>3.5231549502649719</v>
      </c>
      <c r="M32" s="22">
        <f>IF(OR($A32="",$B32="",$C32=""),"",'OddsRatio_working_3-way'!J31)</f>
        <v>4.6105397196260292</v>
      </c>
      <c r="N32" s="23">
        <f t="shared" si="16"/>
        <v>49.593390990060662</v>
      </c>
      <c r="O32" s="24">
        <f t="shared" si="17"/>
        <v>28.52717180844197</v>
      </c>
      <c r="P32" s="24">
        <f t="shared" si="18"/>
        <v>21.87943720149735</v>
      </c>
      <c r="Q32" t="s">
        <v>188</v>
      </c>
      <c r="R32" t="s">
        <v>164</v>
      </c>
      <c r="S32" s="48" t="s">
        <v>229</v>
      </c>
      <c r="T32" s="35">
        <v>100</v>
      </c>
      <c r="U32" s="35">
        <f t="shared" si="19"/>
        <v>57.264957264957268</v>
      </c>
      <c r="V32" s="35">
        <f t="shared" si="20"/>
        <v>72.067039106145245</v>
      </c>
      <c r="W32" s="35">
        <f t="shared" si="21"/>
        <v>67.320261437908499</v>
      </c>
      <c r="X32" s="35">
        <f t="shared" si="22"/>
        <v>60.612699455946249</v>
      </c>
      <c r="Y32" s="35">
        <f t="shared" si="23"/>
        <v>75.41478129713424</v>
      </c>
      <c r="Z32" s="35">
        <f t="shared" si="24"/>
        <v>70.668003628897495</v>
      </c>
      <c r="AA32" s="35">
        <f t="shared" si="25"/>
        <v>-3.3477421909889813</v>
      </c>
      <c r="AB32" s="35">
        <f t="shared" si="26"/>
        <v>-3.3477421909889955</v>
      </c>
      <c r="AC32" s="35">
        <f t="shared" si="27"/>
        <v>-3.3477421909889955</v>
      </c>
      <c r="AF32">
        <v>2.2999999999999998</v>
      </c>
      <c r="AG32">
        <v>1.66</v>
      </c>
      <c r="AJ32" t="s">
        <v>180</v>
      </c>
    </row>
    <row r="33" spans="1:36" ht="15" x14ac:dyDescent="0.25">
      <c r="A33">
        <v>2.34</v>
      </c>
      <c r="B33">
        <v>3.58</v>
      </c>
      <c r="C33">
        <v>3.06</v>
      </c>
      <c r="D33" s="20">
        <f t="shared" si="3"/>
        <v>3.3477421909889893E-2</v>
      </c>
      <c r="E33" s="17">
        <f>IF(OR($A33="",$B33="",$C33=""),"",A33*'MPTO_working_3-way'!$I32)</f>
        <v>2.4183371672691423</v>
      </c>
      <c r="F33" s="21">
        <f>IF(OR($A33="",$B33="",$C33=""),"",B33*'MPTO_working_3-way'!$I32)</f>
        <v>3.6998491704374059</v>
      </c>
      <c r="G33" s="22">
        <f>IF(OR($A33="",$B33="",$C33=""),"",C33*'MPTO_working_3-way'!$I32)</f>
        <v>3.1624409110442633</v>
      </c>
      <c r="H33" s="17">
        <f>IF(OR($A33="",$B33="",$C33=""),"",'MPTO_working_3-way'!E32)</f>
        <v>2.4027413161286839</v>
      </c>
      <c r="I33" s="21">
        <f>IF(OR($A33="",$B33="",$C33=""),"",'MPTO_working_3-way'!F32)</f>
        <v>3.7289713753050475</v>
      </c>
      <c r="J33" s="22">
        <f>IF(OR($A33="",$B33="",$C33=""),"",'MPTO_working_3-way'!G32)</f>
        <v>3.1681838810432743</v>
      </c>
      <c r="K33" s="17">
        <f>IF(OR($A33="",$B33="",$C33=""),"",'OddsRatio_working_3-way'!H32)</f>
        <v>2.409630579678272</v>
      </c>
      <c r="L33" s="21">
        <f>IF(OR($A33="",$B33="",$C33=""),"",'OddsRatio_working_3-way'!I32)</f>
        <v>3.7140648474402567</v>
      </c>
      <c r="M33" s="22">
        <f>IF(OR($A33="",$B33="",$C33=""),"",'OddsRatio_working_3-way'!J32)</f>
        <v>3.167044025475553</v>
      </c>
      <c r="N33" s="23">
        <f t="shared" si="16"/>
        <v>41.350727000951217</v>
      </c>
      <c r="O33" s="24">
        <f t="shared" si="17"/>
        <v>27.028128821850792</v>
      </c>
      <c r="P33" s="24">
        <f t="shared" si="18"/>
        <v>31.621144177197984</v>
      </c>
      <c r="Q33" t="s">
        <v>163</v>
      </c>
      <c r="R33" t="s">
        <v>156</v>
      </c>
      <c r="S33" s="48" t="s">
        <v>229</v>
      </c>
      <c r="T33" s="35">
        <v>100</v>
      </c>
      <c r="U33" s="35">
        <f t="shared" si="19"/>
        <v>61.832061068702288</v>
      </c>
      <c r="V33" s="35">
        <f t="shared" si="20"/>
        <v>69.969969969969966</v>
      </c>
      <c r="W33" s="35">
        <f t="shared" si="21"/>
        <v>64.912280701754383</v>
      </c>
      <c r="X33" s="35">
        <f t="shared" si="22"/>
        <v>65.117749328275636</v>
      </c>
      <c r="Y33" s="35">
        <f t="shared" si="23"/>
        <v>73.255658229543315</v>
      </c>
      <c r="Z33" s="35">
        <f t="shared" si="24"/>
        <v>68.197968961327732</v>
      </c>
      <c r="AA33" s="35">
        <f t="shared" si="25"/>
        <v>-3.2856882595733481</v>
      </c>
      <c r="AB33" s="35">
        <f t="shared" si="26"/>
        <v>-3.2856882595733481</v>
      </c>
      <c r="AC33" s="35">
        <f t="shared" si="27"/>
        <v>-3.2856882595733481</v>
      </c>
      <c r="AF33">
        <v>2.0099999999999998</v>
      </c>
      <c r="AG33">
        <v>1.87</v>
      </c>
      <c r="AJ33" t="s">
        <v>180</v>
      </c>
    </row>
    <row r="34" spans="1:36" ht="15" x14ac:dyDescent="0.25">
      <c r="A34">
        <v>2.62</v>
      </c>
      <c r="B34">
        <v>3.33</v>
      </c>
      <c r="C34">
        <v>2.85</v>
      </c>
      <c r="D34" s="20">
        <f t="shared" si="3"/>
        <v>3.2856882595733605E-2</v>
      </c>
      <c r="E34" s="17">
        <f>IF(OR($A34="",$B34="",$C34=""),"",A34*'MPTO_working_3-way'!$I33)</f>
        <v>2.7060850324008223</v>
      </c>
      <c r="F34" s="21">
        <f>IF(OR($A34="",$B34="",$C34=""),"",B34*'MPTO_working_3-way'!$I33)</f>
        <v>3.4394134190437931</v>
      </c>
      <c r="G34" s="22">
        <f>IF(OR($A34="",$B34="",$C34=""),"",C34*'MPTO_working_3-way'!$I33)</f>
        <v>2.9436421153978407</v>
      </c>
      <c r="H34" s="17">
        <f>IF(OR($A34="",$B34="",$C34=""),"",'MPTO_working_3-way'!E33)</f>
        <v>2.6974019789177248</v>
      </c>
      <c r="I34" s="21">
        <f>IF(OR($A34="",$B34="",$C34=""),"",'MPTO_working_3-way'!F33)</f>
        <v>3.4560459340039227</v>
      </c>
      <c r="J34" s="22">
        <f>IF(OR($A34="",$B34="",$C34=""),"",'MPTO_working_3-way'!G33)</f>
        <v>2.9418262786210096</v>
      </c>
      <c r="K34" s="17">
        <f>IF(OR($A34="",$B34="",$C34=""),"",'OddsRatio_working_3-way'!H33)</f>
        <v>2.7015891446328628</v>
      </c>
      <c r="L34" s="21">
        <f>IF(OR($A34="",$B34="",$C34=""),"",'OddsRatio_working_3-way'!I33)</f>
        <v>3.4473473499966487</v>
      </c>
      <c r="M34" s="22">
        <f>IF(OR($A34="",$B34="",$C34=""),"",'OddsRatio_working_3-way'!J33)</f>
        <v>2.943172788623948</v>
      </c>
      <c r="N34" s="23">
        <f t="shared" si="16"/>
        <v>36.9537537818169</v>
      </c>
      <c r="O34" s="24">
        <f t="shared" si="17"/>
        <v>29.074725197705792</v>
      </c>
      <c r="P34" s="24">
        <f t="shared" si="18"/>
        <v>33.971521020477297</v>
      </c>
      <c r="Q34" t="s">
        <v>155</v>
      </c>
      <c r="R34" t="s">
        <v>189</v>
      </c>
      <c r="S34" s="48" t="s">
        <v>229</v>
      </c>
      <c r="T34" s="35">
        <v>100</v>
      </c>
      <c r="U34" s="35">
        <f t="shared" si="19"/>
        <v>34.640522875816991</v>
      </c>
      <c r="V34" s="35">
        <f t="shared" si="20"/>
        <v>75.550122249388764</v>
      </c>
      <c r="W34" s="35">
        <f t="shared" si="21"/>
        <v>85.974754558204765</v>
      </c>
      <c r="X34" s="35">
        <f t="shared" si="22"/>
        <v>38.475123192406478</v>
      </c>
      <c r="Y34" s="35">
        <f t="shared" si="23"/>
        <v>79.384722565978237</v>
      </c>
      <c r="Z34" s="35">
        <f t="shared" si="24"/>
        <v>89.809354874794252</v>
      </c>
      <c r="AA34" s="35">
        <f t="shared" si="25"/>
        <v>-3.8346003165894871</v>
      </c>
      <c r="AB34" s="35">
        <f t="shared" si="26"/>
        <v>-3.8346003165894729</v>
      </c>
      <c r="AC34" s="35">
        <f t="shared" si="27"/>
        <v>-3.8346003165894871</v>
      </c>
      <c r="AF34">
        <v>2.2400000000000002</v>
      </c>
      <c r="AG34">
        <v>1.69</v>
      </c>
      <c r="AJ34" t="s">
        <v>180</v>
      </c>
    </row>
    <row r="35" spans="1:36" s="35" customFormat="1" ht="15" x14ac:dyDescent="0.25">
      <c r="A35">
        <v>1.53</v>
      </c>
      <c r="B35">
        <v>4.09</v>
      </c>
      <c r="C35">
        <v>7.13</v>
      </c>
      <c r="D35" s="20">
        <f t="shared" si="3"/>
        <v>3.8346003165894871E-2</v>
      </c>
      <c r="E35" s="17">
        <f>IF(OR($A35="",$B35="",$C35=""),"",A35*'MPTO_working_3-way'!$I34)</f>
        <v>1.5886693848438191</v>
      </c>
      <c r="F35" s="21">
        <f>IF(OR($A35="",$B35="",$C35=""),"",B35*'MPTO_working_3-way'!$I34)</f>
        <v>4.2468351529485098</v>
      </c>
      <c r="G35" s="22">
        <f>IF(OR($A35="",$B35="",$C35=""),"",C35*'MPTO_working_3-way'!$I34)</f>
        <v>7.4034070025728305</v>
      </c>
      <c r="H35" s="17">
        <f>IF(OR($A35="",$B35="",$C35=""),"",'MPTO_working_3-way'!E34)</f>
        <v>1.5605182145619754</v>
      </c>
      <c r="I35" s="21">
        <f>IF(OR($A35="",$B35="",$C35=""),"",'MPTO_working_3-way'!F34)</f>
        <v>4.3156132901420152</v>
      </c>
      <c r="J35" s="22">
        <f>IF(OR($A35="",$B35="",$C35=""),"",'MPTO_working_3-way'!G34)</f>
        <v>7.8449552317429632</v>
      </c>
      <c r="K35" s="17">
        <f>IF(OR($A35="",$B35="",$C35=""),"",'OddsRatio_working_3-way'!H34)</f>
        <v>1.5699552227032001</v>
      </c>
      <c r="L35" s="21">
        <f>IF(OR($A35="",$B35="",$C35=""),"",'OddsRatio_working_3-way'!I34)</f>
        <v>4.322946487080924</v>
      </c>
      <c r="M35" s="22">
        <f>IF(OR($A35="",$B35="",$C35=""),"",'OddsRatio_working_3-way'!J34)</f>
        <v>7.5921236135294707</v>
      </c>
      <c r="N35" s="23">
        <f t="shared" si="16"/>
        <v>62.945758855818148</v>
      </c>
      <c r="O35" s="24">
        <f t="shared" si="17"/>
        <v>23.5469464668464</v>
      </c>
      <c r="P35" s="24">
        <f t="shared" si="18"/>
        <v>13.507294677335452</v>
      </c>
      <c r="Q35" t="s">
        <v>190</v>
      </c>
      <c r="R35" t="s">
        <v>176</v>
      </c>
      <c r="S35" s="48" t="s">
        <v>229</v>
      </c>
      <c r="T35" s="35">
        <v>100</v>
      </c>
      <c r="U35" s="35">
        <f t="shared" si="19"/>
        <v>45.054945054945051</v>
      </c>
      <c r="V35" s="35">
        <f t="shared" si="20"/>
        <v>72.972972972972968</v>
      </c>
      <c r="W35" s="35">
        <f t="shared" si="21"/>
        <v>78.354978354978357</v>
      </c>
      <c r="X35" s="35">
        <f t="shared" si="22"/>
        <v>48.672048672048668</v>
      </c>
      <c r="Y35" s="35">
        <f t="shared" si="23"/>
        <v>76.590076590076578</v>
      </c>
      <c r="Z35" s="35">
        <f t="shared" si="24"/>
        <v>81.972081972081966</v>
      </c>
      <c r="AA35" s="35">
        <f t="shared" si="25"/>
        <v>-3.6171036171036164</v>
      </c>
      <c r="AB35" s="35">
        <f t="shared" si="26"/>
        <v>-3.6171036171036093</v>
      </c>
      <c r="AC35" s="35">
        <f t="shared" si="27"/>
        <v>-3.6171036171036093</v>
      </c>
      <c r="AD35" s="36"/>
      <c r="AE35" s="36"/>
      <c r="AF35">
        <v>2.23</v>
      </c>
      <c r="AG35">
        <v>1.69</v>
      </c>
      <c r="AH35" s="36"/>
      <c r="AI35" s="36"/>
      <c r="AJ35" t="s">
        <v>180</v>
      </c>
    </row>
    <row r="36" spans="1:36" ht="15" x14ac:dyDescent="0.25">
      <c r="A36">
        <v>1.82</v>
      </c>
      <c r="B36">
        <v>3.7</v>
      </c>
      <c r="C36">
        <v>4.62</v>
      </c>
      <c r="D36" s="20">
        <f t="shared" si="3"/>
        <v>3.6171036171036119E-2</v>
      </c>
      <c r="E36" s="17">
        <f>IF(OR($A36="",$B36="",$C36=""),"",A36*'MPTO_working_3-way'!$I35)</f>
        <v>1.8858312858312858</v>
      </c>
      <c r="F36" s="21">
        <f>IF(OR($A36="",$B36="",$C36=""),"",B36*'MPTO_working_3-way'!$I35)</f>
        <v>3.833832833832834</v>
      </c>
      <c r="G36" s="22">
        <f>IF(OR($A36="",$B36="",$C36=""),"",C36*'MPTO_working_3-way'!$I35)</f>
        <v>4.7871101871101871</v>
      </c>
      <c r="H36" s="17">
        <f>IF(OR($A36="",$B36="",$C36=""),"",'MPTO_working_3-way'!E35)</f>
        <v>1.8608336915441772</v>
      </c>
      <c r="I36" s="21">
        <f>IF(OR($A36="",$B36="",$C36=""),"",'MPTO_working_3-way'!F35)</f>
        <v>3.8727678312091185</v>
      </c>
      <c r="J36" s="22">
        <f>IF(OR($A36="",$B36="",$C36=""),"",'MPTO_working_3-way'!G35)</f>
        <v>4.8925305661152771</v>
      </c>
      <c r="K36" s="17">
        <f>IF(OR($A36="",$B36="",$C36=""),"",'OddsRatio_working_3-way'!H35)</f>
        <v>1.8701387590290084</v>
      </c>
      <c r="L36" s="21">
        <f>IF(OR($A36="",$B36="",$C36=""),"",'OddsRatio_working_3-way'!I35)</f>
        <v>3.8650910358272217</v>
      </c>
      <c r="M36" s="22">
        <f>IF(OR($A36="",$B36="",$C36=""),"",'OddsRatio_working_3-way'!J35)</f>
        <v>4.8413442776646454</v>
      </c>
      <c r="N36" s="23">
        <f t="shared" si="16"/>
        <v>53.027012941891769</v>
      </c>
      <c r="O36" s="24">
        <f t="shared" si="17"/>
        <v>26.083557717362982</v>
      </c>
      <c r="P36" s="24">
        <f t="shared" si="18"/>
        <v>20.889429340745245</v>
      </c>
      <c r="Q36" t="s">
        <v>157</v>
      </c>
      <c r="R36" t="s">
        <v>112</v>
      </c>
      <c r="S36" s="48" t="s">
        <v>229</v>
      </c>
      <c r="T36" s="35">
        <v>100</v>
      </c>
      <c r="U36" s="35">
        <f t="shared" si="19"/>
        <v>45.652173913043477</v>
      </c>
      <c r="V36" s="35">
        <f t="shared" si="20"/>
        <v>71.910112359550567</v>
      </c>
      <c r="W36" s="35">
        <f t="shared" si="21"/>
        <v>78.902953586497887</v>
      </c>
      <c r="X36" s="35">
        <f t="shared" si="22"/>
        <v>49.186934053951546</v>
      </c>
      <c r="Y36" s="35">
        <f t="shared" si="23"/>
        <v>75.444872500458629</v>
      </c>
      <c r="Z36" s="35">
        <f t="shared" si="24"/>
        <v>82.437713727405963</v>
      </c>
      <c r="AA36" s="35">
        <f t="shared" si="25"/>
        <v>-3.5347601409080696</v>
      </c>
      <c r="AB36" s="35">
        <f t="shared" si="26"/>
        <v>-3.5347601409080625</v>
      </c>
      <c r="AC36" s="35">
        <f t="shared" si="27"/>
        <v>-3.5347601409080767</v>
      </c>
      <c r="AF36">
        <v>2.06</v>
      </c>
      <c r="AG36">
        <v>1.81</v>
      </c>
      <c r="AJ36" t="s">
        <v>180</v>
      </c>
    </row>
    <row r="37" spans="1:36" ht="15" x14ac:dyDescent="0.25">
      <c r="A37">
        <v>1.84</v>
      </c>
      <c r="B37">
        <v>3.56</v>
      </c>
      <c r="C37">
        <v>4.74</v>
      </c>
      <c r="D37" s="20">
        <f t="shared" si="3"/>
        <v>3.5347601409080553E-2</v>
      </c>
      <c r="E37" s="17">
        <f>IF(OR($A37="",$B37="",$C37=""),"",A37*'MPTO_working_3-way'!$I36)</f>
        <v>1.9050395865927083</v>
      </c>
      <c r="F37" s="21">
        <f>IF(OR($A37="",$B37="",$C37=""),"",B37*'MPTO_working_3-way'!$I36)</f>
        <v>3.6858374610163267</v>
      </c>
      <c r="G37" s="22">
        <f>IF(OR($A37="",$B37="",$C37=""),"",C37*'MPTO_working_3-way'!$I36)</f>
        <v>4.9075476306790424</v>
      </c>
      <c r="H37" s="17">
        <f>IF(OR($A37="",$B37="",$C37=""),"",'MPTO_working_3-way'!E36)</f>
        <v>1.8807749415576109</v>
      </c>
      <c r="I37" s="21">
        <f>IF(OR($A37="",$B37="",$C37=""),"",'MPTO_working_3-way'!F36)</f>
        <v>3.715865005942403</v>
      </c>
      <c r="J37" s="22">
        <f>IF(OR($A37="",$B37="",$C37=""),"",'MPTO_working_3-way'!G36)</f>
        <v>5.0203845099111239</v>
      </c>
      <c r="K37" s="17">
        <f>IF(OR($A37="",$B37="",$C37=""),"",'OddsRatio_working_3-way'!H36)</f>
        <v>1.8899647114847331</v>
      </c>
      <c r="L37" s="21">
        <f>IF(OR($A37="",$B37="",$C37=""),"",'OddsRatio_working_3-way'!I36)</f>
        <v>3.7122734064296625</v>
      </c>
      <c r="M37" s="22">
        <f>IF(OR($A37="",$B37="",$C37=""),"",'OddsRatio_working_3-way'!J36)</f>
        <v>4.9624619297058352</v>
      </c>
      <c r="N37" s="23">
        <f t="shared" si="16"/>
        <v>52.492347510141116</v>
      </c>
      <c r="O37" s="24">
        <f t="shared" si="17"/>
        <v>27.130876241196528</v>
      </c>
      <c r="P37" s="24">
        <f t="shared" si="18"/>
        <v>20.37677624866237</v>
      </c>
      <c r="Q37" t="s">
        <v>161</v>
      </c>
      <c r="R37" t="s">
        <v>191</v>
      </c>
      <c r="S37" s="48" t="s">
        <v>229</v>
      </c>
      <c r="T37" s="35">
        <v>100</v>
      </c>
      <c r="U37" s="35">
        <f t="shared" si="19"/>
        <v>59.839357429718881</v>
      </c>
      <c r="V37" s="35">
        <f t="shared" si="20"/>
        <v>67.741935483870961</v>
      </c>
      <c r="W37" s="35">
        <f t="shared" si="21"/>
        <v>69.696969696969703</v>
      </c>
      <c r="X37" s="35">
        <f t="shared" si="22"/>
        <v>62.561094819159337</v>
      </c>
      <c r="Y37" s="35">
        <f t="shared" si="23"/>
        <v>70.463672873311424</v>
      </c>
      <c r="Z37" s="35">
        <f t="shared" si="24"/>
        <v>72.418707086410151</v>
      </c>
      <c r="AA37" s="35">
        <f t="shared" si="25"/>
        <v>-2.721737389440456</v>
      </c>
      <c r="AB37" s="35">
        <f t="shared" si="26"/>
        <v>-2.7217373894404631</v>
      </c>
      <c r="AC37" s="35">
        <f t="shared" si="27"/>
        <v>-2.7217373894404489</v>
      </c>
      <c r="AF37">
        <v>2.29</v>
      </c>
      <c r="AG37">
        <v>1.66</v>
      </c>
      <c r="AJ37" t="s">
        <v>180</v>
      </c>
    </row>
    <row r="38" spans="1:36" ht="15" x14ac:dyDescent="0.25">
      <c r="A38">
        <v>2.4900000000000002</v>
      </c>
      <c r="B38">
        <v>3.1</v>
      </c>
      <c r="C38">
        <v>3.3</v>
      </c>
      <c r="D38" s="20">
        <f t="shared" si="3"/>
        <v>2.7217373894404595E-2</v>
      </c>
      <c r="E38" s="17">
        <f>IF(OR($A38="",$B38="",$C38=""),"",A38*'MPTO_working_3-way'!$I37)</f>
        <v>2.5577712609970678</v>
      </c>
      <c r="F38" s="21">
        <f>IF(OR($A38="",$B38="",$C38=""),"",B38*'MPTO_working_3-way'!$I37)</f>
        <v>3.1843738590726542</v>
      </c>
      <c r="G38" s="22">
        <f>IF(OR($A38="",$B38="",$C38=""),"",C38*'MPTO_working_3-way'!$I37)</f>
        <v>3.3898173338515352</v>
      </c>
      <c r="H38" s="17">
        <f>IF(OR($A38="",$B38="",$C38=""),"",'MPTO_working_3-way'!E37)</f>
        <v>2.5475502305253581</v>
      </c>
      <c r="I38" s="21">
        <f>IF(OR($A38="",$B38="",$C38=""),"",'MPTO_working_3-way'!F37)</f>
        <v>3.1897093627518505</v>
      </c>
      <c r="J38" s="22">
        <f>IF(OR($A38="",$B38="",$C38=""),"",'MPTO_working_3-way'!G37)</f>
        <v>3.4018483152819878</v>
      </c>
      <c r="K38" s="17">
        <f>IF(OR($A38="",$B38="",$C38=""),"",'OddsRatio_working_3-way'!H37)</f>
        <v>2.5521789749379686</v>
      </c>
      <c r="L38" s="21">
        <f>IF(OR($A38="",$B38="",$C38=""),"",'OddsRatio_working_3-way'!I37)</f>
        <v>3.1876347968924388</v>
      </c>
      <c r="M38" s="22">
        <f>IF(OR($A38="",$B38="",$C38=""),"",'OddsRatio_working_3-way'!J37)</f>
        <v>3.3959809680250514</v>
      </c>
      <c r="N38" s="23">
        <f t="shared" si="16"/>
        <v>39.096537491401051</v>
      </c>
      <c r="O38" s="24">
        <f t="shared" si="17"/>
        <v>31.403347855996333</v>
      </c>
      <c r="P38" s="24">
        <f t="shared" si="18"/>
        <v>29.500114652602615</v>
      </c>
      <c r="Q38" t="s">
        <v>91</v>
      </c>
      <c r="R38" t="s">
        <v>95</v>
      </c>
      <c r="S38" s="48" t="s">
        <v>229</v>
      </c>
      <c r="T38" s="35">
        <v>100</v>
      </c>
      <c r="U38" s="35">
        <f t="shared" si="19"/>
        <v>53.917050691244242</v>
      </c>
      <c r="V38" s="35">
        <f t="shared" si="20"/>
        <v>70.059880239520965</v>
      </c>
      <c r="W38" s="35">
        <f t="shared" si="21"/>
        <v>73.262032085561486</v>
      </c>
      <c r="X38" s="35">
        <f t="shared" si="22"/>
        <v>56.678087674917542</v>
      </c>
      <c r="Y38" s="35">
        <f t="shared" si="23"/>
        <v>72.820917223194257</v>
      </c>
      <c r="Z38" s="35">
        <f t="shared" si="24"/>
        <v>76.023069069234808</v>
      </c>
      <c r="AA38" s="35">
        <f t="shared" si="25"/>
        <v>-2.7610369836733</v>
      </c>
      <c r="AB38" s="35">
        <f t="shared" si="26"/>
        <v>-2.7610369836732929</v>
      </c>
      <c r="AC38" s="35">
        <f t="shared" si="27"/>
        <v>-2.7610369836733213</v>
      </c>
      <c r="AF38">
        <v>2.23</v>
      </c>
      <c r="AG38">
        <v>1.71</v>
      </c>
      <c r="AJ38" t="s">
        <v>109</v>
      </c>
    </row>
    <row r="39" spans="1:36" ht="15" x14ac:dyDescent="0.25">
      <c r="A39">
        <v>2.17</v>
      </c>
      <c r="B39">
        <v>3.34</v>
      </c>
      <c r="C39">
        <v>3.74</v>
      </c>
      <c r="D39" s="20">
        <f t="shared" si="3"/>
        <v>2.7610369836732929E-2</v>
      </c>
      <c r="E39" s="17">
        <f>IF(OR($A39="",$B39="",$C39=""),"",A39*'MPTO_working_3-way'!$I38)</f>
        <v>2.2299145025457103</v>
      </c>
      <c r="F39" s="21">
        <f>IF(OR($A39="",$B39="",$C39=""),"",B39*'MPTO_working_3-way'!$I38)</f>
        <v>3.4322186352546877</v>
      </c>
      <c r="G39" s="22">
        <f>IF(OR($A39="",$B39="",$C39=""),"",C39*'MPTO_working_3-way'!$I38)</f>
        <v>3.8432627831893815</v>
      </c>
      <c r="H39" s="17">
        <f>IF(OR($A39="",$B39="",$C39=""),"",'MPTO_working_3-way'!E38)</f>
        <v>2.2142213230318526</v>
      </c>
      <c r="I39" s="21">
        <f>IF(OR($A39="",$B39="",$C39=""),"",'MPTO_working_3-way'!F38)</f>
        <v>3.4459262039041354</v>
      </c>
      <c r="J39" s="22">
        <f>IF(OR($A39="",$B39="",$C39=""),"",'MPTO_working_3-way'!G38)</f>
        <v>3.8733233842845798</v>
      </c>
      <c r="K39" s="17">
        <f>IF(OR($A39="",$B39="",$C39=""),"",'OddsRatio_working_3-way'!H38)</f>
        <v>2.2207761482714994</v>
      </c>
      <c r="L39" s="21">
        <f>IF(OR($A39="",$B39="",$C39=""),"",'OddsRatio_working_3-way'!I38)</f>
        <v>3.4415522965429974</v>
      </c>
      <c r="M39" s="22">
        <f>IF(OR($A39="",$B39="",$C39=""),"",'OddsRatio_working_3-way'!J38)</f>
        <v>3.858911663473426</v>
      </c>
      <c r="N39" s="23">
        <f t="shared" si="16"/>
        <v>44.84476866078866</v>
      </c>
      <c r="O39" s="24">
        <f t="shared" si="17"/>
        <v>29.135673052069279</v>
      </c>
      <c r="P39" s="24">
        <f t="shared" si="18"/>
        <v>26.019558287142079</v>
      </c>
      <c r="Q39" t="s">
        <v>93</v>
      </c>
      <c r="R39" t="s">
        <v>100</v>
      </c>
      <c r="S39" s="48" t="s">
        <v>229</v>
      </c>
      <c r="T39" s="35">
        <v>100</v>
      </c>
      <c r="U39" s="35">
        <f t="shared" si="19"/>
        <v>85.632183908045974</v>
      </c>
      <c r="V39" s="35">
        <f t="shared" si="20"/>
        <v>81.343283582089541</v>
      </c>
      <c r="W39" s="35">
        <f t="shared" si="21"/>
        <v>30.069930069930074</v>
      </c>
      <c r="X39" s="35">
        <f t="shared" si="22"/>
        <v>88.586786347980379</v>
      </c>
      <c r="Y39" s="35">
        <f t="shared" si="23"/>
        <v>84.29788602202396</v>
      </c>
      <c r="Z39" s="35">
        <f t="shared" si="24"/>
        <v>33.024532509864471</v>
      </c>
      <c r="AA39" s="35">
        <f t="shared" si="25"/>
        <v>-2.9546024399344049</v>
      </c>
      <c r="AB39" s="35">
        <f t="shared" si="26"/>
        <v>-2.9546024399344191</v>
      </c>
      <c r="AC39" s="35">
        <f t="shared" si="27"/>
        <v>-2.9546024399343978</v>
      </c>
      <c r="AF39">
        <v>2.34</v>
      </c>
      <c r="AG39">
        <v>1.65</v>
      </c>
      <c r="AJ39" t="s">
        <v>109</v>
      </c>
    </row>
    <row r="40" spans="1:36" ht="15" x14ac:dyDescent="0.25">
      <c r="A40">
        <v>6.96</v>
      </c>
      <c r="B40">
        <v>5.36</v>
      </c>
      <c r="C40">
        <v>1.43</v>
      </c>
      <c r="D40" s="20">
        <f t="shared" si="3"/>
        <v>2.9546024399344173E-2</v>
      </c>
      <c r="E40" s="17">
        <f>IF(OR($A40="",$B40="",$C40=""),"",A40*'MPTO_working_3-way'!$I39)</f>
        <v>7.1656403298194356</v>
      </c>
      <c r="F40" s="21">
        <f>IF(OR($A40="",$B40="",$C40=""),"",B40*'MPTO_working_3-way'!$I39)</f>
        <v>5.5183666907804847</v>
      </c>
      <c r="G40" s="22">
        <f>IF(OR($A40="",$B40="",$C40=""),"",C40*'MPTO_working_3-way'!$I39)</f>
        <v>1.472250814891062</v>
      </c>
      <c r="H40" s="17">
        <f>IF(OR($A40="",$B40="",$C40=""),"",'MPTO_working_3-way'!E39)</f>
        <v>7.47219487269897</v>
      </c>
      <c r="I40" s="21">
        <f>IF(OR($A40="",$B40="",$C40=""),"",'MPTO_working_3-way'!F39)</f>
        <v>5.6587174523290429</v>
      </c>
      <c r="J40" s="22">
        <f>IF(OR($A40="",$B40="",$C40=""),"",'MPTO_working_3-way'!G39)</f>
        <v>1.4504272443378237</v>
      </c>
      <c r="K40" s="17">
        <f>IF(OR($A40="",$B40="",$C40=""),"",'OddsRatio_working_3-way'!H39)</f>
        <v>7.336743301596135</v>
      </c>
      <c r="L40" s="21">
        <f>IF(OR($A40="",$B40="",$C40=""),"",'OddsRatio_working_3-way'!I39)</f>
        <v>5.6356041602280449</v>
      </c>
      <c r="M40" s="22">
        <f>IF(OR($A40="",$B40="",$C40=""),"",'OddsRatio_working_3-way'!J39)</f>
        <v>1.4571811442426739</v>
      </c>
      <c r="N40" s="23">
        <f t="shared" si="16"/>
        <v>13.955486934483059</v>
      </c>
      <c r="O40" s="24">
        <f t="shared" si="17"/>
        <v>18.121303929851134</v>
      </c>
      <c r="P40" s="24">
        <f t="shared" si="18"/>
        <v>67.9232091356658</v>
      </c>
      <c r="Q40" t="s">
        <v>192</v>
      </c>
      <c r="R40" t="s">
        <v>193</v>
      </c>
      <c r="S40" s="48" t="s">
        <v>229</v>
      </c>
      <c r="T40" s="35">
        <v>100</v>
      </c>
      <c r="U40" s="35">
        <f t="shared" si="19"/>
        <v>45.054945054945051</v>
      </c>
      <c r="V40" s="35">
        <f t="shared" si="20"/>
        <v>73.614775725593674</v>
      </c>
      <c r="W40" s="35">
        <f t="shared" si="21"/>
        <v>78.40172786177105</v>
      </c>
      <c r="X40" s="35">
        <f t="shared" si="22"/>
        <v>47.983496412635276</v>
      </c>
      <c r="Y40" s="35">
        <f t="shared" si="23"/>
        <v>76.543327083283884</v>
      </c>
      <c r="Z40" s="35">
        <f t="shared" si="24"/>
        <v>81.330279219461275</v>
      </c>
      <c r="AA40" s="35">
        <f t="shared" si="25"/>
        <v>-2.9285513576902247</v>
      </c>
      <c r="AB40" s="35">
        <f t="shared" si="26"/>
        <v>-2.9285513576902105</v>
      </c>
      <c r="AC40" s="35">
        <f t="shared" si="27"/>
        <v>-2.9285513576902247</v>
      </c>
      <c r="AF40">
        <v>1.54</v>
      </c>
      <c r="AG40">
        <v>2.61</v>
      </c>
      <c r="AJ40" t="s">
        <v>232</v>
      </c>
    </row>
    <row r="41" spans="1:36" s="35" customFormat="1" ht="15" x14ac:dyDescent="0.25">
      <c r="A41">
        <v>1.82</v>
      </c>
      <c r="B41">
        <v>3.79</v>
      </c>
      <c r="C41">
        <v>4.63</v>
      </c>
      <c r="D41" s="20">
        <f t="shared" si="3"/>
        <v>2.9285513576902122E-2</v>
      </c>
      <c r="E41" s="17">
        <f>IF(OR($A41="",$B41="",$C41=""),"",A41*'MPTO_working_3-way'!$I40)</f>
        <v>1.873299634709962</v>
      </c>
      <c r="F41" s="21">
        <f>IF(OR($A41="",$B41="",$C41=""),"",B41*'MPTO_working_3-way'!$I40)</f>
        <v>3.9009920964564593</v>
      </c>
      <c r="G41" s="22">
        <f>IF(OR($A41="",$B41="",$C41=""),"",C41*'MPTO_working_3-way'!$I40)</f>
        <v>4.765591927861057</v>
      </c>
      <c r="H41" s="17">
        <f>IF(OR($A41="",$B41="",$C41=""),"",'MPTO_working_3-way'!E40)</f>
        <v>1.8529199861359444</v>
      </c>
      <c r="I41" s="21">
        <f>IF(OR($A41="",$B41="",$C41=""),"",'MPTO_working_3-way'!F40)</f>
        <v>3.9356070940664498</v>
      </c>
      <c r="J41" s="22">
        <f>IF(OR($A41="",$B41="",$C41=""),"",'MPTO_working_3-way'!G40)</f>
        <v>4.8491694095904085</v>
      </c>
      <c r="K41" s="17">
        <f>IF(OR($A41="",$B41="",$C41=""),"",'OddsRatio_working_3-way'!H40)</f>
        <v>1.8605235395135766</v>
      </c>
      <c r="L41" s="21">
        <f>IF(OR($A41="",$B41="",$C41=""),"",'OddsRatio_working_3-way'!I40)</f>
        <v>3.9278788722474123</v>
      </c>
      <c r="M41" s="22">
        <f>IF(OR($A41="",$B41="",$C41=""),"",'OddsRatio_working_3-way'!J40)</f>
        <v>4.8093907907735156</v>
      </c>
      <c r="N41" s="23">
        <f t="shared" si="16"/>
        <v>53.381743180387019</v>
      </c>
      <c r="O41" s="24">
        <f t="shared" si="17"/>
        <v>25.634504640713551</v>
      </c>
      <c r="P41" s="24">
        <f t="shared" si="18"/>
        <v>20.983752178899433</v>
      </c>
      <c r="Q41" t="s">
        <v>194</v>
      </c>
      <c r="R41" t="s">
        <v>195</v>
      </c>
      <c r="S41" s="48" t="s">
        <v>229</v>
      </c>
      <c r="T41" s="35">
        <v>100</v>
      </c>
      <c r="U41" s="35">
        <f t="shared" si="19"/>
        <v>52.606635071090047</v>
      </c>
      <c r="V41" s="35">
        <f t="shared" si="20"/>
        <v>70.501474926253692</v>
      </c>
      <c r="W41" s="35">
        <f t="shared" si="21"/>
        <v>74.093264248704671</v>
      </c>
      <c r="X41" s="35">
        <f t="shared" si="22"/>
        <v>55.405260825041644</v>
      </c>
      <c r="Y41" s="35">
        <f t="shared" si="23"/>
        <v>73.30010068020529</v>
      </c>
      <c r="Z41" s="35">
        <f t="shared" si="24"/>
        <v>76.891890002656254</v>
      </c>
      <c r="AA41" s="35">
        <f t="shared" si="25"/>
        <v>-2.7986257539515975</v>
      </c>
      <c r="AB41" s="35">
        <f t="shared" si="26"/>
        <v>-2.7986257539515975</v>
      </c>
      <c r="AC41" s="35">
        <f t="shared" si="27"/>
        <v>-2.7986257539515833</v>
      </c>
      <c r="AD41" s="36"/>
      <c r="AE41" s="36"/>
      <c r="AF41">
        <v>1.99</v>
      </c>
      <c r="AG41">
        <v>1.9</v>
      </c>
      <c r="AH41" s="36"/>
      <c r="AI41" s="36"/>
      <c r="AJ41" t="s">
        <v>232</v>
      </c>
    </row>
    <row r="42" spans="1:36" ht="15" x14ac:dyDescent="0.25">
      <c r="A42">
        <v>2.11</v>
      </c>
      <c r="B42">
        <v>3.39</v>
      </c>
      <c r="C42">
        <v>3.86</v>
      </c>
      <c r="D42" s="20">
        <f t="shared" si="3"/>
        <v>2.7986257539516002E-2</v>
      </c>
      <c r="E42" s="17">
        <f>IF(OR($A42="",$B42="",$C42=""),"",A42*'MPTO_working_3-way'!$I41)</f>
        <v>2.1690510034083785</v>
      </c>
      <c r="F42" s="21">
        <f>IF(OR($A42="",$B42="",$C42=""),"",B42*'MPTO_working_3-way'!$I41)</f>
        <v>3.4848734130589594</v>
      </c>
      <c r="G42" s="22">
        <f>IF(OR($A42="",$B42="",$C42=""),"",C42*'MPTO_working_3-way'!$I41)</f>
        <v>3.9680269541025317</v>
      </c>
      <c r="H42" s="17">
        <f>IF(OR($A42="",$B42="",$C42=""),"",'MPTO_working_3-way'!E41)</f>
        <v>2.1523664665167876</v>
      </c>
      <c r="I42" s="21">
        <f>IF(OR($A42="",$B42="",$C42=""),"",'MPTO_working_3-way'!F41)</f>
        <v>3.5007080399579156</v>
      </c>
      <c r="J42" s="22">
        <f>IF(OR($A42="",$B42="",$C42=""),"",'MPTO_working_3-way'!G41)</f>
        <v>4.0041866975307059</v>
      </c>
      <c r="K42" s="17">
        <f>IF(OR($A42="",$B42="",$C42=""),"",'OddsRatio_working_3-way'!H41)</f>
        <v>2.1592194719099949</v>
      </c>
      <c r="L42" s="21">
        <f>IF(OR($A42="",$B42="",$C42=""),"",'OddsRatio_working_3-way'!I41)</f>
        <v>3.4959770611395395</v>
      </c>
      <c r="M42" s="22">
        <f>IF(OR($A42="",$B42="",$C42=""),"",'OddsRatio_working_3-way'!J41)</f>
        <v>3.9868177384347621</v>
      </c>
      <c r="N42" s="23">
        <f t="shared" si="16"/>
        <v>46.103111380443863</v>
      </c>
      <c r="O42" s="24">
        <f t="shared" si="17"/>
        <v>28.695446906411959</v>
      </c>
      <c r="P42" s="24">
        <f t="shared" si="18"/>
        <v>25.201441713144185</v>
      </c>
      <c r="Q42" t="s">
        <v>196</v>
      </c>
      <c r="R42" t="s">
        <v>197</v>
      </c>
      <c r="S42" s="48" t="s">
        <v>229</v>
      </c>
      <c r="T42" s="35">
        <v>100</v>
      </c>
      <c r="U42" s="35">
        <f t="shared" si="19"/>
        <v>56.521739130434774</v>
      </c>
      <c r="V42" s="35">
        <f t="shared" si="20"/>
        <v>69.040247678018574</v>
      </c>
      <c r="W42" s="35">
        <f t="shared" si="21"/>
        <v>71.751412429378533</v>
      </c>
      <c r="X42" s="35">
        <f t="shared" si="22"/>
        <v>59.208339892602901</v>
      </c>
      <c r="Y42" s="35">
        <f t="shared" si="23"/>
        <v>71.726848440186686</v>
      </c>
      <c r="Z42" s="35">
        <f t="shared" si="24"/>
        <v>74.438013191546645</v>
      </c>
      <c r="AA42" s="35">
        <f t="shared" si="25"/>
        <v>-2.6866007621681263</v>
      </c>
      <c r="AB42" s="35">
        <f t="shared" si="26"/>
        <v>-2.6866007621681121</v>
      </c>
      <c r="AC42" s="35">
        <f t="shared" si="27"/>
        <v>-2.6866007621681121</v>
      </c>
      <c r="AF42">
        <v>2.2200000000000002</v>
      </c>
      <c r="AG42">
        <v>1.71</v>
      </c>
      <c r="AJ42" t="s">
        <v>232</v>
      </c>
    </row>
    <row r="43" spans="1:36" ht="15" x14ac:dyDescent="0.25">
      <c r="A43">
        <v>2.2999999999999998</v>
      </c>
      <c r="B43">
        <v>3.23</v>
      </c>
      <c r="C43">
        <v>3.54</v>
      </c>
      <c r="D43" s="20">
        <f t="shared" si="3"/>
        <v>2.6866007621681121E-2</v>
      </c>
      <c r="E43" s="17">
        <f>IF(OR($A43="",$B43="",$C43=""),"",A43*'MPTO_working_3-way'!$I42)</f>
        <v>2.3617918175298662</v>
      </c>
      <c r="F43" s="21">
        <f>IF(OR($A43="",$B43="",$C43=""),"",B43*'MPTO_working_3-way'!$I42)</f>
        <v>3.3167772046180302</v>
      </c>
      <c r="G43" s="22">
        <f>IF(OR($A43="",$B43="",$C43=""),"",C43*'MPTO_working_3-way'!$I42)</f>
        <v>3.6351056669807513</v>
      </c>
      <c r="H43" s="17">
        <f>IF(OR($A43="",$B43="",$C43=""),"",'MPTO_working_3-way'!E42)</f>
        <v>2.348370017198445</v>
      </c>
      <c r="I43" s="21">
        <f>IF(OR($A43="",$B43="",$C43=""),"",'MPTO_working_3-way'!F42)</f>
        <v>3.3262131599960538</v>
      </c>
      <c r="J43" s="22">
        <f>IF(OR($A43="",$B43="",$C43=""),"",'MPTO_working_3-way'!G42)</f>
        <v>3.6558989011355649</v>
      </c>
      <c r="K43" s="17">
        <f>IF(OR($A43="",$B43="",$C43=""),"",'OddsRatio_working_3-way'!H42)</f>
        <v>2.3541768456342038</v>
      </c>
      <c r="L43" s="21">
        <f>IF(OR($A43="",$B43="",$C43=""),"",'OddsRatio_working_3-way'!I42)</f>
        <v>3.3229341275109801</v>
      </c>
      <c r="M43" s="22">
        <f>IF(OR($A43="",$B43="",$C43=""),"",'OddsRatio_working_3-way'!J42)</f>
        <v>3.6458532214699066</v>
      </c>
      <c r="N43" s="23">
        <f t="shared" si="16"/>
        <v>42.340734377082939</v>
      </c>
      <c r="O43" s="24">
        <f t="shared" si="17"/>
        <v>30.149748937241718</v>
      </c>
      <c r="P43" s="24">
        <f t="shared" si="18"/>
        <v>27.509516685675351</v>
      </c>
      <c r="Q43" t="s">
        <v>198</v>
      </c>
      <c r="R43" t="s">
        <v>199</v>
      </c>
      <c r="S43" s="48" t="s">
        <v>229</v>
      </c>
      <c r="T43" s="35">
        <v>100</v>
      </c>
      <c r="U43" s="35">
        <f t="shared" si="19"/>
        <v>64.02877697841727</v>
      </c>
      <c r="V43" s="35">
        <f t="shared" si="20"/>
        <v>67.948717948717942</v>
      </c>
      <c r="W43" s="35">
        <f t="shared" si="21"/>
        <v>65.156794425087099</v>
      </c>
      <c r="X43" s="35">
        <f t="shared" si="22"/>
        <v>66.894487626194945</v>
      </c>
      <c r="Y43" s="35">
        <f t="shared" si="23"/>
        <v>70.814428596495631</v>
      </c>
      <c r="Z43" s="35">
        <f t="shared" si="24"/>
        <v>68.022505072864774</v>
      </c>
      <c r="AA43" s="35">
        <f t="shared" si="25"/>
        <v>-2.865710647777675</v>
      </c>
      <c r="AB43" s="35">
        <f t="shared" si="26"/>
        <v>-2.8657106477776892</v>
      </c>
      <c r="AC43" s="35">
        <f t="shared" si="27"/>
        <v>-2.865710647777675</v>
      </c>
      <c r="AF43">
        <v>2.23</v>
      </c>
      <c r="AG43">
        <v>1.71</v>
      </c>
      <c r="AJ43" t="s">
        <v>232</v>
      </c>
    </row>
    <row r="44" spans="1:36" ht="15" x14ac:dyDescent="0.25">
      <c r="A44">
        <v>2.78</v>
      </c>
      <c r="B44">
        <v>3.12</v>
      </c>
      <c r="C44">
        <v>2.87</v>
      </c>
      <c r="D44" s="20">
        <f t="shared" si="3"/>
        <v>2.865710647777675E-2</v>
      </c>
      <c r="E44" s="17">
        <f>IF(OR($A44="",$B44="",$C44=""),"",A44*'MPTO_working_3-way'!$I43)</f>
        <v>2.859666756008219</v>
      </c>
      <c r="F44" s="21">
        <f>IF(OR($A44="",$B44="",$C44=""),"",B44*'MPTO_working_3-way'!$I43)</f>
        <v>3.2094101722106636</v>
      </c>
      <c r="G44" s="22">
        <f>IF(OR($A44="",$B44="",$C44=""),"",C44*'MPTO_working_3-way'!$I43)</f>
        <v>2.9522458955912194</v>
      </c>
      <c r="H44" s="17">
        <f>IF(OR($A44="",$B44="",$C44=""),"",'MPTO_working_3-way'!E43)</f>
        <v>2.8558384619832355</v>
      </c>
      <c r="I44" s="21">
        <f>IF(OR($A44="",$B44="",$C44=""),"",'MPTO_working_3-way'!F43)</f>
        <v>3.2158430262601261</v>
      </c>
      <c r="J44" s="22">
        <f>IF(OR($A44="",$B44="",$C44=""),"",'MPTO_working_3-way'!G43)</f>
        <v>2.950899798920728</v>
      </c>
      <c r="K44" s="17">
        <f>IF(OR($A44="",$B44="",$C44=""),"",'OddsRatio_working_3-way'!H43)</f>
        <v>2.8577217282746106</v>
      </c>
      <c r="L44" s="21">
        <f>IF(OR($A44="",$B44="",$C44=""),"",'OddsRatio_working_3-way'!I43)</f>
        <v>3.2125674516529075</v>
      </c>
      <c r="M44" s="22">
        <f>IF(OR($A44="",$B44="",$C44=""),"",'OddsRatio_working_3-way'!J43)</f>
        <v>2.9516514785806303</v>
      </c>
      <c r="N44" s="23">
        <f t="shared" si="16"/>
        <v>34.969109526450218</v>
      </c>
      <c r="O44" s="24">
        <f t="shared" si="17"/>
        <v>31.158373231901148</v>
      </c>
      <c r="P44" s="24">
        <f t="shared" si="18"/>
        <v>33.872517241648637</v>
      </c>
      <c r="Q44" t="s">
        <v>200</v>
      </c>
      <c r="R44" t="s">
        <v>201</v>
      </c>
      <c r="S44" s="48" t="s">
        <v>229</v>
      </c>
      <c r="T44" s="35">
        <v>100</v>
      </c>
      <c r="U44" s="35">
        <f t="shared" si="19"/>
        <v>35.064935064935064</v>
      </c>
      <c r="V44" s="35">
        <f t="shared" si="20"/>
        <v>77.116704805491992</v>
      </c>
      <c r="W44" s="35">
        <f t="shared" si="21"/>
        <v>82.698961937716263</v>
      </c>
      <c r="X44" s="35">
        <f t="shared" si="22"/>
        <v>40.184333256791746</v>
      </c>
      <c r="Y44" s="35">
        <f t="shared" si="23"/>
        <v>82.236102997348667</v>
      </c>
      <c r="Z44" s="35">
        <f t="shared" si="24"/>
        <v>87.818360129572937</v>
      </c>
      <c r="AA44" s="35">
        <f t="shared" si="25"/>
        <v>-5.119398191856682</v>
      </c>
      <c r="AB44" s="35">
        <f t="shared" si="26"/>
        <v>-5.1193981918566749</v>
      </c>
      <c r="AC44" s="35">
        <f t="shared" si="27"/>
        <v>-5.1193981918566749</v>
      </c>
      <c r="AF44">
        <v>2.52</v>
      </c>
      <c r="AG44">
        <v>1.57</v>
      </c>
      <c r="AJ44" t="s">
        <v>232</v>
      </c>
    </row>
    <row r="45" spans="1:36" ht="15" x14ac:dyDescent="0.25">
      <c r="A45">
        <v>1.54</v>
      </c>
      <c r="B45">
        <v>4.37</v>
      </c>
      <c r="C45">
        <v>5.78</v>
      </c>
      <c r="D45" s="20">
        <f t="shared" si="3"/>
        <v>5.1193981918566722E-2</v>
      </c>
      <c r="E45" s="17">
        <f>IF(OR($A45="",$B45="",$C45=""),"",A45*'MPTO_working_3-way'!$I44)</f>
        <v>1.6188387321545927</v>
      </c>
      <c r="F45" s="21">
        <f>IF(OR($A45="",$B45="",$C45=""),"",B45*'MPTO_working_3-way'!$I44)</f>
        <v>4.5937177009841363</v>
      </c>
      <c r="G45" s="22">
        <f>IF(OR($A45="",$B45="",$C45=""),"",C45*'MPTO_working_3-way'!$I44)</f>
        <v>6.0759012154893162</v>
      </c>
      <c r="H45" s="17">
        <f>IF(OR($A45="",$B45="",$C45=""),"",'MPTO_working_3-way'!E44)</f>
        <v>1.5815628020453742</v>
      </c>
      <c r="I45" s="21">
        <f>IF(OR($A45="",$B45="",$C45=""),"",'MPTO_working_3-way'!F44)</f>
        <v>4.7221422708516467</v>
      </c>
      <c r="J45" s="22">
        <f>IF(OR($A45="",$B45="",$C45=""),"",'MPTO_working_3-way'!G44)</f>
        <v>6.4124876277912062</v>
      </c>
      <c r="K45" s="17">
        <f>IF(OR($A45="",$B45="",$C45=""),"",'OddsRatio_working_3-way'!H44)</f>
        <v>1.5935537036033645</v>
      </c>
      <c r="L45" s="21">
        <f>IF(OR($A45="",$B45="",$C45=""),"",'OddsRatio_working_3-way'!I44)</f>
        <v>4.7042147798950724</v>
      </c>
      <c r="M45" s="22">
        <f>IF(OR($A45="",$B45="",$C45=""),"",'OddsRatio_working_3-way'!J44)</f>
        <v>6.2540494504149695</v>
      </c>
      <c r="N45" s="23">
        <f t="shared" si="16"/>
        <v>61.772675692596657</v>
      </c>
      <c r="O45" s="24">
        <f t="shared" si="17"/>
        <v>21.768860541555803</v>
      </c>
      <c r="P45" s="24">
        <f t="shared" si="18"/>
        <v>16.458463765847551</v>
      </c>
      <c r="Q45" t="s">
        <v>202</v>
      </c>
      <c r="R45" t="s">
        <v>203</v>
      </c>
      <c r="S45" s="48" t="s">
        <v>229</v>
      </c>
      <c r="T45" s="35">
        <v>100</v>
      </c>
      <c r="U45" s="35">
        <f t="shared" si="19"/>
        <v>59.514170040485837</v>
      </c>
      <c r="V45" s="35">
        <f t="shared" si="20"/>
        <v>71.83098591549296</v>
      </c>
      <c r="W45" s="35">
        <f t="shared" si="21"/>
        <v>64.157706093189958</v>
      </c>
      <c r="X45" s="35">
        <f t="shared" si="22"/>
        <v>64.011307991317082</v>
      </c>
      <c r="Y45" s="35">
        <f t="shared" si="23"/>
        <v>76.328123866324205</v>
      </c>
      <c r="Z45" s="35">
        <f t="shared" si="24"/>
        <v>68.654844044021218</v>
      </c>
      <c r="AA45" s="35">
        <f t="shared" si="25"/>
        <v>-4.4971379508312452</v>
      </c>
      <c r="AB45" s="35">
        <f t="shared" si="26"/>
        <v>-4.4971379508312452</v>
      </c>
      <c r="AC45" s="35">
        <f t="shared" si="27"/>
        <v>-4.4971379508312594</v>
      </c>
      <c r="AF45">
        <v>1.72</v>
      </c>
      <c r="AG45">
        <v>2.14</v>
      </c>
      <c r="AJ45" t="s">
        <v>233</v>
      </c>
    </row>
    <row r="46" spans="1:36" s="35" customFormat="1" ht="15" x14ac:dyDescent="0.25">
      <c r="A46">
        <v>2.4700000000000002</v>
      </c>
      <c r="B46">
        <v>3.55</v>
      </c>
      <c r="C46">
        <v>2.79</v>
      </c>
      <c r="D46" s="20">
        <f t="shared" si="3"/>
        <v>4.4971379508312426E-2</v>
      </c>
      <c r="E46" s="17">
        <f>IF(OR($A46="",$B46="",$C46=""),"",A46*'MPTO_working_3-way'!$I45)</f>
        <v>2.581079307385532</v>
      </c>
      <c r="F46" s="21">
        <f>IF(OR($A46="",$B46="",$C46=""),"",B46*'MPTO_working_3-way'!$I45)</f>
        <v>3.7096483972545089</v>
      </c>
      <c r="G46" s="22">
        <f>IF(OR($A46="",$B46="",$C46=""),"",C46*'MPTO_working_3-way'!$I45)</f>
        <v>2.9154701488281916</v>
      </c>
      <c r="H46" s="17">
        <f>IF(OR($A46="",$B46="",$C46=""),"",'MPTO_working_3-way'!E45)</f>
        <v>2.564971762272215</v>
      </c>
      <c r="I46" s="21">
        <f>IF(OR($A46="",$B46="",$C46=""),"",'MPTO_working_3-way'!F45)</f>
        <v>3.7495357932819591</v>
      </c>
      <c r="J46" s="22">
        <f>IF(OR($A46="",$B46="",$C46=""),"",'MPTO_working_3-way'!G45)</f>
        <v>2.9117805113723039</v>
      </c>
      <c r="K46" s="17">
        <f>IF(OR($A46="",$B46="",$C46=""),"",'OddsRatio_working_3-way'!H45)</f>
        <v>2.5726345400556272</v>
      </c>
      <c r="L46" s="21">
        <f>IF(OR($A46="",$B46="",$C46=""),"",'OddsRatio_working_3-way'!I45)</f>
        <v>3.7280395082597622</v>
      </c>
      <c r="M46" s="22">
        <f>IF(OR($A46="",$B46="",$C46=""),"",'OddsRatio_working_3-way'!J45)</f>
        <v>2.9149767528568522</v>
      </c>
      <c r="N46" s="23">
        <f t="shared" si="16"/>
        <v>38.743482121552319</v>
      </c>
      <c r="O46" s="24">
        <f t="shared" si="17"/>
        <v>26.956732631051899</v>
      </c>
      <c r="P46" s="24">
        <f t="shared" si="18"/>
        <v>34.299785247395789</v>
      </c>
      <c r="Q46" t="s">
        <v>204</v>
      </c>
      <c r="R46" t="s">
        <v>205</v>
      </c>
      <c r="S46" s="48" t="s">
        <v>229</v>
      </c>
      <c r="T46" s="35">
        <v>100</v>
      </c>
      <c r="U46" s="35">
        <f t="shared" si="19"/>
        <v>53.051643192488264</v>
      </c>
      <c r="V46" s="35">
        <f t="shared" si="20"/>
        <v>73.190348525469176</v>
      </c>
      <c r="W46" s="35">
        <f t="shared" si="21"/>
        <v>69.325153374233125</v>
      </c>
      <c r="X46" s="35">
        <f t="shared" si="22"/>
        <v>57.484498100297699</v>
      </c>
      <c r="Y46" s="35">
        <f t="shared" si="23"/>
        <v>77.623203433278604</v>
      </c>
      <c r="Z46" s="35">
        <f t="shared" si="24"/>
        <v>73.758008282042582</v>
      </c>
      <c r="AA46" s="35">
        <f t="shared" si="25"/>
        <v>-4.4328549078094355</v>
      </c>
      <c r="AB46" s="35">
        <f t="shared" si="26"/>
        <v>-4.4328549078094284</v>
      </c>
      <c r="AC46" s="35">
        <f t="shared" si="27"/>
        <v>-4.4328549078094568</v>
      </c>
      <c r="AD46" s="36"/>
      <c r="AE46" s="36"/>
      <c r="AF46">
        <v>1.96</v>
      </c>
      <c r="AG46">
        <v>1.88</v>
      </c>
      <c r="AH46" s="36"/>
      <c r="AI46" s="36"/>
      <c r="AJ46" t="s">
        <v>233</v>
      </c>
    </row>
    <row r="47" spans="1:36" ht="15" x14ac:dyDescent="0.25">
      <c r="A47">
        <v>2.13</v>
      </c>
      <c r="B47">
        <v>3.73</v>
      </c>
      <c r="C47">
        <v>3.26</v>
      </c>
      <c r="D47" s="20">
        <f t="shared" si="3"/>
        <v>4.432854907809447E-2</v>
      </c>
      <c r="E47" s="17">
        <f>IF(OR($A47="",$B47="",$C47=""),"",A47*'MPTO_working_3-way'!$I46)</f>
        <v>2.2244198095363412</v>
      </c>
      <c r="F47" s="21">
        <f>IF(OR($A47="",$B47="",$C47=""),"",B47*'MPTO_working_3-way'!$I46)</f>
        <v>3.8953454880612925</v>
      </c>
      <c r="G47" s="22">
        <f>IF(OR($A47="",$B47="",$C47=""),"",C47*'MPTO_working_3-way'!$I46)</f>
        <v>3.4045110699945877</v>
      </c>
      <c r="H47" s="17">
        <f>IF(OR($A47="",$B47="",$C47=""),"",'MPTO_working_3-way'!E46)</f>
        <v>2.1992165354693975</v>
      </c>
      <c r="I47" s="21">
        <f>IF(OR($A47="",$B47="",$C47=""),"",'MPTO_working_3-way'!F46)</f>
        <v>3.9475710189270345</v>
      </c>
      <c r="J47" s="22">
        <f>IF(OR($A47="",$B47="",$C47=""),"",'MPTO_working_3-way'!G46)</f>
        <v>3.4249826351039165</v>
      </c>
      <c r="K47" s="17">
        <f>IF(OR($A47="",$B47="",$C47=""),"",'OddsRatio_working_3-way'!H46)</f>
        <v>2.2095786252139895</v>
      </c>
      <c r="L47" s="21">
        <f>IF(OR($A47="",$B47="",$C47=""),"",'OddsRatio_working_3-way'!I46)</f>
        <v>3.9222563246320283</v>
      </c>
      <c r="M47" s="22">
        <f>IF(OR($A47="",$B47="",$C47=""),"",'OddsRatio_working_3-way'!J46)</f>
        <v>3.4191572504279795</v>
      </c>
      <c r="N47" s="23">
        <f t="shared" si="16"/>
        <v>44.955542821228526</v>
      </c>
      <c r="O47" s="24">
        <f t="shared" si="17"/>
        <v>25.671663863060797</v>
      </c>
      <c r="P47" s="24">
        <f t="shared" si="18"/>
        <v>29.372793315710666</v>
      </c>
      <c r="Q47" t="s">
        <v>206</v>
      </c>
      <c r="R47" t="s">
        <v>207</v>
      </c>
      <c r="S47" s="48" t="s">
        <v>229</v>
      </c>
      <c r="T47" s="35">
        <v>100</v>
      </c>
      <c r="U47" s="35">
        <f t="shared" si="19"/>
        <v>57.805907172995774</v>
      </c>
      <c r="V47" s="35">
        <f t="shared" si="20"/>
        <v>73.045822102425873</v>
      </c>
      <c r="W47" s="35">
        <f t="shared" si="21"/>
        <v>64.788732394366207</v>
      </c>
      <c r="X47" s="35">
        <f t="shared" si="22"/>
        <v>62.165445503207927</v>
      </c>
      <c r="Y47" s="35">
        <f t="shared" si="23"/>
        <v>77.40536043263802</v>
      </c>
      <c r="Z47" s="35">
        <f t="shared" si="24"/>
        <v>69.148270724578339</v>
      </c>
      <c r="AA47" s="35">
        <f t="shared" si="25"/>
        <v>-4.3595383302121533</v>
      </c>
      <c r="AB47" s="35">
        <f t="shared" si="26"/>
        <v>-4.3595383302121462</v>
      </c>
      <c r="AC47" s="35">
        <f t="shared" si="27"/>
        <v>-4.359538330212132</v>
      </c>
      <c r="AF47">
        <v>1.83</v>
      </c>
      <c r="AG47">
        <v>2.0099999999999998</v>
      </c>
      <c r="AJ47" t="s">
        <v>233</v>
      </c>
    </row>
    <row r="48" spans="1:36" ht="15" x14ac:dyDescent="0.25">
      <c r="A48">
        <v>2.37</v>
      </c>
      <c r="B48">
        <v>3.71</v>
      </c>
      <c r="C48">
        <v>2.84</v>
      </c>
      <c r="D48" s="20">
        <f t="shared" si="3"/>
        <v>4.3595383302121427E-2</v>
      </c>
      <c r="E48" s="17">
        <f>IF(OR($A48="",$B48="",$C48=""),"",A48*'MPTO_working_3-way'!$I47)</f>
        <v>2.4733210584260279</v>
      </c>
      <c r="F48" s="21">
        <f>IF(OR($A48="",$B48="",$C48=""),"",B48*'MPTO_working_3-way'!$I47)</f>
        <v>3.8717388720508703</v>
      </c>
      <c r="G48" s="22">
        <f>IF(OR($A48="",$B48="",$C48=""),"",C48*'MPTO_working_3-way'!$I47)</f>
        <v>2.9638108885780245</v>
      </c>
      <c r="H48" s="17">
        <f>IF(OR($A48="",$B48="",$C48=""),"",'MPTO_working_3-way'!E47)</f>
        <v>2.4545350532139509</v>
      </c>
      <c r="I48" s="21">
        <f>IF(OR($A48="",$B48="",$C48=""),"",'MPTO_working_3-way'!F47)</f>
        <v>3.9214150841865325</v>
      </c>
      <c r="J48" s="22">
        <f>IF(OR($A48="",$B48="",$C48=""),"",'MPTO_working_3-way'!G47)</f>
        <v>2.9622530612348186</v>
      </c>
      <c r="K48" s="17">
        <f>IF(OR($A48="",$B48="",$C48=""),"",'OddsRatio_working_3-way'!H47)</f>
        <v>2.4632133806000267</v>
      </c>
      <c r="L48" s="21">
        <f>IF(OR($A48="",$B48="",$C48=""),"",'OddsRatio_working_3-way'!I47)</f>
        <v>3.8943855922818047</v>
      </c>
      <c r="M48" s="22">
        <f>IF(OR($A48="",$B48="",$C48=""),"",'OddsRatio_working_3-way'!J47)</f>
        <v>2.9651916936525904</v>
      </c>
      <c r="N48" s="23">
        <f t="shared" si="16"/>
        <v>40.431467503712597</v>
      </c>
      <c r="O48" s="24">
        <f t="shared" si="17"/>
        <v>25.828188135794843</v>
      </c>
      <c r="P48" s="24">
        <f t="shared" si="18"/>
        <v>33.740344360492564</v>
      </c>
      <c r="Q48" t="s">
        <v>208</v>
      </c>
      <c r="R48" t="s">
        <v>209</v>
      </c>
      <c r="S48" s="48" t="s">
        <v>229</v>
      </c>
      <c r="T48" s="35">
        <v>100</v>
      </c>
      <c r="U48" s="35">
        <f t="shared" si="19"/>
        <v>48.979591836734699</v>
      </c>
      <c r="V48" s="35">
        <f t="shared" si="20"/>
        <v>71.988795518207283</v>
      </c>
      <c r="W48" s="35">
        <f t="shared" si="21"/>
        <v>74.358974358974365</v>
      </c>
      <c r="X48" s="35">
        <f t="shared" si="22"/>
        <v>53.652230122818366</v>
      </c>
      <c r="Y48" s="35">
        <f t="shared" si="23"/>
        <v>76.661433804290951</v>
      </c>
      <c r="Z48" s="35">
        <f t="shared" si="24"/>
        <v>79.031612645058019</v>
      </c>
      <c r="AA48" s="35">
        <f t="shared" si="25"/>
        <v>-4.6726382860836679</v>
      </c>
      <c r="AB48" s="35">
        <f t="shared" si="26"/>
        <v>-4.6726382860836679</v>
      </c>
      <c r="AC48" s="35">
        <f t="shared" si="27"/>
        <v>-4.6726382860836537</v>
      </c>
      <c r="AF48">
        <v>1.76</v>
      </c>
      <c r="AG48">
        <v>2.09</v>
      </c>
      <c r="AJ48" t="s">
        <v>233</v>
      </c>
    </row>
    <row r="49" spans="1:36" ht="15" x14ac:dyDescent="0.25">
      <c r="A49">
        <v>1.96</v>
      </c>
      <c r="B49">
        <v>3.57</v>
      </c>
      <c r="C49">
        <v>3.9</v>
      </c>
      <c r="D49" s="20">
        <f t="shared" si="3"/>
        <v>4.6726382860836635E-2</v>
      </c>
      <c r="E49" s="17">
        <f>IF(OR($A49="",$B49="",$C49=""),"",A49*'MPTO_working_3-way'!$I48)</f>
        <v>2.0515837104072396</v>
      </c>
      <c r="F49" s="21">
        <f>IF(OR($A49="",$B49="",$C49=""),"",B49*'MPTO_working_3-way'!$I48)</f>
        <v>3.7368131868131864</v>
      </c>
      <c r="G49" s="22">
        <f>IF(OR($A49="",$B49="",$C49=""),"",C49*'MPTO_working_3-way'!$I48)</f>
        <v>4.0822328931572631</v>
      </c>
      <c r="H49" s="17">
        <f>IF(OR($A49="",$B49="",$C49=""),"",'MPTO_working_3-way'!E48)</f>
        <v>2.021718837513224</v>
      </c>
      <c r="I49" s="21">
        <f>IF(OR($A49="",$B49="",$C49=""),"",'MPTO_working_3-way'!F48)</f>
        <v>3.7801954852222472</v>
      </c>
      <c r="J49" s="22">
        <f>IF(OR($A49="",$B49="",$C49=""),"",'MPTO_working_3-way'!G48)</f>
        <v>4.1522239263803673</v>
      </c>
      <c r="K49" s="17">
        <f>IF(OR($A49="",$B49="",$C49=""),"",'OddsRatio_working_3-way'!H48)</f>
        <v>2.0332395808263497</v>
      </c>
      <c r="L49" s="21">
        <f>IF(OR($A49="",$B49="",$C49=""),"",'OddsRatio_working_3-way'!I48)</f>
        <v>3.7660684611705415</v>
      </c>
      <c r="M49" s="22">
        <f>IF(OR($A49="",$B49="",$C49=""),"",'OddsRatio_working_3-way'!J48)</f>
        <v>4.1212445670795992</v>
      </c>
      <c r="N49" s="23">
        <f t="shared" si="16"/>
        <v>48.742831936479938</v>
      </c>
      <c r="O49" s="24">
        <f t="shared" si="17"/>
        <v>26.760770474930162</v>
      </c>
      <c r="P49" s="24">
        <f t="shared" si="18"/>
        <v>24.496397588589915</v>
      </c>
      <c r="Q49" t="s">
        <v>210</v>
      </c>
      <c r="R49" t="s">
        <v>211</v>
      </c>
      <c r="S49" s="48" t="s">
        <v>229</v>
      </c>
      <c r="T49" s="35">
        <v>100</v>
      </c>
      <c r="U49" s="35">
        <f t="shared" si="19"/>
        <v>64.157706093189958</v>
      </c>
      <c r="V49" s="35">
        <f t="shared" si="20"/>
        <v>70.238095238095241</v>
      </c>
      <c r="W49" s="35">
        <f t="shared" si="21"/>
        <v>59.183673469387763</v>
      </c>
      <c r="X49" s="35">
        <f t="shared" si="22"/>
        <v>70.578231292517003</v>
      </c>
      <c r="Y49" s="35">
        <f t="shared" si="23"/>
        <v>76.658620437422272</v>
      </c>
      <c r="Z49" s="35">
        <f t="shared" si="24"/>
        <v>65.604198668714801</v>
      </c>
      <c r="AA49" s="35">
        <f t="shared" si="25"/>
        <v>-6.4205251993270451</v>
      </c>
      <c r="AB49" s="35">
        <f t="shared" si="26"/>
        <v>-6.4205251993270309</v>
      </c>
      <c r="AC49" s="35">
        <f t="shared" si="27"/>
        <v>-6.420525199327038</v>
      </c>
      <c r="AF49">
        <v>2</v>
      </c>
      <c r="AG49">
        <v>1.84</v>
      </c>
      <c r="AJ49" t="s">
        <v>233</v>
      </c>
    </row>
    <row r="50" spans="1:36" ht="15" x14ac:dyDescent="0.25">
      <c r="A50">
        <v>2.79</v>
      </c>
      <c r="B50">
        <v>3.36</v>
      </c>
      <c r="C50">
        <v>2.4500000000000002</v>
      </c>
      <c r="D50" s="20">
        <f t="shared" si="3"/>
        <v>6.4205251993270318E-2</v>
      </c>
      <c r="E50" s="17">
        <f>IF(OR($A50="",$B50="",$C50=""),"",A50*'MPTO_working_3-way'!$I49)</f>
        <v>2.9691326530612243</v>
      </c>
      <c r="F50" s="21">
        <f>IF(OR($A50="",$B50="",$C50=""),"",B50*'MPTO_working_3-way'!$I49)</f>
        <v>3.575729646697388</v>
      </c>
      <c r="G50" s="22">
        <f>IF(OR($A50="",$B50="",$C50=""),"",C50*'MPTO_working_3-way'!$I49)</f>
        <v>2.6073028673835124</v>
      </c>
      <c r="H50" s="17">
        <f>IF(OR($A50="",$B50="",$C50=""),"",'MPTO_working_3-way'!E49)</f>
        <v>2.9671724936244099</v>
      </c>
      <c r="I50" s="21">
        <f>IF(OR($A50="",$B50="",$C50=""),"",'MPTO_working_3-way'!F49)</f>
        <v>3.6203380853599323</v>
      </c>
      <c r="J50" s="22">
        <f>IF(OR($A50="",$B50="",$C50=""),"",'MPTO_working_3-way'!G49)</f>
        <v>2.5855726646598054</v>
      </c>
      <c r="K50" s="17">
        <f>IF(OR($A50="",$B50="",$C50=""),"",'OddsRatio_working_3-way'!H49)</f>
        <v>2.9697656557751184</v>
      </c>
      <c r="L50" s="21">
        <f>IF(OR($A50="",$B50="",$C50=""),"",'OddsRatio_working_3-way'!I49)</f>
        <v>3.5970094679493179</v>
      </c>
      <c r="M50" s="22">
        <f>IF(OR($A50="",$B50="",$C50=""),"",'OddsRatio_working_3-way'!J49)</f>
        <v>2.5956202239519119</v>
      </c>
      <c r="N50" s="23">
        <f t="shared" si="16"/>
        <v>33.679869404588025</v>
      </c>
      <c r="O50" s="24">
        <f t="shared" si="17"/>
        <v>27.966320130595417</v>
      </c>
      <c r="P50" s="24">
        <f t="shared" si="18"/>
        <v>38.353810464816569</v>
      </c>
      <c r="Q50" t="s">
        <v>212</v>
      </c>
      <c r="R50" t="s">
        <v>213</v>
      </c>
      <c r="S50" s="48" t="s">
        <v>229</v>
      </c>
      <c r="T50" s="35">
        <v>100</v>
      </c>
      <c r="U50" s="35">
        <f t="shared" si="19"/>
        <v>62.825278810408925</v>
      </c>
      <c r="V50" s="35">
        <f t="shared" si="20"/>
        <v>72.375690607734811</v>
      </c>
      <c r="W50" s="35">
        <f t="shared" si="21"/>
        <v>58.333333333333336</v>
      </c>
      <c r="X50" s="35">
        <f t="shared" si="22"/>
        <v>69.290976058931861</v>
      </c>
      <c r="Y50" s="35">
        <f t="shared" si="23"/>
        <v>78.841387856257754</v>
      </c>
      <c r="Z50" s="35">
        <f t="shared" si="24"/>
        <v>64.799030581856272</v>
      </c>
      <c r="AA50" s="35">
        <f t="shared" si="25"/>
        <v>-6.465697248522936</v>
      </c>
      <c r="AB50" s="35">
        <f t="shared" si="26"/>
        <v>-6.4656972485229431</v>
      </c>
      <c r="AC50" s="35">
        <f t="shared" si="27"/>
        <v>-6.465697248522936</v>
      </c>
      <c r="AF50">
        <v>1.91</v>
      </c>
      <c r="AG50">
        <v>1.91</v>
      </c>
      <c r="AJ50" t="s">
        <v>234</v>
      </c>
    </row>
    <row r="51" spans="1:36" ht="15" x14ac:dyDescent="0.25">
      <c r="A51">
        <v>2.69</v>
      </c>
      <c r="B51">
        <v>3.62</v>
      </c>
      <c r="C51">
        <v>2.4</v>
      </c>
      <c r="D51" s="20">
        <f t="shared" si="3"/>
        <v>6.4656972485229502E-2</v>
      </c>
      <c r="E51" s="17">
        <f>IF(OR($A51="",$B51="",$C51=""),"",A51*'MPTO_working_3-way'!$I50)</f>
        <v>2.8639272559852671</v>
      </c>
      <c r="F51" s="21">
        <f>IF(OR($A51="",$B51="",$C51=""),"",B51*'MPTO_working_3-way'!$I50)</f>
        <v>3.8540582403965309</v>
      </c>
      <c r="G51" s="22">
        <f>IF(OR($A51="",$B51="",$C51=""),"",C51*'MPTO_working_3-way'!$I50)</f>
        <v>2.5551767339645508</v>
      </c>
      <c r="H51" s="17">
        <f>IF(OR($A51="",$B51="",$C51=""),"",'MPTO_working_3-way'!E50)</f>
        <v>2.8555528222305133</v>
      </c>
      <c r="I51" s="21">
        <f>IF(OR($A51="",$B51="",$C51=""),"",'MPTO_working_3-way'!F50)</f>
        <v>3.9263299605979087</v>
      </c>
      <c r="J51" s="22">
        <f>IF(OR($A51="",$B51="",$C51=""),"",'MPTO_working_3-way'!G50)</f>
        <v>2.5309129343679517</v>
      </c>
      <c r="K51" s="17">
        <f>IF(OR($A51="",$B51="",$C51=""),"",'OddsRatio_working_3-way'!H50)</f>
        <v>2.8620365310772877</v>
      </c>
      <c r="L51" s="21">
        <f>IF(OR($A51="",$B51="",$C51=""),"",'OddsRatio_working_3-way'!I50)</f>
        <v>3.886707521551771</v>
      </c>
      <c r="M51" s="22">
        <f>IF(OR($A51="",$B51="",$C51=""),"",'OddsRatio_working_3-way'!J50)</f>
        <v>2.5425154695314811</v>
      </c>
      <c r="N51" s="23">
        <f t="shared" si="16"/>
        <v>34.917087992026303</v>
      </c>
      <c r="O51" s="24">
        <f t="shared" si="17"/>
        <v>25.946675883577552</v>
      </c>
      <c r="P51" s="24">
        <f t="shared" si="18"/>
        <v>39.136236124396142</v>
      </c>
      <c r="Q51" t="s">
        <v>214</v>
      </c>
      <c r="R51" t="s">
        <v>215</v>
      </c>
      <c r="S51" s="48" t="s">
        <v>229</v>
      </c>
      <c r="T51" s="35">
        <v>100</v>
      </c>
      <c r="U51" s="35">
        <f t="shared" si="19"/>
        <v>66.666666666666657</v>
      </c>
      <c r="V51" s="35">
        <f t="shared" si="20"/>
        <v>72.067039106145245</v>
      </c>
      <c r="W51" s="35">
        <f t="shared" si="21"/>
        <v>54.954954954954964</v>
      </c>
      <c r="X51" s="35">
        <f t="shared" si="22"/>
        <v>72.978005938899784</v>
      </c>
      <c r="Y51" s="35">
        <f t="shared" si="23"/>
        <v>78.378378378378372</v>
      </c>
      <c r="Z51" s="35">
        <f t="shared" si="24"/>
        <v>61.266294227188077</v>
      </c>
      <c r="AA51" s="35">
        <f t="shared" si="25"/>
        <v>-6.311339272233127</v>
      </c>
      <c r="AB51" s="35">
        <f t="shared" si="26"/>
        <v>-6.311339272233127</v>
      </c>
      <c r="AC51" s="35">
        <f t="shared" si="27"/>
        <v>-6.3113392722331128</v>
      </c>
      <c r="AF51">
        <v>1.72</v>
      </c>
      <c r="AG51">
        <v>2.1</v>
      </c>
      <c r="AJ51" t="s">
        <v>234</v>
      </c>
    </row>
    <row r="52" spans="1:36" ht="15" x14ac:dyDescent="0.25">
      <c r="A52">
        <v>3</v>
      </c>
      <c r="B52">
        <v>3.58</v>
      </c>
      <c r="C52">
        <v>2.2200000000000002</v>
      </c>
      <c r="D52" s="20">
        <f t="shared" si="3"/>
        <v>6.3113392722331074E-2</v>
      </c>
      <c r="E52" s="17">
        <f>IF(OR($A52="",$B52="",$C52=""),"",A52*'MPTO_working_3-way'!$I51)</f>
        <v>3.1893401781669932</v>
      </c>
      <c r="F52" s="21">
        <f>IF(OR($A52="",$B52="",$C52=""),"",B52*'MPTO_working_3-way'!$I51)</f>
        <v>3.8059459459459455</v>
      </c>
      <c r="G52" s="22">
        <f>IF(OR($A52="",$B52="",$C52=""),"",C52*'MPTO_working_3-way'!$I51)</f>
        <v>2.3601117318435754</v>
      </c>
      <c r="H52" s="17">
        <f>IF(OR($A52="",$B52="",$C52=""),"",'MPTO_working_3-way'!E51)</f>
        <v>3.2020950846091853</v>
      </c>
      <c r="I52" s="21">
        <f>IF(OR($A52="",$B52="",$C52=""),"",'MPTO_working_3-way'!F51)</f>
        <v>3.8715900233826961</v>
      </c>
      <c r="J52" s="22">
        <f>IF(OR($A52="",$B52="",$C52=""),"",'MPTO_working_3-way'!G51)</f>
        <v>2.3287623066104075</v>
      </c>
      <c r="K52" s="17">
        <f>IF(OR($A52="",$B52="",$C52=""),"",'OddsRatio_working_3-way'!H51)</f>
        <v>3.2001276967372538</v>
      </c>
      <c r="L52" s="21">
        <f>IF(OR($A52="",$B52="",$C52=""),"",'OddsRatio_working_3-way'!I51)</f>
        <v>3.8381647287910581</v>
      </c>
      <c r="M52" s="22">
        <f>IF(OR($A52="",$B52="",$C52=""),"",'OddsRatio_working_3-way'!J51)</f>
        <v>2.3420778950097247</v>
      </c>
      <c r="N52" s="23">
        <f t="shared" si="16"/>
        <v>31.354447758367659</v>
      </c>
      <c r="O52" s="24">
        <f t="shared" si="17"/>
        <v>26.274676892486866</v>
      </c>
      <c r="P52" s="24">
        <f t="shared" si="18"/>
        <v>42.370875349145479</v>
      </c>
      <c r="Q52" t="s">
        <v>216</v>
      </c>
      <c r="R52" t="s">
        <v>217</v>
      </c>
      <c r="S52" s="48" t="s">
        <v>229</v>
      </c>
      <c r="T52" s="35">
        <v>100</v>
      </c>
      <c r="U52" s="35">
        <f t="shared" si="19"/>
        <v>61.832061068702288</v>
      </c>
      <c r="V52" s="35">
        <f t="shared" si="20"/>
        <v>70.059880239520965</v>
      </c>
      <c r="W52" s="35">
        <f t="shared" si="21"/>
        <v>61.685823754789276</v>
      </c>
      <c r="X52" s="35">
        <f t="shared" si="22"/>
        <v>68.254296005689781</v>
      </c>
      <c r="Y52" s="35">
        <f t="shared" si="23"/>
        <v>76.482115176508429</v>
      </c>
      <c r="Z52" s="35">
        <f t="shared" si="24"/>
        <v>68.108058691776748</v>
      </c>
      <c r="AA52" s="35">
        <f t="shared" si="25"/>
        <v>-6.4222349369874934</v>
      </c>
      <c r="AB52" s="35">
        <f t="shared" si="26"/>
        <v>-6.4222349369874649</v>
      </c>
      <c r="AC52" s="35">
        <f t="shared" si="27"/>
        <v>-6.4222349369874721</v>
      </c>
      <c r="AF52">
        <v>1.74</v>
      </c>
      <c r="AG52">
        <v>2.09</v>
      </c>
      <c r="AJ52" t="s">
        <v>234</v>
      </c>
    </row>
    <row r="53" spans="1:36" s="35" customFormat="1" ht="15" x14ac:dyDescent="0.25">
      <c r="A53">
        <v>2.62</v>
      </c>
      <c r="B53">
        <v>3.34</v>
      </c>
      <c r="C53">
        <v>2.61</v>
      </c>
      <c r="D53" s="20">
        <f t="shared" si="3"/>
        <v>6.4222349369874809E-2</v>
      </c>
      <c r="E53" s="17">
        <f>IF(OR($A53="",$B53="",$C53=""),"",A53*'MPTO_working_3-way'!$I52)</f>
        <v>2.7882625553490721</v>
      </c>
      <c r="F53" s="21">
        <f>IF(OR($A53="",$B53="",$C53=""),"",B53*'MPTO_working_3-way'!$I52)</f>
        <v>3.5545026468953815</v>
      </c>
      <c r="G53" s="22">
        <f>IF(OR($A53="",$B53="",$C53=""),"",C53*'MPTO_working_3-way'!$I52)</f>
        <v>2.7776203318553732</v>
      </c>
      <c r="H53" s="17">
        <f>IF(OR($A53="",$B53="",$C53=""),"",'MPTO_working_3-way'!E52)</f>
        <v>2.7756810628214557</v>
      </c>
      <c r="I53" s="21">
        <f>IF(OR($A53="",$B53="",$C53=""),"",'MPTO_working_3-way'!F52)</f>
        <v>3.5972032028075906</v>
      </c>
      <c r="J53" s="22">
        <f>IF(OR($A53="",$B53="",$C53=""),"",'MPTO_working_3-way'!G52)</f>
        <v>2.7644598950002721</v>
      </c>
      <c r="K53" s="17">
        <f>IF(OR($A53="",$B53="",$C53=""),"",'OddsRatio_working_3-way'!H52)</f>
        <v>2.7823571020687972</v>
      </c>
      <c r="L53" s="21">
        <f>IF(OR($A53="",$B53="",$C53=""),"",'OddsRatio_working_3-way'!I52)</f>
        <v>3.5745158140993731</v>
      </c>
      <c r="M53" s="22">
        <f>IF(OR($A53="",$B53="",$C53=""),"",'OddsRatio_working_3-way'!J52)</f>
        <v>2.7713548977350388</v>
      </c>
      <c r="N53" s="23">
        <f t="shared" si="16"/>
        <v>35.864628246058651</v>
      </c>
      <c r="O53" s="24">
        <f t="shared" si="17"/>
        <v>28.133331139123857</v>
      </c>
      <c r="P53" s="24">
        <f t="shared" si="18"/>
        <v>36.002040614817496</v>
      </c>
      <c r="Q53" t="s">
        <v>218</v>
      </c>
      <c r="R53" t="s">
        <v>219</v>
      </c>
      <c r="S53" s="48" t="s">
        <v>229</v>
      </c>
      <c r="T53" s="35">
        <v>100</v>
      </c>
      <c r="U53" s="35">
        <f t="shared" si="19"/>
        <v>46.236559139784944</v>
      </c>
      <c r="V53" s="35">
        <f t="shared" si="20"/>
        <v>73.753280839895012</v>
      </c>
      <c r="W53" s="35">
        <f t="shared" si="21"/>
        <v>73.474801061007966</v>
      </c>
      <c r="X53" s="35">
        <f t="shared" si="22"/>
        <v>52.771918099097029</v>
      </c>
      <c r="Y53" s="35">
        <f t="shared" si="23"/>
        <v>80.28863979920709</v>
      </c>
      <c r="Z53" s="35">
        <f t="shared" si="24"/>
        <v>80.010160020320043</v>
      </c>
      <c r="AA53" s="35">
        <f t="shared" si="25"/>
        <v>-6.5353589593120844</v>
      </c>
      <c r="AB53" s="35">
        <f t="shared" si="26"/>
        <v>-6.5353589593120773</v>
      </c>
      <c r="AC53" s="35">
        <f t="shared" si="27"/>
        <v>-6.5353589593120773</v>
      </c>
      <c r="AD53" s="36"/>
      <c r="AE53" s="36"/>
      <c r="AF53">
        <v>1.92</v>
      </c>
      <c r="AG53">
        <v>1.9</v>
      </c>
      <c r="AH53" s="36"/>
      <c r="AI53" s="36"/>
      <c r="AJ53" t="s">
        <v>234</v>
      </c>
    </row>
    <row r="54" spans="1:36" ht="15" x14ac:dyDescent="0.25">
      <c r="A54">
        <v>1.86</v>
      </c>
      <c r="B54">
        <v>3.81</v>
      </c>
      <c r="C54">
        <v>3.77</v>
      </c>
      <c r="D54" s="20">
        <f t="shared" si="3"/>
        <v>6.5353589593120986E-2</v>
      </c>
      <c r="E54" s="17">
        <f>IF(OR($A54="",$B54="",$C54=""),"",A54*'MPTO_working_3-way'!$I53)</f>
        <v>1.981557676643205</v>
      </c>
      <c r="F54" s="21">
        <f>IF(OR($A54="",$B54="",$C54=""),"",B54*'MPTO_working_3-way'!$I53)</f>
        <v>4.0589971763497914</v>
      </c>
      <c r="G54" s="22">
        <f>IF(OR($A54="",$B54="",$C54=""),"",C54*'MPTO_working_3-way'!$I53)</f>
        <v>4.0163830327660666</v>
      </c>
      <c r="H54" s="17">
        <f>IF(OR($A54="",$B54="",$C54=""),"",'MPTO_working_3-way'!E53)</f>
        <v>1.9385484832270985</v>
      </c>
      <c r="I54" s="21">
        <f>IF(OR($A54="",$B54="",$C54=""),"",'MPTO_working_3-way'!F53)</f>
        <v>4.1548485162345035</v>
      </c>
      <c r="J54" s="22">
        <f>IF(OR($A54="",$B54="",$C54=""),"",'MPTO_working_3-way'!G53)</f>
        <v>4.1073250690204501</v>
      </c>
      <c r="K54" s="17">
        <f>IF(OR($A54="",$B54="",$C54=""),"",'OddsRatio_working_3-way'!H53)</f>
        <v>1.954294579950369</v>
      </c>
      <c r="L54" s="21">
        <f>IF(OR($A54="",$B54="",$C54=""),"",'OddsRatio_working_3-way'!I53)</f>
        <v>4.1181020577448102</v>
      </c>
      <c r="M54" s="22">
        <f>IF(OR($A54="",$B54="",$C54=""),"",'OddsRatio_working_3-way'!J53)</f>
        <v>4.0737162633285129</v>
      </c>
      <c r="N54" s="23">
        <f t="shared" si="16"/>
        <v>50.465349143610005</v>
      </c>
      <c r="O54" s="24">
        <f t="shared" si="17"/>
        <v>24.636627140974962</v>
      </c>
      <c r="P54" s="24">
        <f t="shared" si="18"/>
        <v>24.898023715415015</v>
      </c>
      <c r="Q54" t="s">
        <v>220</v>
      </c>
      <c r="R54" t="s">
        <v>221</v>
      </c>
      <c r="S54" s="48" t="s">
        <v>229</v>
      </c>
      <c r="T54" s="35">
        <v>100</v>
      </c>
      <c r="U54" s="35">
        <f t="shared" si="19"/>
        <v>58.333333333333336</v>
      </c>
      <c r="V54" s="35">
        <f t="shared" si="20"/>
        <v>70.501474926253692</v>
      </c>
      <c r="W54" s="35">
        <f t="shared" si="21"/>
        <v>64.664310954063609</v>
      </c>
      <c r="X54" s="35">
        <f t="shared" si="22"/>
        <v>64.834214119682713</v>
      </c>
      <c r="Y54" s="35">
        <f t="shared" si="23"/>
        <v>77.002355712603062</v>
      </c>
      <c r="Z54" s="35">
        <f t="shared" si="24"/>
        <v>71.165191740412979</v>
      </c>
      <c r="AA54" s="35">
        <f t="shared" si="25"/>
        <v>-6.5008807863493772</v>
      </c>
      <c r="AB54" s="35">
        <f t="shared" si="26"/>
        <v>-6.5008807863493701</v>
      </c>
      <c r="AC54" s="35">
        <f t="shared" si="27"/>
        <v>-6.5008807863493701</v>
      </c>
      <c r="AF54">
        <v>1.83</v>
      </c>
      <c r="AG54">
        <v>2</v>
      </c>
      <c r="AJ54" t="s">
        <v>234</v>
      </c>
    </row>
    <row r="55" spans="1:36" ht="15" x14ac:dyDescent="0.25">
      <c r="A55">
        <v>2.4</v>
      </c>
      <c r="B55">
        <v>3.39</v>
      </c>
      <c r="C55">
        <v>2.83</v>
      </c>
      <c r="D55" s="20">
        <f t="shared" si="3"/>
        <v>6.5008807863493834E-2</v>
      </c>
      <c r="E55" s="17">
        <f>IF(OR($A55="",$B55="",$C55=""),"",A55*'MPTO_working_3-way'!$I54)</f>
        <v>2.556021138872385</v>
      </c>
      <c r="F55" s="21">
        <f>IF(OR($A55="",$B55="",$C55=""),"",B55*'MPTO_working_3-way'!$I54)</f>
        <v>3.6103798586572444</v>
      </c>
      <c r="G55" s="22">
        <f>IF(OR($A55="",$B55="",$C55=""),"",C55*'MPTO_working_3-way'!$I54)</f>
        <v>3.0139749262536877</v>
      </c>
      <c r="H55" s="17">
        <f>IF(OR($A55="",$B55="",$C55=""),"",'MPTO_working_3-way'!E54)</f>
        <v>2.531664386965681</v>
      </c>
      <c r="I55" s="21">
        <f>IF(OR($A55="",$B55="",$C55=""),"",'MPTO_working_3-way'!F54)</f>
        <v>3.6587733153664521</v>
      </c>
      <c r="J55" s="22">
        <f>IF(OR($A55="",$B55="",$C55=""),"",'MPTO_working_3-way'!G54)</f>
        <v>3.0148879280770351</v>
      </c>
      <c r="K55" s="17">
        <f>IF(OR($A55="",$B55="",$C55=""),"",'OddsRatio_working_3-way'!H54)</f>
        <v>2.5426953144512052</v>
      </c>
      <c r="L55" s="21">
        <f>IF(OR($A55="",$B55="",$C55=""),"",'OddsRatio_working_3-way'!I54)</f>
        <v>3.6336012868131298</v>
      </c>
      <c r="M55" s="22">
        <f>IF(OR($A55="",$B55="",$C55=""),"",'OddsRatio_working_3-way'!J54)</f>
        <v>3.0165231610326466</v>
      </c>
      <c r="N55" s="23">
        <f t="shared" si="16"/>
        <v>39.123307111660282</v>
      </c>
      <c r="O55" s="24">
        <f t="shared" si="17"/>
        <v>27.697916539228519</v>
      </c>
      <c r="P55" s="24">
        <f t="shared" si="18"/>
        <v>33.178776349111189</v>
      </c>
      <c r="Q55" t="s">
        <v>222</v>
      </c>
      <c r="R55" t="s">
        <v>223</v>
      </c>
      <c r="S55" s="48" t="s">
        <v>229</v>
      </c>
      <c r="T55" s="35">
        <v>100</v>
      </c>
      <c r="U55" s="35">
        <f t="shared" si="19"/>
        <v>49.238578680203041</v>
      </c>
      <c r="V55" s="35">
        <f t="shared" si="20"/>
        <v>72.451790633608823</v>
      </c>
      <c r="W55" s="35">
        <f t="shared" si="21"/>
        <v>71.751412429378533</v>
      </c>
      <c r="X55" s="35">
        <f t="shared" si="22"/>
        <v>55.796796937012651</v>
      </c>
      <c r="Y55" s="35">
        <f t="shared" si="23"/>
        <v>79.010008890418419</v>
      </c>
      <c r="Z55" s="35">
        <f t="shared" si="24"/>
        <v>78.309630686188143</v>
      </c>
      <c r="AA55" s="35">
        <f t="shared" si="25"/>
        <v>-6.5582182568096101</v>
      </c>
      <c r="AB55" s="35">
        <f t="shared" si="26"/>
        <v>-6.5582182568095959</v>
      </c>
      <c r="AC55" s="35">
        <f t="shared" si="27"/>
        <v>-6.5582182568096101</v>
      </c>
      <c r="AF55">
        <v>1.89</v>
      </c>
      <c r="AG55">
        <v>1.93</v>
      </c>
      <c r="AJ55" t="s">
        <v>183</v>
      </c>
    </row>
    <row r="56" spans="1:36" ht="15" x14ac:dyDescent="0.25">
      <c r="A56">
        <v>1.97</v>
      </c>
      <c r="B56">
        <v>3.63</v>
      </c>
      <c r="C56">
        <v>3.54</v>
      </c>
      <c r="D56" s="20">
        <f t="shared" si="3"/>
        <v>6.5582182568096004E-2</v>
      </c>
      <c r="E56" s="17">
        <f>IF(OR($A56="",$B56="",$C56=""),"",A56*'MPTO_working_3-way'!$I55)</f>
        <v>2.099196899659149</v>
      </c>
      <c r="F56" s="21">
        <f>IF(OR($A56="",$B56="",$C56=""),"",B56*'MPTO_working_3-way'!$I55)</f>
        <v>3.8680633227221883</v>
      </c>
      <c r="G56" s="22">
        <f>IF(OR($A56="",$B56="",$C56=""),"",C56*'MPTO_working_3-way'!$I55)</f>
        <v>3.7721609262910598</v>
      </c>
      <c r="H56" s="17">
        <f>IF(OR($A56="",$B56="",$C56=""),"",'MPTO_working_3-way'!E55)</f>
        <v>2.0586573838165023</v>
      </c>
      <c r="I56" s="21">
        <f>IF(OR($A56="",$B56="",$C56=""),"",'MPTO_working_3-way'!F55)</f>
        <v>3.9428854722090434</v>
      </c>
      <c r="J56" s="22">
        <f>IF(OR($A56="",$B56="",$C56=""),"",'MPTO_working_3-way'!G55)</f>
        <v>3.8369282740737751</v>
      </c>
      <c r="K56" s="17">
        <f>IF(OR($A56="",$B56="",$C56=""),"",'OddsRatio_working_3-way'!H55)</f>
        <v>2.0741558792606591</v>
      </c>
      <c r="L56" s="21">
        <f>IF(OR($A56="",$B56="",$C56=""),"",'OddsRatio_working_3-way'!I55)</f>
        <v>3.912402023150034</v>
      </c>
      <c r="M56" s="22">
        <f>IF(OR($A56="",$B56="",$C56=""),"",'OddsRatio_working_3-way'!J55)</f>
        <v>3.8127380755897673</v>
      </c>
      <c r="N56" s="23">
        <f t="shared" si="16"/>
        <v>47.637265478163201</v>
      </c>
      <c r="O56" s="24">
        <f t="shared" si="17"/>
        <v>25.852730851785537</v>
      </c>
      <c r="P56" s="24">
        <f t="shared" si="18"/>
        <v>26.510003670051276</v>
      </c>
      <c r="Q56" t="s">
        <v>224</v>
      </c>
      <c r="R56" t="s">
        <v>169</v>
      </c>
      <c r="S56" s="48" t="s">
        <v>229</v>
      </c>
      <c r="T56" s="35">
        <v>100</v>
      </c>
      <c r="U56" s="35">
        <f t="shared" si="19"/>
        <v>45.355191256830594</v>
      </c>
      <c r="V56" s="35">
        <f t="shared" si="20"/>
        <v>70.930232558139537</v>
      </c>
      <c r="W56" s="35">
        <f t="shared" si="21"/>
        <v>72.451790633608823</v>
      </c>
      <c r="X56" s="35">
        <f t="shared" si="22"/>
        <v>56.617976808251647</v>
      </c>
      <c r="Y56" s="35">
        <f t="shared" si="23"/>
        <v>82.193018109560583</v>
      </c>
      <c r="Z56" s="35">
        <f t="shared" si="24"/>
        <v>83.71457618502987</v>
      </c>
      <c r="AA56" s="35">
        <f t="shared" si="25"/>
        <v>-11.262785551421054</v>
      </c>
      <c r="AB56" s="35">
        <f t="shared" si="26"/>
        <v>-11.262785551421047</v>
      </c>
      <c r="AC56" s="35">
        <f t="shared" si="27"/>
        <v>-11.262785551421047</v>
      </c>
      <c r="AF56">
        <v>1.86</v>
      </c>
      <c r="AG56">
        <v>1.95</v>
      </c>
      <c r="AJ56" t="s">
        <v>183</v>
      </c>
    </row>
    <row r="57" spans="1:36" ht="15" x14ac:dyDescent="0.25">
      <c r="A57">
        <v>1.83</v>
      </c>
      <c r="B57">
        <v>3.44</v>
      </c>
      <c r="C57">
        <v>3.63</v>
      </c>
      <c r="D57" s="20">
        <f t="shared" si="3"/>
        <v>0.1126278555142104</v>
      </c>
      <c r="E57" s="17">
        <f>IF(OR($A57="",$B57="",$C57=""),"",A57*'MPTO_working_3-way'!$I56)</f>
        <v>2.0361089755910049</v>
      </c>
      <c r="F57" s="21">
        <f>IF(OR($A57="",$B57="",$C57=""),"",B57*'MPTO_working_3-way'!$I56)</f>
        <v>3.8274398229688837</v>
      </c>
      <c r="G57" s="22">
        <f>IF(OR($A57="",$B57="",$C57=""),"",C57*'MPTO_working_3-way'!$I56)</f>
        <v>4.0388391155165833</v>
      </c>
      <c r="H57" s="17">
        <f>IF(OR($A57="",$B57="",$C57=""),"",'MPTO_working_3-way'!E56)</f>
        <v>1.9650014807436256</v>
      </c>
      <c r="I57" s="21">
        <f>IF(OR($A57="",$B57="",$C57=""),"",'MPTO_working_3-way'!F56)</f>
        <v>3.9501482456674095</v>
      </c>
      <c r="J57" s="22">
        <f>IF(OR($A57="",$B57="",$C57=""),"",'MPTO_working_3-way'!G56)</f>
        <v>4.2027494568987649</v>
      </c>
      <c r="K57" s="17">
        <f>IF(OR($A57="",$B57="",$C57=""),"",'OddsRatio_working_3-way'!H56)</f>
        <v>1.9899446872928148</v>
      </c>
      <c r="L57" s="21">
        <f>IF(OR($A57="",$B57="",$C57=""),"",'OddsRatio_working_3-way'!I56)</f>
        <v>3.910198839752371</v>
      </c>
      <c r="M57" s="22">
        <f>IF(OR($A57="",$B57="",$C57=""),"",'OddsRatio_working_3-way'!J56)</f>
        <v>4.1368126838314492</v>
      </c>
      <c r="N57" s="23">
        <f t="shared" si="16"/>
        <v>49.11328479899943</v>
      </c>
      <c r="O57" s="24">
        <f t="shared" si="17"/>
        <v>26.127125343653763</v>
      </c>
      <c r="P57" s="24">
        <f t="shared" si="18"/>
        <v>24.759589857346821</v>
      </c>
      <c r="Q57" t="s">
        <v>225</v>
      </c>
      <c r="R57" t="s">
        <v>170</v>
      </c>
      <c r="S57" s="48" t="s">
        <v>229</v>
      </c>
      <c r="T57" s="35">
        <v>100</v>
      </c>
      <c r="U57" s="35">
        <f t="shared" si="19"/>
        <v>55.947136563876647</v>
      </c>
      <c r="V57" s="35">
        <f t="shared" si="20"/>
        <v>69.969969969969966</v>
      </c>
      <c r="W57" s="35">
        <f t="shared" si="21"/>
        <v>63.63636363636364</v>
      </c>
      <c r="X57" s="35">
        <f t="shared" si="22"/>
        <v>66.393666393666393</v>
      </c>
      <c r="Y57" s="35">
        <f t="shared" si="23"/>
        <v>80.416499799759706</v>
      </c>
      <c r="Z57" s="35">
        <f t="shared" si="24"/>
        <v>74.082893466153379</v>
      </c>
      <c r="AA57" s="35">
        <f t="shared" si="25"/>
        <v>-10.446529829789746</v>
      </c>
      <c r="AB57" s="35">
        <f t="shared" si="26"/>
        <v>-10.446529829789739</v>
      </c>
      <c r="AC57" s="35">
        <f t="shared" si="27"/>
        <v>-10.446529829789739</v>
      </c>
      <c r="AF57">
        <v>1.74</v>
      </c>
      <c r="AG57">
        <v>1.96</v>
      </c>
      <c r="AJ57" t="s">
        <v>183</v>
      </c>
    </row>
    <row r="58" spans="1:36" ht="15" x14ac:dyDescent="0.25">
      <c r="A58">
        <v>2.27</v>
      </c>
      <c r="B58">
        <v>3.33</v>
      </c>
      <c r="C58">
        <v>2.75</v>
      </c>
      <c r="D58" s="20">
        <f t="shared" si="3"/>
        <v>0.1044652982978973</v>
      </c>
      <c r="E58" s="17">
        <f>IF(OR($A58="",$B58="",$C58=""),"",A58*'MPTO_working_3-way'!$I57)</f>
        <v>2.5071362271362267</v>
      </c>
      <c r="F58" s="21">
        <f>IF(OR($A58="",$B58="",$C58=""),"",B58*'MPTO_working_3-way'!$I57)</f>
        <v>3.6778694433319981</v>
      </c>
      <c r="G58" s="22">
        <f>IF(OR($A58="",$B58="",$C58=""),"",C58*'MPTO_working_3-way'!$I57)</f>
        <v>3.0372795703192175</v>
      </c>
      <c r="H58" s="17">
        <f>IF(OR($A58="",$B58="",$C58=""),"",'MPTO_working_3-way'!E57)</f>
        <v>2.4648337956023347</v>
      </c>
      <c r="I58" s="21">
        <f>IF(OR($A58="",$B58="",$C58=""),"",'MPTO_working_3-way'!F57)</f>
        <v>3.7667828889053308</v>
      </c>
      <c r="J58" s="22">
        <f>IF(OR($A58="",$B58="",$C58=""),"",'MPTO_working_3-way'!G57)</f>
        <v>3.0412275108536759</v>
      </c>
      <c r="K58" s="17">
        <f>IF(OR($A58="",$B58="",$C58=""),"",'OddsRatio_working_3-way'!H57)</f>
        <v>2.4831537146324965</v>
      </c>
      <c r="L58" s="21">
        <f>IF(OR($A58="",$B58="",$C58=""),"",'OddsRatio_working_3-way'!I57)</f>
        <v>3.7210615394438711</v>
      </c>
      <c r="M58" s="22">
        <f>IF(OR($A58="",$B58="",$C58=""),"",'OddsRatio_working_3-way'!J57)</f>
        <v>3.0437157485093458</v>
      </c>
      <c r="N58" s="23">
        <f t="shared" si="16"/>
        <v>39.886145362840885</v>
      </c>
      <c r="O58" s="24">
        <f t="shared" si="17"/>
        <v>27.189654646741378</v>
      </c>
      <c r="P58" s="24">
        <f t="shared" si="18"/>
        <v>32.924199990417748</v>
      </c>
      <c r="Q58" t="s">
        <v>168</v>
      </c>
      <c r="R58" t="s">
        <v>226</v>
      </c>
      <c r="S58" s="48" t="s">
        <v>229</v>
      </c>
      <c r="T58" s="35">
        <v>100</v>
      </c>
      <c r="U58" s="35">
        <f t="shared" si="19"/>
        <v>44.134078212290497</v>
      </c>
      <c r="V58" s="35">
        <f t="shared" si="20"/>
        <v>74.619289340101517</v>
      </c>
      <c r="W58" s="35">
        <f t="shared" si="21"/>
        <v>73.333333333333329</v>
      </c>
      <c r="X58" s="35">
        <f t="shared" si="22"/>
        <v>52.047377326565147</v>
      </c>
      <c r="Y58" s="35">
        <f t="shared" si="23"/>
        <v>82.532588454376167</v>
      </c>
      <c r="Z58" s="35">
        <f t="shared" si="24"/>
        <v>81.246632447607965</v>
      </c>
      <c r="AA58" s="35">
        <f t="shared" si="25"/>
        <v>-7.9132991142746505</v>
      </c>
      <c r="AB58" s="35">
        <f t="shared" si="26"/>
        <v>-7.9132991142746505</v>
      </c>
      <c r="AC58" s="35">
        <f t="shared" si="27"/>
        <v>-7.9132991142746363</v>
      </c>
      <c r="AF58">
        <v>1.74</v>
      </c>
      <c r="AG58">
        <v>1.98</v>
      </c>
      <c r="AJ58" t="s">
        <v>183</v>
      </c>
    </row>
    <row r="59" spans="1:36" ht="15" x14ac:dyDescent="0.25">
      <c r="A59">
        <v>1.79</v>
      </c>
      <c r="B59">
        <v>3.94</v>
      </c>
      <c r="C59">
        <v>3.75</v>
      </c>
      <c r="D59" s="20">
        <f t="shared" si="3"/>
        <v>7.9132991142746301E-2</v>
      </c>
      <c r="E59" s="17">
        <f>IF(OR($A59="",$B59="",$C59=""),"",A59*'MPTO_working_3-way'!$I58)</f>
        <v>1.9316480541455159</v>
      </c>
      <c r="F59" s="21">
        <f>IF(OR($A59="",$B59="",$C59=""),"",B59*'MPTO_working_3-way'!$I58)</f>
        <v>4.2517839851024206</v>
      </c>
      <c r="G59" s="22">
        <f>IF(OR($A59="",$B59="",$C59=""),"",C59*'MPTO_working_3-way'!$I58)</f>
        <v>4.0467487167852987</v>
      </c>
      <c r="H59" s="17">
        <f>IF(OR($A59="",$B59="",$C59=""),"",'MPTO_working_3-way'!E58)</f>
        <v>1.8787049676608933</v>
      </c>
      <c r="I59" s="21">
        <f>IF(OR($A59="",$B59="",$C59=""),"",'MPTO_working_3-way'!F58)</f>
        <v>4.3969680764104586</v>
      </c>
      <c r="J59" s="22">
        <f>IF(OR($A59="",$B59="",$C59=""),"",'MPTO_working_3-way'!G58)</f>
        <v>4.1616552888940168</v>
      </c>
      <c r="K59" s="17">
        <f>IF(OR($A59="",$B59="",$C59=""),"",'OddsRatio_working_3-way'!H58)</f>
        <v>1.8973402391412233</v>
      </c>
      <c r="L59" s="21">
        <f>IF(OR($A59="",$B59="",$C59=""),"",'OddsRatio_working_3-way'!I58)</f>
        <v>4.3394687380698693</v>
      </c>
      <c r="M59" s="22">
        <f>IF(OR($A59="",$B59="",$C59=""),"",'OddsRatio_working_3-way'!J58)</f>
        <v>4.1236527311878017</v>
      </c>
      <c r="N59" s="23">
        <f t="shared" si="16"/>
        <v>51.769264999071481</v>
      </c>
      <c r="O59" s="24">
        <f t="shared" si="17"/>
        <v>23.519539174705066</v>
      </c>
      <c r="P59" s="24">
        <f t="shared" si="18"/>
        <v>24.711195826223456</v>
      </c>
      <c r="Q59" t="s">
        <v>227</v>
      </c>
      <c r="R59" t="s">
        <v>171</v>
      </c>
      <c r="S59" s="48" t="s">
        <v>229</v>
      </c>
      <c r="T59" s="35">
        <v>100</v>
      </c>
      <c r="U59" s="35">
        <f t="shared" si="19"/>
        <v>75.669099756691011</v>
      </c>
      <c r="V59" s="35">
        <f t="shared" si="20"/>
        <v>69.135802469135797</v>
      </c>
      <c r="W59" s="35">
        <f t="shared" si="21"/>
        <v>51.690821256038639</v>
      </c>
      <c r="X59" s="35">
        <f t="shared" si="22"/>
        <v>79.173376274825543</v>
      </c>
      <c r="Y59" s="35">
        <f t="shared" si="23"/>
        <v>72.640078987270357</v>
      </c>
      <c r="Z59" s="35">
        <f t="shared" si="24"/>
        <v>55.195097774173199</v>
      </c>
      <c r="AA59" s="35">
        <f t="shared" si="25"/>
        <v>-3.5042765181345317</v>
      </c>
      <c r="AB59" s="35">
        <f t="shared" si="26"/>
        <v>-3.5042765181345601</v>
      </c>
      <c r="AC59" s="35">
        <f t="shared" si="27"/>
        <v>-3.5042765181345601</v>
      </c>
      <c r="AF59">
        <v>1.83</v>
      </c>
      <c r="AG59">
        <v>1.95</v>
      </c>
      <c r="AJ59" t="s">
        <v>183</v>
      </c>
    </row>
    <row r="60" spans="1:36" s="35" customFormat="1" ht="15" x14ac:dyDescent="0.25">
      <c r="A60">
        <v>4.1100000000000003</v>
      </c>
      <c r="B60">
        <v>3.24</v>
      </c>
      <c r="C60">
        <v>2.0699999999999998</v>
      </c>
      <c r="D60" s="20">
        <f t="shared" si="3"/>
        <v>3.5042765181345636E-2</v>
      </c>
      <c r="E60" s="17">
        <f>IF(OR($A60="",$B60="",$C60=""),"",A60*'MPTO_working_3-way'!$I59)</f>
        <v>4.2540257648953306</v>
      </c>
      <c r="F60" s="21">
        <f>IF(OR($A60="",$B60="",$C60=""),"",B60*'MPTO_working_3-way'!$I59)</f>
        <v>3.3535385591875602</v>
      </c>
      <c r="G60" s="22">
        <f>IF(OR($A60="",$B60="",$C60=""),"",C60*'MPTO_working_3-way'!$I59)</f>
        <v>2.1425385239253854</v>
      </c>
      <c r="H60" s="17">
        <f>IF(OR($A60="",$B60="",$C60=""),"",'MPTO_working_3-way'!E59)</f>
        <v>4.3172658382011333</v>
      </c>
      <c r="I60" s="21">
        <f>IF(OR($A60="",$B60="",$C60=""),"",'MPTO_working_3-way'!F59)</f>
        <v>3.3674449492261895</v>
      </c>
      <c r="J60" s="22">
        <f>IF(OR($A60="",$B60="",$C60=""),"",'MPTO_working_3-way'!G59)</f>
        <v>2.1212917917973382</v>
      </c>
      <c r="K60" s="17">
        <f>IF(OR($A60="",$B60="",$C60=""),"",'OddsRatio_working_3-way'!H59)</f>
        <v>4.2844547598999387</v>
      </c>
      <c r="L60" s="21">
        <f>IF(OR($A60="",$B60="",$C60=""),"",'OddsRatio_working_3-way'!I59)</f>
        <v>3.3656523029504388</v>
      </c>
      <c r="M60" s="22">
        <f>IF(OR($A60="",$B60="",$C60=""),"",'OddsRatio_working_3-way'!J59)</f>
        <v>2.1300214125700747</v>
      </c>
      <c r="N60" s="23">
        <f t="shared" si="16"/>
        <v>23.5071448850194</v>
      </c>
      <c r="O60" s="24">
        <f t="shared" si="17"/>
        <v>29.81924860414497</v>
      </c>
      <c r="P60" s="24">
        <f t="shared" si="18"/>
        <v>46.673606510835619</v>
      </c>
      <c r="Q60" t="s">
        <v>79</v>
      </c>
      <c r="R60" t="s">
        <v>68</v>
      </c>
      <c r="S60" s="48" t="s">
        <v>229</v>
      </c>
      <c r="T60" s="35">
        <v>100</v>
      </c>
      <c r="U60" s="35">
        <f t="shared" si="19"/>
        <v>53.051643192488264</v>
      </c>
      <c r="V60" s="35">
        <f t="shared" si="20"/>
        <v>70.238095238095241</v>
      </c>
      <c r="W60" s="35">
        <f t="shared" si="21"/>
        <v>73.40425531914893</v>
      </c>
      <c r="X60" s="35">
        <f t="shared" si="22"/>
        <v>56.357649442755829</v>
      </c>
      <c r="Y60" s="35">
        <f t="shared" si="23"/>
        <v>73.544101488362799</v>
      </c>
      <c r="Z60" s="35">
        <f t="shared" si="24"/>
        <v>76.710261569416488</v>
      </c>
      <c r="AA60" s="35">
        <f t="shared" si="25"/>
        <v>-3.3060062502675649</v>
      </c>
      <c r="AB60" s="35">
        <f t="shared" si="26"/>
        <v>-3.3060062502675578</v>
      </c>
      <c r="AC60" s="35">
        <f t="shared" si="27"/>
        <v>-3.3060062502675578</v>
      </c>
      <c r="AD60" s="36"/>
      <c r="AE60" s="36"/>
      <c r="AF60">
        <v>2.5099999999999998</v>
      </c>
      <c r="AG60">
        <v>1.56</v>
      </c>
      <c r="AH60" s="36"/>
      <c r="AI60" s="36"/>
      <c r="AJ60" t="s">
        <v>88</v>
      </c>
    </row>
    <row r="61" spans="1:36" ht="15" x14ac:dyDescent="0.25">
      <c r="A61">
        <v>2.13</v>
      </c>
      <c r="B61">
        <v>3.36</v>
      </c>
      <c r="C61">
        <v>3.76</v>
      </c>
      <c r="D61" s="20">
        <f t="shared" si="3"/>
        <v>3.3060062502675569E-2</v>
      </c>
      <c r="E61" s="17">
        <f>IF(OR($A61="",$B61="",$C61=""),"",A61*'MPTO_working_3-way'!$I60)</f>
        <v>2.2004179331306988</v>
      </c>
      <c r="F61" s="21">
        <f>IF(OR($A61="",$B61="",$C61=""),"",B61*'MPTO_working_3-way'!$I60)</f>
        <v>3.47108181000899</v>
      </c>
      <c r="G61" s="22">
        <f>IF(OR($A61="",$B61="",$C61=""),"",C61*'MPTO_working_3-way'!$I60)</f>
        <v>3.8843058350100601</v>
      </c>
      <c r="H61" s="17">
        <f>IF(OR($A61="",$B61="",$C61=""),"",'MPTO_working_3-way'!E60)</f>
        <v>2.1811984966267475</v>
      </c>
      <c r="I61" s="21">
        <f>IF(OR($A61="",$B61="",$C61=""),"",'MPTO_working_3-way'!F60)</f>
        <v>3.4891953794064929</v>
      </c>
      <c r="J61" s="22">
        <f>IF(OR($A61="",$B61="",$C61=""),"",'MPTO_working_3-way'!G60)</f>
        <v>3.9225311708484347</v>
      </c>
      <c r="K61" s="17">
        <f>IF(OR($A61="",$B61="",$C61=""),"",'OddsRatio_working_3-way'!H60)</f>
        <v>2.1891122916761909</v>
      </c>
      <c r="L61" s="21">
        <f>IF(OR($A61="",$B61="",$C61=""),"",'OddsRatio_working_3-way'!I60)</f>
        <v>3.4834557596069118</v>
      </c>
      <c r="M61" s="22">
        <f>IF(OR($A61="",$B61="",$C61=""),"",'OddsRatio_working_3-way'!J60)</f>
        <v>3.9043804646250324</v>
      </c>
      <c r="N61" s="23">
        <f t="shared" si="16"/>
        <v>45.445912112578782</v>
      </c>
      <c r="O61" s="24">
        <f t="shared" si="17"/>
        <v>28.809462142795478</v>
      </c>
      <c r="P61" s="24">
        <f t="shared" si="18"/>
        <v>25.74462574462575</v>
      </c>
      <c r="Q61" t="s">
        <v>86</v>
      </c>
      <c r="R61" t="s">
        <v>70</v>
      </c>
      <c r="S61" s="48" t="s">
        <v>229</v>
      </c>
      <c r="T61" s="35">
        <v>100</v>
      </c>
      <c r="U61" s="35">
        <f t="shared" si="19"/>
        <v>49.238578680203041</v>
      </c>
      <c r="V61" s="35">
        <f t="shared" si="20"/>
        <v>69.325153374233125</v>
      </c>
      <c r="W61" s="35">
        <f t="shared" si="21"/>
        <v>77.924944812362028</v>
      </c>
      <c r="X61" s="35">
        <f t="shared" si="22"/>
        <v>52.74990181340484</v>
      </c>
      <c r="Y61" s="35">
        <f t="shared" si="23"/>
        <v>72.836476507434924</v>
      </c>
      <c r="Z61" s="35">
        <f t="shared" si="24"/>
        <v>81.436267945563827</v>
      </c>
      <c r="AA61" s="35">
        <f t="shared" si="25"/>
        <v>-3.5113231332017989</v>
      </c>
      <c r="AB61" s="35">
        <f t="shared" si="26"/>
        <v>-3.5113231332017989</v>
      </c>
      <c r="AC61" s="35">
        <f t="shared" si="27"/>
        <v>-3.5113231332017989</v>
      </c>
      <c r="AF61">
        <v>2.15</v>
      </c>
      <c r="AG61">
        <v>1.75</v>
      </c>
      <c r="AJ61" t="s">
        <v>88</v>
      </c>
    </row>
    <row r="62" spans="1:36" ht="15" x14ac:dyDescent="0.25">
      <c r="A62">
        <v>1.97</v>
      </c>
      <c r="B62">
        <v>3.26</v>
      </c>
      <c r="C62">
        <v>4.53</v>
      </c>
      <c r="D62" s="20">
        <f t="shared" si="3"/>
        <v>3.5113231332017936E-2</v>
      </c>
      <c r="E62" s="17">
        <f>IF(OR($A62="",$B62="",$C62=""),"",A62*'MPTO_working_3-way'!$I61)</f>
        <v>2.0391730657240754</v>
      </c>
      <c r="F62" s="21">
        <f>IF(OR($A62="",$B62="",$C62=""),"",B62*'MPTO_working_3-way'!$I61)</f>
        <v>3.374469134142378</v>
      </c>
      <c r="G62" s="22">
        <f>IF(OR($A62="",$B62="",$C62=""),"",C62*'MPTO_working_3-way'!$I61)</f>
        <v>4.6890629379340414</v>
      </c>
      <c r="H62" s="17">
        <f>IF(OR($A62="",$B62="",$C62=""),"",'MPTO_working_3-way'!E61)</f>
        <v>2.0164957305676237</v>
      </c>
      <c r="I62" s="21">
        <f>IF(OR($A62="",$B62="",$C62=""),"",'MPTO_working_3-way'!F61)</f>
        <v>3.3893243408759175</v>
      </c>
      <c r="J62" s="22">
        <f>IF(OR($A62="",$B62="",$C62=""),"",'MPTO_working_3-way'!G61)</f>
        <v>4.7836329010813108</v>
      </c>
      <c r="K62" s="17">
        <f>IF(OR($A62="",$B62="",$C62=""),"",'OddsRatio_working_3-way'!H61)</f>
        <v>2.0256295650273373</v>
      </c>
      <c r="L62" s="21">
        <f>IF(OR($A62="",$B62="",$C62=""),"",'OddsRatio_working_3-way'!I61)</f>
        <v>3.3896111515069913</v>
      </c>
      <c r="M62" s="22">
        <f>IF(OR($A62="",$B62="",$C62=""),"",'OddsRatio_working_3-way'!J61)</f>
        <v>4.7324457366458761</v>
      </c>
      <c r="N62" s="23">
        <f t="shared" si="16"/>
        <v>49.03948648639674</v>
      </c>
      <c r="O62" s="24">
        <f t="shared" si="17"/>
        <v>29.634290913558768</v>
      </c>
      <c r="P62" s="24">
        <f t="shared" si="18"/>
        <v>21.326222600044499</v>
      </c>
      <c r="Q62" t="s">
        <v>87</v>
      </c>
      <c r="R62" t="s">
        <v>82</v>
      </c>
      <c r="S62" s="48" t="s">
        <v>229</v>
      </c>
      <c r="T62" s="35">
        <v>100</v>
      </c>
      <c r="U62" s="35">
        <f t="shared" si="19"/>
        <v>74.226804123711347</v>
      </c>
      <c r="V62" s="35">
        <f t="shared" si="20"/>
        <v>68.55345911949685</v>
      </c>
      <c r="W62" s="35">
        <f t="shared" si="21"/>
        <v>53.703703703703695</v>
      </c>
      <c r="X62" s="35">
        <f t="shared" si="22"/>
        <v>77.742837176799441</v>
      </c>
      <c r="Y62" s="35">
        <f t="shared" si="23"/>
        <v>72.069492172584958</v>
      </c>
      <c r="Z62" s="35">
        <f t="shared" si="24"/>
        <v>57.219736756791804</v>
      </c>
      <c r="AA62" s="35">
        <f t="shared" si="25"/>
        <v>-3.5160330530880941</v>
      </c>
      <c r="AB62" s="35">
        <f t="shared" si="26"/>
        <v>-3.5160330530881083</v>
      </c>
      <c r="AC62" s="35">
        <f t="shared" si="27"/>
        <v>-3.5160330530881083</v>
      </c>
      <c r="AF62">
        <v>2.57</v>
      </c>
      <c r="AG62">
        <v>1.54</v>
      </c>
      <c r="AJ62" t="s">
        <v>88</v>
      </c>
    </row>
    <row r="63" spans="1:36" s="35" customFormat="1" ht="15" x14ac:dyDescent="0.25">
      <c r="A63">
        <v>3.88</v>
      </c>
      <c r="B63">
        <v>3.18</v>
      </c>
      <c r="C63">
        <v>2.16</v>
      </c>
      <c r="D63" s="20">
        <f t="shared" si="3"/>
        <v>3.5160330530880968E-2</v>
      </c>
      <c r="E63" s="17">
        <f>IF(OR($A63="",$B63="",$C63=""),"",A63*'MPTO_working_3-way'!$I62)</f>
        <v>4.016422082459818</v>
      </c>
      <c r="F63" s="21">
        <f>IF(OR($A63="",$B63="",$C63=""),"",B63*'MPTO_working_3-way'!$I62)</f>
        <v>3.2918098510882015</v>
      </c>
      <c r="G63" s="22">
        <f>IF(OR($A63="",$B63="",$C63=""),"",C63*'MPTO_working_3-way'!$I62)</f>
        <v>2.2359463139467031</v>
      </c>
      <c r="H63" s="17">
        <f>IF(OR($A63="",$B63="",$C63=""),"",'MPTO_working_3-way'!E62)</f>
        <v>4.0648448672207875</v>
      </c>
      <c r="I63" s="21">
        <f>IF(OR($A63="",$B63="",$C63=""),"",'MPTO_working_3-way'!F62)</f>
        <v>3.3031066197613219</v>
      </c>
      <c r="J63" s="22">
        <f>IF(OR($A63="",$B63="",$C63=""),"",'MPTO_working_3-way'!G62)</f>
        <v>2.216101582165646</v>
      </c>
      <c r="K63" s="17">
        <f>IF(OR($A63="",$B63="",$C63=""),"",'OddsRatio_working_3-way'!H62)</f>
        <v>4.0400165418045022</v>
      </c>
      <c r="L63" s="21">
        <f>IF(OR($A63="",$B63="",$C63=""),"",'OddsRatio_working_3-way'!I62)</f>
        <v>3.3011236323381308</v>
      </c>
      <c r="M63" s="22">
        <f>IF(OR($A63="",$B63="",$C63=""),"",'OddsRatio_working_3-way'!J62)</f>
        <v>2.2244511071157027</v>
      </c>
      <c r="N63" s="23">
        <f t="shared" si="16"/>
        <v>24.897781644193127</v>
      </c>
      <c r="O63" s="24">
        <f t="shared" si="17"/>
        <v>30.378425402348846</v>
      </c>
      <c r="P63" s="24">
        <f t="shared" si="18"/>
        <v>44.723792953458023</v>
      </c>
      <c r="Q63" t="s">
        <v>76</v>
      </c>
      <c r="R63" t="s">
        <v>85</v>
      </c>
      <c r="S63" s="48" t="s">
        <v>229</v>
      </c>
      <c r="T63" s="35">
        <v>100</v>
      </c>
      <c r="U63" s="35">
        <f t="shared" si="19"/>
        <v>65.635738831615114</v>
      </c>
      <c r="V63" s="35">
        <f t="shared" si="20"/>
        <v>64.539007092198588</v>
      </c>
      <c r="W63" s="35">
        <f t="shared" si="21"/>
        <v>66.555183946488299</v>
      </c>
      <c r="X63" s="35">
        <f t="shared" si="22"/>
        <v>68.905808961313127</v>
      </c>
      <c r="Y63" s="35">
        <f t="shared" si="23"/>
        <v>67.809077221896587</v>
      </c>
      <c r="Z63" s="35">
        <f t="shared" si="24"/>
        <v>69.825254076186297</v>
      </c>
      <c r="AA63" s="35">
        <f t="shared" si="25"/>
        <v>-3.2700701296980128</v>
      </c>
      <c r="AB63" s="35">
        <f t="shared" si="26"/>
        <v>-3.2700701296979986</v>
      </c>
      <c r="AC63" s="35">
        <f t="shared" si="27"/>
        <v>-3.2700701296979986</v>
      </c>
      <c r="AD63" s="36"/>
      <c r="AE63" s="36"/>
      <c r="AF63">
        <v>2.4500000000000002</v>
      </c>
      <c r="AG63">
        <v>1.59</v>
      </c>
      <c r="AH63" s="36"/>
      <c r="AI63" s="36"/>
      <c r="AJ63" t="s">
        <v>88</v>
      </c>
    </row>
    <row r="64" spans="1:36" ht="15" x14ac:dyDescent="0.25">
      <c r="A64">
        <v>2.91</v>
      </c>
      <c r="B64">
        <v>2.82</v>
      </c>
      <c r="C64">
        <v>2.99</v>
      </c>
      <c r="D64" s="20">
        <f t="shared" si="3"/>
        <v>3.2700701296979995E-2</v>
      </c>
      <c r="E64" s="17">
        <f>IF(OR($A64="",$B64="",$C64=""),"",A64*'MPTO_working_3-way'!$I63)</f>
        <v>3.0051590407742119</v>
      </c>
      <c r="F64" s="21">
        <f>IF(OR($A64="",$B64="",$C64=""),"",B64*'MPTO_working_3-way'!$I63)</f>
        <v>2.9122159776574836</v>
      </c>
      <c r="G64" s="22">
        <f>IF(OR($A64="",$B64="",$C64=""),"",C64*'MPTO_working_3-way'!$I63)</f>
        <v>3.0877750968779702</v>
      </c>
      <c r="H64" s="17">
        <f>IF(OR($A64="",$B64="",$C64=""),"",'MPTO_working_3-way'!E63)</f>
        <v>3.0053280446468094</v>
      </c>
      <c r="I64" s="21">
        <f>IF(OR($A64="",$B64="",$C64=""),"",'MPTO_working_3-way'!F63)</f>
        <v>2.9094320399988329</v>
      </c>
      <c r="J64" s="22">
        <f>IF(OR($A64="",$B64="",$C64=""),"",'MPTO_working_3-way'!G63)</f>
        <v>3.0907322138786149</v>
      </c>
      <c r="K64" s="17">
        <f>IF(OR($A64="",$B64="",$C64=""),"",'OddsRatio_working_3-way'!H63)</f>
        <v>3.0052739405247944</v>
      </c>
      <c r="L64" s="21">
        <f>IF(OR($A64="",$B64="",$C64=""),"",'OddsRatio_working_3-way'!I63)</f>
        <v>2.9107845925419498</v>
      </c>
      <c r="M64" s="22">
        <f>IF(OR($A64="",$B64="",$C64=""),"",'OddsRatio_working_3-way'!J63)</f>
        <v>3.0892644720650995</v>
      </c>
      <c r="N64" s="23">
        <f t="shared" si="16"/>
        <v>33.276109065507974</v>
      </c>
      <c r="O64" s="24">
        <f t="shared" si="17"/>
        <v>34.338112546322058</v>
      </c>
      <c r="P64" s="24">
        <f t="shared" si="18"/>
        <v>32.385778388169967</v>
      </c>
      <c r="Q64" t="s">
        <v>110</v>
      </c>
      <c r="R64" t="s">
        <v>71</v>
      </c>
      <c r="S64" s="48" t="s">
        <v>229</v>
      </c>
      <c r="T64" s="35">
        <v>100</v>
      </c>
      <c r="U64" s="35">
        <f t="shared" si="19"/>
        <v>60.629921259842511</v>
      </c>
      <c r="V64" s="35">
        <f t="shared" si="20"/>
        <v>68.652037617554868</v>
      </c>
      <c r="W64" s="35">
        <f t="shared" si="21"/>
        <v>68.051118210862612</v>
      </c>
      <c r="X64" s="35">
        <f t="shared" si="22"/>
        <v>63.296844171582521</v>
      </c>
      <c r="Y64" s="35">
        <f t="shared" si="23"/>
        <v>71.318960529294856</v>
      </c>
      <c r="Z64" s="35">
        <f t="shared" si="24"/>
        <v>70.718041122602628</v>
      </c>
      <c r="AA64" s="35">
        <f t="shared" si="25"/>
        <v>-2.6669229117400093</v>
      </c>
      <c r="AB64" s="35">
        <f t="shared" si="26"/>
        <v>-2.666922911739988</v>
      </c>
      <c r="AC64" s="35">
        <f t="shared" si="27"/>
        <v>-2.6669229117400164</v>
      </c>
      <c r="AF64">
        <v>3.08</v>
      </c>
      <c r="AG64">
        <v>1.39</v>
      </c>
      <c r="AJ64" t="s">
        <v>88</v>
      </c>
    </row>
    <row r="65" spans="1:36" ht="15" x14ac:dyDescent="0.25">
      <c r="A65">
        <v>2.54</v>
      </c>
      <c r="B65">
        <v>3.19</v>
      </c>
      <c r="C65">
        <v>3.13</v>
      </c>
      <c r="D65" s="20">
        <f t="shared" si="3"/>
        <v>2.6669229117399995E-2</v>
      </c>
      <c r="E65" s="17">
        <f>IF(OR($A65="",$B65="",$C65=""),"",A65*'MPTO_working_3-way'!$I64)</f>
        <v>2.6077398419581961</v>
      </c>
      <c r="F65" s="21">
        <f>IF(OR($A65="",$B65="",$C65=""),"",B65*'MPTO_working_3-way'!$I64)</f>
        <v>3.2750748408845061</v>
      </c>
      <c r="G65" s="22">
        <f>IF(OR($A65="",$B65="",$C65=""),"",C65*'MPTO_working_3-way'!$I64)</f>
        <v>3.2134746871374618</v>
      </c>
      <c r="H65" s="17">
        <f>IF(OR($A65="",$B65="",$C65=""),"",'MPTO_working_3-way'!E64)</f>
        <v>2.5986780126251556</v>
      </c>
      <c r="I65" s="21">
        <f>IF(OR($A65="",$B65="",$C65=""),"",'MPTO_working_3-way'!F64)</f>
        <v>3.2831031596378706</v>
      </c>
      <c r="J65" s="22">
        <f>IF(OR($A65="",$B65="",$C65=""),"",'MPTO_working_3-way'!G64)</f>
        <v>3.2195846058966024</v>
      </c>
      <c r="K65" s="17">
        <f>IF(OR($A65="",$B65="",$C65=""),"",'OddsRatio_working_3-way'!H64)</f>
        <v>2.6028152923447263</v>
      </c>
      <c r="L65" s="21">
        <f>IF(OR($A65="",$B65="",$C65=""),"",'OddsRatio_working_3-way'!I64)</f>
        <v>3.2793282404123056</v>
      </c>
      <c r="M65" s="22">
        <f>IF(OR($A65="",$B65="",$C65=""),"",'OddsRatio_working_3-way'!J64)</f>
        <v>3.2168808913599141</v>
      </c>
      <c r="N65" s="23">
        <f t="shared" si="16"/>
        <v>38.347383581373016</v>
      </c>
      <c r="O65" s="24">
        <f t="shared" si="17"/>
        <v>30.533653384541527</v>
      </c>
      <c r="P65" s="24">
        <f t="shared" si="18"/>
        <v>31.118963034085457</v>
      </c>
      <c r="Q65" t="s">
        <v>123</v>
      </c>
      <c r="R65" t="s">
        <v>124</v>
      </c>
      <c r="S65" s="48" t="s">
        <v>230</v>
      </c>
      <c r="T65" s="35">
        <v>100</v>
      </c>
      <c r="U65" s="35">
        <f t="shared" si="19"/>
        <v>51.690821256038639</v>
      </c>
      <c r="V65" s="35">
        <f t="shared" si="20"/>
        <v>68.152866242038215</v>
      </c>
      <c r="W65" s="35">
        <f t="shared" si="21"/>
        <v>77.375565610859724</v>
      </c>
      <c r="X65" s="35">
        <f t="shared" si="22"/>
        <v>54.471568147102055</v>
      </c>
      <c r="Y65" s="35">
        <f t="shared" si="23"/>
        <v>70.93361313310163</v>
      </c>
      <c r="Z65" s="35">
        <f t="shared" si="24"/>
        <v>80.156312501923139</v>
      </c>
      <c r="AA65" s="35">
        <f t="shared" si="25"/>
        <v>-2.7807468910634157</v>
      </c>
      <c r="AB65" s="35">
        <f t="shared" si="26"/>
        <v>-2.7807468910634157</v>
      </c>
      <c r="AC65" s="35">
        <f t="shared" si="27"/>
        <v>-2.7807468910634157</v>
      </c>
      <c r="AF65">
        <v>2.36</v>
      </c>
      <c r="AG65">
        <v>1.65</v>
      </c>
      <c r="AJ65" t="s">
        <v>181</v>
      </c>
    </row>
    <row r="66" spans="1:36" ht="15" x14ac:dyDescent="0.25">
      <c r="A66">
        <v>2.0699999999999998</v>
      </c>
      <c r="B66">
        <v>3.14</v>
      </c>
      <c r="C66">
        <v>4.42</v>
      </c>
      <c r="D66" s="20">
        <f t="shared" si="3"/>
        <v>2.7807468910634237E-2</v>
      </c>
      <c r="E66" s="17">
        <f>IF(OR($A66="",$B66="",$C66=""),"",A66*'MPTO_working_3-way'!$I65)</f>
        <v>2.1275614606450128</v>
      </c>
      <c r="F66" s="21">
        <f>IF(OR($A66="",$B66="",$C66=""),"",B66*'MPTO_working_3-way'!$I65)</f>
        <v>3.2273154523793917</v>
      </c>
      <c r="G66" s="22">
        <f>IF(OR($A66="",$B66="",$C66=""),"",C66*'MPTO_working_3-way'!$I65)</f>
        <v>4.5429090125850031</v>
      </c>
      <c r="H66" s="17">
        <f>IF(OR($A66="",$B66="",$C66=""),"",'MPTO_working_3-way'!E65)</f>
        <v>2.1104943797267199</v>
      </c>
      <c r="I66" s="21">
        <f>IF(OR($A66="",$B66="",$C66=""),"",'MPTO_working_3-way'!F65)</f>
        <v>3.2341298365781701</v>
      </c>
      <c r="J66" s="22">
        <f>IF(OR($A66="",$B66="",$C66=""),"",'MPTO_working_3-way'!G65)</f>
        <v>4.6088219169995108</v>
      </c>
      <c r="K66" s="17">
        <f>IF(OR($A66="",$B66="",$C66=""),"",'OddsRatio_working_3-way'!H65)</f>
        <v>2.1176855111412309</v>
      </c>
      <c r="L66" s="21">
        <f>IF(OR($A66="",$B66="",$C66=""),"",'OddsRatio_working_3-way'!I65)</f>
        <v>3.2353710222824619</v>
      </c>
      <c r="M66" s="22">
        <f>IF(OR($A66="",$B66="",$C66=""),"",'OddsRatio_working_3-way'!J65)</f>
        <v>4.572415372058888</v>
      </c>
      <c r="N66" s="23">
        <f t="shared" si="16"/>
        <v>47.002167434299643</v>
      </c>
      <c r="O66" s="24">
        <f t="shared" si="17"/>
        <v>30.9855052831211</v>
      </c>
      <c r="P66" s="24">
        <f t="shared" si="18"/>
        <v>22.012327282579243</v>
      </c>
      <c r="Q66" t="s">
        <v>97</v>
      </c>
      <c r="R66" t="s">
        <v>105</v>
      </c>
      <c r="S66" s="48" t="s">
        <v>230</v>
      </c>
      <c r="T66" s="35">
        <v>100</v>
      </c>
      <c r="U66" s="35">
        <f t="shared" si="19"/>
        <v>65.753424657534239</v>
      </c>
      <c r="V66" s="35">
        <f t="shared" si="20"/>
        <v>67.948717948717942</v>
      </c>
      <c r="W66" s="35">
        <f t="shared" si="21"/>
        <v>63.503649635036496</v>
      </c>
      <c r="X66" s="35">
        <f t="shared" si="22"/>
        <v>68.547632416245548</v>
      </c>
      <c r="Y66" s="35">
        <f t="shared" si="23"/>
        <v>70.742925707429265</v>
      </c>
      <c r="Z66" s="35">
        <f t="shared" si="24"/>
        <v>66.297857393747805</v>
      </c>
      <c r="AA66" s="35">
        <f t="shared" si="25"/>
        <v>-2.794207758711309</v>
      </c>
      <c r="AB66" s="35">
        <f t="shared" si="26"/>
        <v>-2.7942077587113232</v>
      </c>
      <c r="AC66" s="35">
        <f t="shared" si="27"/>
        <v>-2.794207758711309</v>
      </c>
      <c r="AF66">
        <v>2.58</v>
      </c>
      <c r="AG66">
        <v>1.55</v>
      </c>
      <c r="AJ66" t="s">
        <v>109</v>
      </c>
    </row>
    <row r="67" spans="1:36" ht="15" x14ac:dyDescent="0.25">
      <c r="A67">
        <v>2.92</v>
      </c>
      <c r="B67">
        <v>3.12</v>
      </c>
      <c r="C67">
        <v>2.74</v>
      </c>
      <c r="D67" s="20">
        <f t="shared" si="3"/>
        <v>2.794207758711309E-2</v>
      </c>
      <c r="E67" s="17">
        <f>IF(OR($A67="",$B67="",$C67=""),"",A67*'MPTO_working_3-way'!$I66)</f>
        <v>3.0015908665543702</v>
      </c>
      <c r="F67" s="21">
        <f>IF(OR($A67="",$B67="",$C67=""),"",B67*'MPTO_working_3-way'!$I66)</f>
        <v>3.207179282071793</v>
      </c>
      <c r="G67" s="22">
        <f>IF(OR($A67="",$B67="",$C67=""),"",C67*'MPTO_working_3-way'!$I66)</f>
        <v>2.8165612925886903</v>
      </c>
      <c r="H67" s="17">
        <f>IF(OR($A67="",$B67="",$C67=""),"",'MPTO_working_3-way'!E66)</f>
        <v>3.0016353429025475</v>
      </c>
      <c r="I67" s="21">
        <f>IF(OR($A67="",$B67="",$C67=""),"",'MPTO_working_3-way'!F66)</f>
        <v>3.2133800554183978</v>
      </c>
      <c r="J67" s="22">
        <f>IF(OR($A67="",$B67="",$C67=""),"",'MPTO_working_3-way'!G66)</f>
        <v>2.8117572566721498</v>
      </c>
      <c r="K67" s="17">
        <f>IF(OR($A67="",$B67="",$C67=""),"",'OddsRatio_working_3-way'!H66)</f>
        <v>3.0017346052325933</v>
      </c>
      <c r="L67" s="21">
        <f>IF(OR($A67="",$B67="",$C67=""),"",'OddsRatio_working_3-way'!I66)</f>
        <v>3.2102486266109889</v>
      </c>
      <c r="M67" s="22">
        <f>IF(OR($A67="",$B67="",$C67=""),"",'OddsRatio_working_3-way'!J66)</f>
        <v>2.8140719859920371</v>
      </c>
      <c r="N67" s="23">
        <f t="shared" si="16"/>
        <v>33.315666406858924</v>
      </c>
      <c r="O67" s="24">
        <f t="shared" si="17"/>
        <v>31.180046765393605</v>
      </c>
      <c r="P67" s="24">
        <f t="shared" si="18"/>
        <v>35.504286827747464</v>
      </c>
      <c r="Q67" t="s">
        <v>98</v>
      </c>
      <c r="R67" t="s">
        <v>106</v>
      </c>
      <c r="S67" s="48" t="s">
        <v>230</v>
      </c>
      <c r="T67" s="35">
        <v>100</v>
      </c>
      <c r="U67" s="35">
        <f t="shared" si="19"/>
        <v>62.264150943396231</v>
      </c>
      <c r="V67" s="35">
        <f t="shared" si="20"/>
        <v>67.426710097719877</v>
      </c>
      <c r="W67" s="35">
        <f t="shared" si="21"/>
        <v>67.637540453074436</v>
      </c>
      <c r="X67" s="35">
        <f t="shared" si="22"/>
        <v>64.935749449205701</v>
      </c>
      <c r="Y67" s="35">
        <f t="shared" si="23"/>
        <v>70.098308603529347</v>
      </c>
      <c r="Z67" s="35">
        <f t="shared" si="24"/>
        <v>70.309138958883906</v>
      </c>
      <c r="AA67" s="35">
        <f t="shared" si="25"/>
        <v>-2.6715985058094702</v>
      </c>
      <c r="AB67" s="35">
        <f t="shared" si="26"/>
        <v>-2.6715985058094702</v>
      </c>
      <c r="AC67" s="35">
        <f t="shared" si="27"/>
        <v>-2.6715985058094702</v>
      </c>
      <c r="AF67">
        <v>2.5</v>
      </c>
      <c r="AG67">
        <v>1.58</v>
      </c>
      <c r="AJ67" t="s">
        <v>109</v>
      </c>
    </row>
    <row r="68" spans="1:36" ht="15" x14ac:dyDescent="0.25">
      <c r="A68">
        <v>2.65</v>
      </c>
      <c r="B68">
        <v>3.07</v>
      </c>
      <c r="C68">
        <v>3.09</v>
      </c>
      <c r="D68" s="20">
        <f t="shared" ref="D68:D79" si="28">IF(OR($A68="",$B68="",$C68=""),"",(1/A68)+(1/B68)+(1/C68)-1)</f>
        <v>2.6715985058094915E-2</v>
      </c>
      <c r="E68" s="17">
        <f>IF(OR($A68="",$B68="",$C68=""),"",A68*'MPTO_working_3-way'!$I67)</f>
        <v>2.7207973604039513</v>
      </c>
      <c r="F68" s="21">
        <f>IF(OR($A68="",$B68="",$C68=""),"",B68*'MPTO_working_3-way'!$I67)</f>
        <v>3.1520180741283514</v>
      </c>
      <c r="G68" s="22">
        <f>IF(OR($A68="",$B68="",$C68=""),"",C68*'MPTO_working_3-way'!$I67)</f>
        <v>3.172552393829513</v>
      </c>
      <c r="H68" s="17">
        <f>IF(OR($A68="",$B68="",$C68=""),"",'MPTO_working_3-way'!E67)</f>
        <v>2.7140491724725275</v>
      </c>
      <c r="I68" s="21">
        <f>IF(OR($A68="",$B68="",$C68=""),"",'MPTO_working_3-way'!F67)</f>
        <v>3.1562909688855671</v>
      </c>
      <c r="J68" s="22">
        <f>IF(OR($A68="",$B68="",$C68=""),"",'MPTO_working_3-way'!G67)</f>
        <v>3.1774349538938349</v>
      </c>
      <c r="K68" s="17">
        <f>IF(OR($A68="",$B68="",$C68=""),"",'OddsRatio_working_3-way'!H67)</f>
        <v>2.7172042276618225</v>
      </c>
      <c r="L68" s="21">
        <f>IF(OR($A68="",$B68="",$C68=""),"",'OddsRatio_working_3-way'!I67)</f>
        <v>3.1543107583393772</v>
      </c>
      <c r="M68" s="22">
        <f>IF(OR($A68="",$B68="",$C68=""),"",'OddsRatio_working_3-way'!J67)</f>
        <v>3.1751253550383085</v>
      </c>
      <c r="N68" s="23">
        <f t="shared" si="16"/>
        <v>36.753931569954631</v>
      </c>
      <c r="O68" s="24">
        <f t="shared" si="17"/>
        <v>31.72570640403249</v>
      </c>
      <c r="P68" s="24">
        <f t="shared" si="18"/>
        <v>31.520362026012865</v>
      </c>
      <c r="Q68" t="s">
        <v>90</v>
      </c>
      <c r="R68" t="s">
        <v>94</v>
      </c>
      <c r="S68" s="48" t="s">
        <v>230</v>
      </c>
      <c r="T68" s="35">
        <v>100</v>
      </c>
      <c r="U68" s="35">
        <f t="shared" si="19"/>
        <v>42.196531791907518</v>
      </c>
      <c r="V68" s="35">
        <f t="shared" si="20"/>
        <v>72.602739726027394</v>
      </c>
      <c r="W68" s="35">
        <f t="shared" si="21"/>
        <v>82.174688057040996</v>
      </c>
      <c r="X68" s="35">
        <f t="shared" si="22"/>
        <v>45.222572216931603</v>
      </c>
      <c r="Y68" s="35">
        <f t="shared" si="23"/>
        <v>75.628780151051487</v>
      </c>
      <c r="Z68" s="35">
        <f t="shared" si="24"/>
        <v>85.200728482065088</v>
      </c>
      <c r="AA68" s="35">
        <f t="shared" si="25"/>
        <v>-3.0260404250240853</v>
      </c>
      <c r="AB68" s="35">
        <f t="shared" si="26"/>
        <v>-3.0260404250240924</v>
      </c>
      <c r="AC68" s="35">
        <f t="shared" si="27"/>
        <v>-3.0260404250240924</v>
      </c>
      <c r="AF68">
        <v>2.2000000000000002</v>
      </c>
      <c r="AG68">
        <v>1.73</v>
      </c>
      <c r="AJ68" t="s">
        <v>109</v>
      </c>
    </row>
    <row r="69" spans="1:36" ht="15" x14ac:dyDescent="0.25">
      <c r="A69">
        <v>1.73</v>
      </c>
      <c r="B69">
        <v>3.65</v>
      </c>
      <c r="C69">
        <v>5.61</v>
      </c>
      <c r="D69" s="20">
        <f t="shared" si="28"/>
        <v>3.0260404250241013E-2</v>
      </c>
      <c r="E69" s="17">
        <f>IF(OR($A69="",$B69="",$C69=""),"",A69*'MPTO_working_3-way'!$I68)</f>
        <v>1.7823504993529169</v>
      </c>
      <c r="F69" s="21">
        <f>IF(OR($A69="",$B69="",$C69=""),"",B69*'MPTO_working_3-way'!$I68)</f>
        <v>3.7604504755133794</v>
      </c>
      <c r="G69" s="22">
        <f>IF(OR($A69="",$B69="",$C69=""),"",C69*'MPTO_working_3-way'!$I68)</f>
        <v>5.7797608678438523</v>
      </c>
      <c r="H69" s="17">
        <f>IF(OR($A69="",$B69="",$C69=""),"",'MPTO_working_3-way'!E68)</f>
        <v>1.7607249433355845</v>
      </c>
      <c r="I69" s="21">
        <f>IF(OR($A69="",$B69="",$C69=""),"",'MPTO_working_3-way'!F68)</f>
        <v>3.7895180225178735</v>
      </c>
      <c r="J69" s="22">
        <f>IF(OR($A69="",$B69="",$C69=""),"",'MPTO_working_3-way'!G68)</f>
        <v>5.946493993664232</v>
      </c>
      <c r="K69" s="17">
        <f>IF(OR($A69="",$B69="",$C69=""),"",'OddsRatio_working_3-way'!H68)</f>
        <v>1.7687228616446622</v>
      </c>
      <c r="L69" s="21">
        <f>IF(OR($A69="",$B69="",$C69=""),"",'OddsRatio_working_3-way'!I68)</f>
        <v>3.790569292271722</v>
      </c>
      <c r="M69" s="22">
        <f>IF(OR($A69="",$B69="",$C69=""),"",'OddsRatio_working_3-way'!J68)</f>
        <v>5.8545375235368438</v>
      </c>
      <c r="N69" s="23">
        <f t="shared" ref="N69:N79" si="29">(1/E69)* 100</f>
        <v>56.105687425848636</v>
      </c>
      <c r="O69" s="24">
        <f t="shared" ref="O69:O79" si="30">(1/F69)* 100</f>
        <v>26.592558697731</v>
      </c>
      <c r="P69" s="24">
        <f t="shared" ref="P69:P79" si="31">(1/G69)* 100</f>
        <v>17.301753876420349</v>
      </c>
      <c r="Q69" t="s">
        <v>89</v>
      </c>
      <c r="R69" t="s">
        <v>96</v>
      </c>
      <c r="S69" s="48" t="s">
        <v>230</v>
      </c>
      <c r="T69" s="35">
        <v>100</v>
      </c>
      <c r="U69" s="35">
        <f t="shared" ref="U69:U79" si="32">(1/A70)*((T69*A70)-T69)</f>
        <v>52.153110047846894</v>
      </c>
      <c r="V69" s="35">
        <f t="shared" ref="V69:V79" si="33">(1/B70)*((T69*B70)-T69)</f>
        <v>70.501474926253692</v>
      </c>
      <c r="W69" s="35">
        <f t="shared" ref="W69:W79" si="34">(1/C70)*((T69*C70)-T69)</f>
        <v>74.554707379134854</v>
      </c>
      <c r="X69" s="35">
        <f t="shared" ref="X69:X79" si="35">((1/B70)+(1/C70))*T69</f>
        <v>54.943817694611454</v>
      </c>
      <c r="Y69" s="35">
        <f t="shared" ref="Y69:Y79" si="36">((1/A70)+(1/C70))*T69</f>
        <v>73.292182573018266</v>
      </c>
      <c r="Z69" s="35">
        <f t="shared" ref="Z69:Z79" si="37">((1/A70)+(1/B70))*T69</f>
        <v>77.345415025899428</v>
      </c>
      <c r="AA69" s="35">
        <f t="shared" ref="AA69:AA79" si="38">U69-X69</f>
        <v>-2.7907076467645595</v>
      </c>
      <c r="AB69" s="35">
        <f t="shared" ref="AB69:AB79" si="39">V69-Y69</f>
        <v>-2.7907076467645737</v>
      </c>
      <c r="AC69" s="35">
        <f t="shared" ref="AC69:AC79" si="40">W69-Z69</f>
        <v>-2.7907076467645737</v>
      </c>
      <c r="AF69">
        <v>2.13</v>
      </c>
      <c r="AG69">
        <v>1.77</v>
      </c>
      <c r="AJ69" t="s">
        <v>109</v>
      </c>
    </row>
    <row r="70" spans="1:36" ht="15" x14ac:dyDescent="0.25">
      <c r="A70">
        <v>2.09</v>
      </c>
      <c r="B70">
        <v>3.39</v>
      </c>
      <c r="C70">
        <v>3.93</v>
      </c>
      <c r="D70" s="20">
        <f t="shared" si="28"/>
        <v>2.7907076467645675E-2</v>
      </c>
      <c r="E70" s="17">
        <f>IF(OR($A70="",$B70="",$C70=""),"",A70*'MPTO_working_3-way'!$I69)</f>
        <v>2.1483257898173793</v>
      </c>
      <c r="F70" s="21">
        <f>IF(OR($A70="",$B70="",$C70=""),"",B70*'MPTO_working_3-way'!$I69)</f>
        <v>3.484604989225319</v>
      </c>
      <c r="G70" s="22">
        <f>IF(OR($A70="",$B70="",$C70=""),"",C70*'MPTO_working_3-way'!$I69)</f>
        <v>4.0396748105178473</v>
      </c>
      <c r="H70" s="17">
        <f>IF(OR($A70="",$B70="",$C70=""),"",'MPTO_working_3-way'!E69)</f>
        <v>2.1314392934120177</v>
      </c>
      <c r="I70" s="21">
        <f>IF(OR($A70="",$B70="",$C70=""),"",'MPTO_working_3-way'!F69)</f>
        <v>3.5003846163032812</v>
      </c>
      <c r="J70" s="22">
        <f>IF(OR($A70="",$B70="",$C70=""),"",'MPTO_working_3-way'!G69)</f>
        <v>4.0791257824218619</v>
      </c>
      <c r="K70" s="17">
        <f>IF(OR($A70="",$B70="",$C70=""),"",'OddsRatio_working_3-way'!H69)</f>
        <v>2.1383456901394089</v>
      </c>
      <c r="L70" s="21">
        <f>IF(OR($A70="",$B70="",$C70=""),"",'OddsRatio_working_3-way'!I69)</f>
        <v>3.4960056875533829</v>
      </c>
      <c r="M70" s="22">
        <f>IF(OR($A70="",$B70="",$C70=""),"",'OddsRatio_working_3-way'!J69)</f>
        <v>4.0599567634022646</v>
      </c>
      <c r="N70" s="23">
        <f t="shared" si="29"/>
        <v>46.547874849326554</v>
      </c>
      <c r="O70" s="24">
        <f t="shared" si="30"/>
        <v>28.697657355484512</v>
      </c>
      <c r="P70" s="24">
        <f t="shared" si="31"/>
        <v>24.75446779518893</v>
      </c>
      <c r="Q70" t="s">
        <v>92</v>
      </c>
      <c r="R70" t="s">
        <v>99</v>
      </c>
      <c r="S70" s="48" t="s">
        <v>230</v>
      </c>
      <c r="T70" s="35">
        <v>100</v>
      </c>
      <c r="U70" s="35">
        <f t="shared" si="32"/>
        <v>66.329966329966325</v>
      </c>
      <c r="V70" s="35">
        <f t="shared" si="33"/>
        <v>67.426710097719877</v>
      </c>
      <c r="W70" s="35">
        <f t="shared" si="34"/>
        <v>63.503649635036496</v>
      </c>
      <c r="X70" s="35">
        <f t="shared" si="35"/>
        <v>69.069640267243642</v>
      </c>
      <c r="Y70" s="35">
        <f t="shared" si="36"/>
        <v>70.166384034997179</v>
      </c>
      <c r="Z70" s="35">
        <f t="shared" si="37"/>
        <v>66.243323572313798</v>
      </c>
      <c r="AA70" s="35">
        <f t="shared" si="38"/>
        <v>-2.7396739372773169</v>
      </c>
      <c r="AB70" s="35">
        <f t="shared" si="39"/>
        <v>-2.7396739372773027</v>
      </c>
      <c r="AC70" s="35">
        <f t="shared" si="40"/>
        <v>-2.7396739372773027</v>
      </c>
      <c r="AF70">
        <v>1.91</v>
      </c>
      <c r="AG70">
        <v>1.97</v>
      </c>
      <c r="AJ70" t="s">
        <v>109</v>
      </c>
    </row>
    <row r="71" spans="1:36" ht="15" x14ac:dyDescent="0.25">
      <c r="A71">
        <v>2.97</v>
      </c>
      <c r="B71">
        <v>3.07</v>
      </c>
      <c r="C71">
        <v>2.74</v>
      </c>
      <c r="D71" s="20">
        <f t="shared" si="28"/>
        <v>2.7396739372772982E-2</v>
      </c>
      <c r="E71" s="17">
        <f>IF(OR($A71="",$B71="",$C71=""),"",A71*'MPTO_working_3-way'!$I70)</f>
        <v>3.0513683159371361</v>
      </c>
      <c r="F71" s="21">
        <f>IF(OR($A71="",$B71="",$C71=""),"",B71*'MPTO_working_3-way'!$I70)</f>
        <v>3.1541079898744129</v>
      </c>
      <c r="G71" s="22">
        <f>IF(OR($A71="",$B71="",$C71=""),"",C71*'MPTO_working_3-way'!$I70)</f>
        <v>2.8150670658813981</v>
      </c>
      <c r="H71" s="17">
        <f>IF(OR($A71="",$B71="",$C71=""),"",'MPTO_working_3-way'!E70)</f>
        <v>3.0528004094017396</v>
      </c>
      <c r="I71" s="21">
        <f>IF(OR($A71="",$B71="",$C71=""),"",'MPTO_working_3-way'!F70)</f>
        <v>3.1585531864752858</v>
      </c>
      <c r="J71" s="22">
        <f>IF(OR($A71="",$B71="",$C71=""),"",'MPTO_working_3-way'!G70)</f>
        <v>2.8103208467161012</v>
      </c>
      <c r="K71" s="17">
        <f>IF(OR($A71="",$B71="",$C71=""),"",'OddsRatio_working_3-way'!H70)</f>
        <v>3.0521828465333178</v>
      </c>
      <c r="L71" s="21">
        <f>IF(OR($A71="",$B71="",$C71=""),"",'OddsRatio_working_3-way'!I70)</f>
        <v>3.1563545646314553</v>
      </c>
      <c r="M71" s="22">
        <f>IF(OR($A71="",$B71="",$C71=""),"",'OddsRatio_working_3-way'!J70)</f>
        <v>2.8125878949076006</v>
      </c>
      <c r="N71" s="23">
        <f t="shared" si="29"/>
        <v>32.772182721340215</v>
      </c>
      <c r="O71" s="24">
        <f t="shared" si="30"/>
        <v>31.704684912827506</v>
      </c>
      <c r="P71" s="24">
        <f t="shared" si="31"/>
        <v>35.523132365832275</v>
      </c>
      <c r="Q71" t="s">
        <v>107</v>
      </c>
      <c r="R71" t="s">
        <v>102</v>
      </c>
      <c r="S71" s="48" t="s">
        <v>230</v>
      </c>
      <c r="T71" s="35">
        <v>100</v>
      </c>
      <c r="U71" s="35">
        <f t="shared" si="32"/>
        <v>51.92307692307692</v>
      </c>
      <c r="V71" s="35">
        <f t="shared" si="33"/>
        <v>67.320261437908499</v>
      </c>
      <c r="W71" s="35">
        <f t="shared" si="34"/>
        <v>77.924944812362028</v>
      </c>
      <c r="X71" s="35">
        <f t="shared" si="35"/>
        <v>54.754793749729473</v>
      </c>
      <c r="Y71" s="35">
        <f t="shared" si="36"/>
        <v>70.151978264561038</v>
      </c>
      <c r="Z71" s="35">
        <f t="shared" si="37"/>
        <v>80.756661639014581</v>
      </c>
      <c r="AA71" s="35">
        <f t="shared" si="38"/>
        <v>-2.8317168266525528</v>
      </c>
      <c r="AB71" s="35">
        <f t="shared" si="39"/>
        <v>-2.8317168266525385</v>
      </c>
      <c r="AC71" s="35">
        <f t="shared" si="40"/>
        <v>-2.8317168266525528</v>
      </c>
      <c r="AF71">
        <v>2.23</v>
      </c>
      <c r="AG71">
        <v>1.7</v>
      </c>
      <c r="AJ71" t="s">
        <v>109</v>
      </c>
    </row>
    <row r="72" spans="1:36" ht="15" x14ac:dyDescent="0.25">
      <c r="A72">
        <v>2.08</v>
      </c>
      <c r="B72">
        <v>3.06</v>
      </c>
      <c r="C72">
        <v>4.53</v>
      </c>
      <c r="D72" s="20">
        <f t="shared" si="28"/>
        <v>2.8317168266525528E-2</v>
      </c>
      <c r="E72" s="17">
        <f>IF(OR($A72="",$B72="",$C72=""),"",A72*'MPTO_working_3-way'!$I71)</f>
        <v>2.138899709994373</v>
      </c>
      <c r="F72" s="21">
        <f>IF(OR($A72="",$B72="",$C72=""),"",B72*'MPTO_working_3-way'!$I71)</f>
        <v>3.146650534895568</v>
      </c>
      <c r="G72" s="22">
        <f>IF(OR($A72="",$B72="",$C72=""),"",C72*'MPTO_working_3-way'!$I71)</f>
        <v>4.658276772247361</v>
      </c>
      <c r="H72" s="17">
        <f>IF(OR($A72="",$B72="",$C72=""),"",'MPTO_working_3-way'!E71)</f>
        <v>2.1216549538295619</v>
      </c>
      <c r="I72" s="21">
        <f>IF(OR($A72="",$B72="",$C72=""),"",'MPTO_working_3-way'!F71)</f>
        <v>3.1510123004316384</v>
      </c>
      <c r="J72" s="22">
        <f>IF(OR($A72="",$B72="",$C72=""),"",'MPTO_working_3-way'!G71)</f>
        <v>4.7323502030644153</v>
      </c>
      <c r="K72" s="17">
        <f>IF(OR($A72="",$B72="",$C72=""),"",'OddsRatio_working_3-way'!H71)</f>
        <v>2.1290503500876046</v>
      </c>
      <c r="L72" s="21">
        <f>IF(OR($A72="",$B72="",$C72=""),"",'OddsRatio_working_3-way'!I71)</f>
        <v>3.1535590010930221</v>
      </c>
      <c r="M72" s="22">
        <f>IF(OR($A72="",$B72="",$C72=""),"",'OddsRatio_working_3-way'!J71)</f>
        <v>4.6903219776011502</v>
      </c>
      <c r="N72" s="23">
        <f t="shared" si="29"/>
        <v>46.753010219568957</v>
      </c>
      <c r="O72" s="24">
        <f t="shared" si="30"/>
        <v>31.77982394009916</v>
      </c>
      <c r="P72" s="24">
        <f t="shared" si="31"/>
        <v>21.46716584033188</v>
      </c>
      <c r="Q72" t="s">
        <v>104</v>
      </c>
      <c r="R72" t="s">
        <v>101</v>
      </c>
      <c r="S72" s="48" t="s">
        <v>230</v>
      </c>
      <c r="T72" s="35">
        <v>100</v>
      </c>
      <c r="U72" s="35">
        <f t="shared" si="32"/>
        <v>45.945945945945937</v>
      </c>
      <c r="V72" s="35">
        <f t="shared" si="33"/>
        <v>70.326409495548958</v>
      </c>
      <c r="W72" s="35">
        <f t="shared" si="34"/>
        <v>79.079497907949786</v>
      </c>
      <c r="X72" s="35">
        <f t="shared" si="35"/>
        <v>50.594092596501248</v>
      </c>
      <c r="Y72" s="35">
        <f t="shared" si="36"/>
        <v>74.974556146104248</v>
      </c>
      <c r="Z72" s="35">
        <f t="shared" si="37"/>
        <v>83.727644558505077</v>
      </c>
      <c r="AA72" s="35">
        <f t="shared" si="38"/>
        <v>-4.6481466505553115</v>
      </c>
      <c r="AB72" s="35">
        <f t="shared" si="39"/>
        <v>-4.6481466505552902</v>
      </c>
      <c r="AC72" s="35">
        <f t="shared" si="40"/>
        <v>-4.6481466505552902</v>
      </c>
      <c r="AF72">
        <v>2.35</v>
      </c>
      <c r="AG72">
        <v>1.65</v>
      </c>
      <c r="AJ72" t="s">
        <v>109</v>
      </c>
    </row>
    <row r="73" spans="1:36" ht="15" x14ac:dyDescent="0.25">
      <c r="A73">
        <v>1.85</v>
      </c>
      <c r="B73">
        <v>3.37</v>
      </c>
      <c r="C73">
        <v>4.78</v>
      </c>
      <c r="D73" s="20">
        <f t="shared" si="28"/>
        <v>4.6481466505552849E-2</v>
      </c>
      <c r="E73" s="17">
        <f>IF(OR($A73="",$B73="",$C73=""),"",A73*'MPTO_working_3-way'!$I72)</f>
        <v>1.9359907130352729</v>
      </c>
      <c r="F73" s="21">
        <f>IF(OR($A73="",$B73="",$C73=""),"",B73*'MPTO_working_3-way'!$I72)</f>
        <v>3.5266425421237133</v>
      </c>
      <c r="G73" s="22">
        <f>IF(OR($A73="",$B73="",$C73=""),"",C73*'MPTO_working_3-way'!$I72)</f>
        <v>5.0021814098965427</v>
      </c>
      <c r="H73" s="17">
        <f>IF(OR($A73="",$B73="",$C73=""),"",'MPTO_working_3-way'!E72)</f>
        <v>1.9045924200814606</v>
      </c>
      <c r="I73" s="21">
        <f>IF(OR($A73="",$B73="",$C73=""),"",'MPTO_working_3-way'!F72)</f>
        <v>3.5556556464593068</v>
      </c>
      <c r="J73" s="22">
        <f>IF(OR($A73="",$B73="",$C73=""),"",'MPTO_working_3-way'!G72)</f>
        <v>5.162324152876347</v>
      </c>
      <c r="K73" s="17">
        <f>IF(OR($A73="",$B73="",$C73=""),"",'OddsRatio_working_3-way'!H72)</f>
        <v>1.9165923214327067</v>
      </c>
      <c r="L73" s="21">
        <f>IF(OR($A73="",$B73="",$C73=""),"",'OddsRatio_working_3-way'!I72)</f>
        <v>3.5556750609359011</v>
      </c>
      <c r="M73" s="22">
        <f>IF(OR($A73="",$B73="",$C73=""),"",'OddsRatio_working_3-way'!J72)</f>
        <v>5.0761399706066266</v>
      </c>
      <c r="N73" s="23">
        <f t="shared" si="29"/>
        <v>51.65314034137004</v>
      </c>
      <c r="O73" s="24">
        <f t="shared" si="30"/>
        <v>28.355581493036965</v>
      </c>
      <c r="P73" s="24">
        <f t="shared" si="31"/>
        <v>19.991278165593009</v>
      </c>
      <c r="Q73" t="s">
        <v>69</v>
      </c>
      <c r="R73" t="s">
        <v>77</v>
      </c>
      <c r="S73" s="48" t="s">
        <v>230</v>
      </c>
      <c r="T73" s="35">
        <v>100</v>
      </c>
      <c r="U73" s="35">
        <f t="shared" si="32"/>
        <v>58.50622406639004</v>
      </c>
      <c r="V73" s="35">
        <f t="shared" si="33"/>
        <v>65.156794425087099</v>
      </c>
      <c r="W73" s="35">
        <f t="shared" si="34"/>
        <v>71.910112359550567</v>
      </c>
      <c r="X73" s="35">
        <f t="shared" si="35"/>
        <v>62.933093215362334</v>
      </c>
      <c r="Y73" s="35">
        <f t="shared" si="36"/>
        <v>69.583663574059401</v>
      </c>
      <c r="Z73" s="35">
        <f t="shared" si="37"/>
        <v>76.33698150852284</v>
      </c>
      <c r="AA73" s="35">
        <f t="shared" si="38"/>
        <v>-4.426869148972294</v>
      </c>
      <c r="AB73" s="35">
        <f t="shared" si="39"/>
        <v>-4.4268691489723011</v>
      </c>
      <c r="AC73" s="35">
        <f t="shared" si="40"/>
        <v>-4.4268691489722727</v>
      </c>
      <c r="AF73">
        <v>2.4</v>
      </c>
      <c r="AG73">
        <v>1.58</v>
      </c>
      <c r="AJ73" t="s">
        <v>88</v>
      </c>
    </row>
    <row r="74" spans="1:36" ht="15" x14ac:dyDescent="0.25">
      <c r="A74">
        <v>2.41</v>
      </c>
      <c r="B74">
        <v>2.87</v>
      </c>
      <c r="C74">
        <v>3.56</v>
      </c>
      <c r="D74" s="20">
        <f t="shared" si="28"/>
        <v>4.4268691489722789E-2</v>
      </c>
      <c r="E74" s="17">
        <f>IF(OR($A74="",$B74="",$C74=""),"",A74*'MPTO_working_3-way'!$I73)</f>
        <v>2.5166875464902319</v>
      </c>
      <c r="F74" s="21">
        <f>IF(OR($A74="",$B74="",$C74=""),"",B74*'MPTO_working_3-way'!$I73)</f>
        <v>2.9970511445755044</v>
      </c>
      <c r="G74" s="22">
        <f>IF(OR($A74="",$B74="",$C74=""),"",C74*'MPTO_working_3-way'!$I73)</f>
        <v>3.7175965417034131</v>
      </c>
      <c r="H74" s="17">
        <f>IF(OR($A74="",$B74="",$C74=""),"",'MPTO_working_3-way'!E73)</f>
        <v>2.4988659594056495</v>
      </c>
      <c r="I74" s="21">
        <f>IF(OR($A74="",$B74="",$C74=""),"",'MPTO_working_3-way'!F73)</f>
        <v>2.9969207365955075</v>
      </c>
      <c r="J74" s="22">
        <f>IF(OR($A74="",$B74="",$C74=""),"",'MPTO_working_3-way'!G73)</f>
        <v>3.7573835511727021</v>
      </c>
      <c r="K74" s="17">
        <f>IF(OR($A74="",$B74="",$C74=""),"",'OddsRatio_working_3-way'!H73)</f>
        <v>2.5070569411385466</v>
      </c>
      <c r="L74" s="21">
        <f>IF(OR($A74="",$B74="",$C74=""),"",'OddsRatio_working_3-way'!I73)</f>
        <v>2.9987209077511223</v>
      </c>
      <c r="M74" s="22">
        <f>IF(OR($A74="",$B74="",$C74=""),"",'OddsRatio_working_3-way'!J73)</f>
        <v>3.7362168576699859</v>
      </c>
      <c r="N74" s="23">
        <f t="shared" si="29"/>
        <v>39.734769673517803</v>
      </c>
      <c r="O74" s="24">
        <f t="shared" si="30"/>
        <v>33.366130631769309</v>
      </c>
      <c r="P74" s="24">
        <f t="shared" si="31"/>
        <v>26.899099694712898</v>
      </c>
      <c r="Q74" t="s">
        <v>83</v>
      </c>
      <c r="R74" t="s">
        <v>73</v>
      </c>
      <c r="S74" s="48" t="s">
        <v>230</v>
      </c>
      <c r="T74" s="35">
        <v>100</v>
      </c>
      <c r="U74" s="35">
        <f t="shared" si="32"/>
        <v>52.606635071090047</v>
      </c>
      <c r="V74" s="35">
        <f t="shared" si="33"/>
        <v>68.847352024922117</v>
      </c>
      <c r="W74" s="35">
        <f t="shared" si="34"/>
        <v>74.160206718346245</v>
      </c>
      <c r="X74" s="35">
        <f t="shared" si="35"/>
        <v>56.992441256731617</v>
      </c>
      <c r="Y74" s="35">
        <f t="shared" si="36"/>
        <v>73.233158210563701</v>
      </c>
      <c r="Z74" s="35">
        <f t="shared" si="37"/>
        <v>78.546012903987844</v>
      </c>
      <c r="AA74" s="35">
        <f t="shared" si="38"/>
        <v>-4.3858061856415702</v>
      </c>
      <c r="AB74" s="35">
        <f t="shared" si="39"/>
        <v>-4.3858061856415844</v>
      </c>
      <c r="AC74" s="35">
        <f t="shared" si="40"/>
        <v>-4.3858061856415986</v>
      </c>
      <c r="AF74">
        <v>2.93</v>
      </c>
      <c r="AG74">
        <v>1.4</v>
      </c>
      <c r="AJ74" t="s">
        <v>88</v>
      </c>
    </row>
    <row r="75" spans="1:36" ht="15" x14ac:dyDescent="0.25">
      <c r="A75">
        <v>2.11</v>
      </c>
      <c r="B75">
        <v>3.21</v>
      </c>
      <c r="C75">
        <v>3.87</v>
      </c>
      <c r="D75" s="20">
        <f t="shared" si="28"/>
        <v>4.385806185641572E-2</v>
      </c>
      <c r="E75" s="17">
        <f>IF(OR($A75="",$B75="",$C75=""),"",A75*'MPTO_working_3-way'!$I74)</f>
        <v>2.202540510517037</v>
      </c>
      <c r="F75" s="21">
        <f>IF(OR($A75="",$B75="",$C75=""),"",B75*'MPTO_working_3-way'!$I74)</f>
        <v>3.3507843785590943</v>
      </c>
      <c r="G75" s="22">
        <f>IF(OR($A75="",$B75="",$C75=""),"",C75*'MPTO_working_3-way'!$I74)</f>
        <v>4.0397306993843287</v>
      </c>
      <c r="H75" s="17">
        <f>IF(OR($A75="",$B75="",$C75=""),"",'MPTO_working_3-way'!E74)</f>
        <v>2.1771584515269282</v>
      </c>
      <c r="I75" s="21">
        <f>IF(OR($A75="",$B75="",$C75=""),"",'MPTO_working_3-way'!F74)</f>
        <v>3.3680565843953199</v>
      </c>
      <c r="J75" s="22">
        <f>IF(OR($A75="",$B75="",$C75=""),"",'MPTO_working_3-way'!G74)</f>
        <v>4.1020831471671135</v>
      </c>
      <c r="K75" s="17">
        <f>IF(OR($A75="",$B75="",$C75=""),"",'OddsRatio_working_3-way'!H74)</f>
        <v>2.187608122344578</v>
      </c>
      <c r="L75" s="21">
        <f>IF(OR($A75="",$B75="",$C75=""),"",'OddsRatio_working_3-way'!I74)</f>
        <v>3.3645170724157811</v>
      </c>
      <c r="M75" s="22">
        <f>IF(OR($A75="",$B75="",$C75=""),"",'OddsRatio_working_3-way'!J74)</f>
        <v>4.0706624424585032</v>
      </c>
      <c r="N75" s="23">
        <f t="shared" si="29"/>
        <v>45.402116112055268</v>
      </c>
      <c r="O75" s="24">
        <f t="shared" si="30"/>
        <v>29.843758565868107</v>
      </c>
      <c r="P75" s="24">
        <f t="shared" si="31"/>
        <v>24.754125322076643</v>
      </c>
      <c r="Q75" t="s">
        <v>84</v>
      </c>
      <c r="R75" t="s">
        <v>80</v>
      </c>
      <c r="S75" s="48" t="s">
        <v>230</v>
      </c>
      <c r="T75" s="35">
        <v>100</v>
      </c>
      <c r="U75" s="35">
        <f t="shared" si="32"/>
        <v>68.152866242038215</v>
      </c>
      <c r="V75" s="35">
        <f t="shared" si="33"/>
        <v>65.753424657534239</v>
      </c>
      <c r="W75" s="35">
        <f t="shared" si="34"/>
        <v>61.685823754789276</v>
      </c>
      <c r="X75" s="35">
        <f t="shared" si="35"/>
        <v>72.560751587676478</v>
      </c>
      <c r="Y75" s="35">
        <f t="shared" si="36"/>
        <v>70.161310003172517</v>
      </c>
      <c r="Z75" s="35">
        <f t="shared" si="37"/>
        <v>66.093709100427532</v>
      </c>
      <c r="AA75" s="35">
        <f t="shared" si="38"/>
        <v>-4.4078853456382632</v>
      </c>
      <c r="AB75" s="35">
        <f t="shared" si="39"/>
        <v>-4.4078853456382774</v>
      </c>
      <c r="AC75" s="35">
        <f t="shared" si="40"/>
        <v>-4.4078853456382561</v>
      </c>
      <c r="AF75">
        <v>2.4</v>
      </c>
      <c r="AG75">
        <v>1.58</v>
      </c>
      <c r="AJ75" t="s">
        <v>88</v>
      </c>
    </row>
    <row r="76" spans="1:36" ht="15" x14ac:dyDescent="0.25">
      <c r="A76">
        <v>3.14</v>
      </c>
      <c r="B76">
        <v>2.92</v>
      </c>
      <c r="C76">
        <v>2.61</v>
      </c>
      <c r="D76" s="20">
        <f t="shared" si="28"/>
        <v>4.4078853456382738E-2</v>
      </c>
      <c r="E76" s="17">
        <f>IF(OR($A76="",$B76="",$C76=""),"",A76*'MPTO_working_3-way'!$I75)</f>
        <v>3.278407599853042</v>
      </c>
      <c r="F76" s="21">
        <f>IF(OR($A76="",$B76="",$C76=""),"",B76*'MPTO_working_3-way'!$I75)</f>
        <v>3.0487102520926377</v>
      </c>
      <c r="G76" s="22">
        <f>IF(OR($A76="",$B76="",$C76=""),"",C76*'MPTO_working_3-way'!$I75)</f>
        <v>2.725045807521159</v>
      </c>
      <c r="H76" s="17">
        <f>IF(OR($A76="",$B76="",$C76=""),"",'MPTO_working_3-way'!E75)</f>
        <v>3.2918734336575093</v>
      </c>
      <c r="I76" s="21">
        <f>IF(OR($A76="",$B76="",$C76=""),"",'MPTO_working_3-way'!F75)</f>
        <v>3.0508937686920712</v>
      </c>
      <c r="J76" s="22">
        <f>IF(OR($A76="",$B76="",$C76=""),"",'MPTO_working_3-way'!G75)</f>
        <v>2.7140812219525139</v>
      </c>
      <c r="K76" s="17">
        <f>IF(OR($A76="",$B76="",$C76=""),"",'OddsRatio_working_3-way'!H75)</f>
        <v>3.2851480922880594</v>
      </c>
      <c r="L76" s="21">
        <f>IF(OR($A76="",$B76="",$C76=""),"",'OddsRatio_working_3-way'!I75)</f>
        <v>3.0502263257911562</v>
      </c>
      <c r="M76" s="22">
        <f>IF(OR($A76="",$B76="",$C76=""),"",'OddsRatio_working_3-way'!J75)</f>
        <v>2.719200200272792</v>
      </c>
      <c r="N76" s="23">
        <f t="shared" si="29"/>
        <v>30.502613526299356</v>
      </c>
      <c r="O76" s="24">
        <f t="shared" si="30"/>
        <v>32.800755641294508</v>
      </c>
      <c r="P76" s="24">
        <f t="shared" si="31"/>
        <v>36.696630832406122</v>
      </c>
      <c r="Q76" t="s">
        <v>75</v>
      </c>
      <c r="R76" t="s">
        <v>81</v>
      </c>
      <c r="S76" s="48" t="s">
        <v>230</v>
      </c>
      <c r="T76" s="35">
        <v>100</v>
      </c>
      <c r="U76" s="35">
        <f t="shared" si="32"/>
        <v>74.226804123711347</v>
      </c>
      <c r="V76" s="35">
        <f t="shared" si="33"/>
        <v>70.845481049562679</v>
      </c>
      <c r="W76" s="35">
        <f t="shared" si="34"/>
        <v>51.456310679611654</v>
      </c>
      <c r="X76" s="35">
        <f t="shared" si="35"/>
        <v>77.69820827082566</v>
      </c>
      <c r="Y76" s="35">
        <f t="shared" si="36"/>
        <v>74.316885196677006</v>
      </c>
      <c r="Z76" s="35">
        <f t="shared" si="37"/>
        <v>54.927714826725982</v>
      </c>
      <c r="AA76" s="35">
        <f t="shared" si="38"/>
        <v>-3.4714041471143133</v>
      </c>
      <c r="AB76" s="35">
        <f t="shared" si="39"/>
        <v>-3.4714041471143275</v>
      </c>
      <c r="AC76" s="35">
        <f t="shared" si="40"/>
        <v>-3.4714041471143275</v>
      </c>
      <c r="AF76">
        <v>2.76</v>
      </c>
      <c r="AG76">
        <v>1.46</v>
      </c>
      <c r="AJ76" t="s">
        <v>88</v>
      </c>
    </row>
    <row r="77" spans="1:36" ht="15" x14ac:dyDescent="0.25">
      <c r="A77">
        <v>3.88</v>
      </c>
      <c r="B77">
        <v>3.43</v>
      </c>
      <c r="C77">
        <v>2.06</v>
      </c>
      <c r="D77" s="20">
        <f t="shared" si="28"/>
        <v>3.471404147114332E-2</v>
      </c>
      <c r="E77" s="17">
        <f>IF(OR($A77="",$B77="",$C77=""),"",A77*'MPTO_working_3-way'!$I76)</f>
        <v>4.0146904809080359</v>
      </c>
      <c r="F77" s="21">
        <f>IF(OR($A77="",$B77="",$C77=""),"",B77*'MPTO_working_3-way'!$I76)</f>
        <v>3.5490691622460218</v>
      </c>
      <c r="G77" s="22">
        <f>IF(OR($A77="",$B77="",$C77=""),"",C77*'MPTO_working_3-way'!$I76)</f>
        <v>2.1315109254305553</v>
      </c>
      <c r="H77" s="17">
        <f>IF(OR($A77="",$B77="",$C77=""),"",'MPTO_working_3-way'!E76)</f>
        <v>4.0623883466833268</v>
      </c>
      <c r="I77" s="21">
        <f>IF(OR($A77="",$B77="",$C77=""),"",'MPTO_working_3-way'!F76)</f>
        <v>3.5717622461295377</v>
      </c>
      <c r="J77" s="22">
        <f>IF(OR($A77="",$B77="",$C77=""),"",'MPTO_working_3-way'!G76)</f>
        <v>2.1103032460206812</v>
      </c>
      <c r="K77" s="17">
        <f>IF(OR($A77="",$B77="",$C77=""),"",'OddsRatio_working_3-way'!H76)</f>
        <v>4.0398813464034786</v>
      </c>
      <c r="L77" s="21">
        <f>IF(OR($A77="",$B77="",$C77=""),"",'OddsRatio_working_3-way'!I76)</f>
        <v>3.5648998860279368</v>
      </c>
      <c r="M77" s="22">
        <f>IF(OR($A77="",$B77="",$C77=""),"",'OddsRatio_working_3-way'!J76)</f>
        <v>2.1188452177735031</v>
      </c>
      <c r="N77" s="23">
        <f t="shared" si="29"/>
        <v>24.908520463919341</v>
      </c>
      <c r="O77" s="24">
        <f t="shared" si="30"/>
        <v>28.176402157436453</v>
      </c>
      <c r="P77" s="24">
        <f t="shared" si="31"/>
        <v>46.915077378644192</v>
      </c>
      <c r="Q77" t="s">
        <v>125</v>
      </c>
      <c r="R77" t="s">
        <v>126</v>
      </c>
      <c r="S77" s="48" t="s">
        <v>231</v>
      </c>
      <c r="T77" s="35">
        <v>100</v>
      </c>
      <c r="U77" s="35">
        <f t="shared" si="32"/>
        <v>61.538461538461533</v>
      </c>
      <c r="V77" s="35">
        <f t="shared" si="33"/>
        <v>66.996699669967001</v>
      </c>
      <c r="W77" s="35">
        <f t="shared" si="34"/>
        <v>68.253968253968253</v>
      </c>
      <c r="X77" s="35">
        <f t="shared" si="35"/>
        <v>64.749332076064746</v>
      </c>
      <c r="Y77" s="35">
        <f t="shared" si="36"/>
        <v>70.2075702075702</v>
      </c>
      <c r="Z77" s="35">
        <f t="shared" si="37"/>
        <v>71.464838791571466</v>
      </c>
      <c r="AA77" s="35">
        <f t="shared" si="38"/>
        <v>-3.2108705376032134</v>
      </c>
      <c r="AB77" s="35">
        <f t="shared" si="39"/>
        <v>-3.2108705376031992</v>
      </c>
      <c r="AC77" s="35">
        <f t="shared" si="40"/>
        <v>-3.2108705376032134</v>
      </c>
      <c r="AF77">
        <v>2.21</v>
      </c>
      <c r="AG77">
        <v>1.72</v>
      </c>
      <c r="AJ77" t="s">
        <v>181</v>
      </c>
    </row>
    <row r="78" spans="1:36" ht="15" x14ac:dyDescent="0.25">
      <c r="A78">
        <v>2.6</v>
      </c>
      <c r="B78">
        <v>3.03</v>
      </c>
      <c r="C78">
        <v>3.15</v>
      </c>
      <c r="D78" s="20">
        <f t="shared" si="28"/>
        <v>3.2108705376032054E-2</v>
      </c>
      <c r="E78" s="17">
        <f>IF(OR($A78="",$B78="",$C78=""),"",A78*'MPTO_working_3-way'!$I77)</f>
        <v>2.6834826339776834</v>
      </c>
      <c r="F78" s="21">
        <f>IF(OR($A78="",$B78="",$C78=""),"",B78*'MPTO_working_3-way'!$I77)</f>
        <v>3.1272893772893768</v>
      </c>
      <c r="G78" s="22">
        <f>IF(OR($A78="",$B78="",$C78=""),"",C78*'MPTO_working_3-way'!$I77)</f>
        <v>3.2511424219345009</v>
      </c>
      <c r="H78" s="17">
        <f>IF(OR($A78="",$B78="",$C78=""),"",'MPTO_working_3-way'!E77)</f>
        <v>2.6744226147495933</v>
      </c>
      <c r="I78" s="21">
        <f>IF(OR($A78="",$B78="",$C78=""),"",'MPTO_working_3-way'!F77)</f>
        <v>3.131555701378022</v>
      </c>
      <c r="J78" s="22">
        <f>IF(OR($A78="",$B78="",$C78=""),"",'MPTO_working_3-way'!G77)</f>
        <v>3.2599048920182856</v>
      </c>
      <c r="K78" s="17">
        <f>IF(OR($A78="",$B78="",$C78=""),"",'OddsRatio_working_3-way'!H77)</f>
        <v>2.6786193144314558</v>
      </c>
      <c r="L78" s="21">
        <f>IF(OR($A78="",$B78="",$C78=""),"",'OddsRatio_working_3-way'!I77)</f>
        <v>3.1297482551849098</v>
      </c>
      <c r="M78" s="22">
        <f>IF(OR($A78="",$B78="",$C78=""),"",'OddsRatio_working_3-way'!J77)</f>
        <v>3.2556447037672696</v>
      </c>
      <c r="N78" s="23">
        <f t="shared" si="29"/>
        <v>37.265007320644216</v>
      </c>
      <c r="O78" s="24">
        <f t="shared" si="30"/>
        <v>31.97657393850659</v>
      </c>
      <c r="P78" s="24">
        <f t="shared" si="31"/>
        <v>30.758418740849198</v>
      </c>
      <c r="Q78" t="s">
        <v>103</v>
      </c>
      <c r="R78" t="s">
        <v>108</v>
      </c>
      <c r="S78" s="48" t="s">
        <v>231</v>
      </c>
      <c r="T78" s="35">
        <v>100</v>
      </c>
      <c r="U78" s="35">
        <f t="shared" si="32"/>
        <v>58.847736625514408</v>
      </c>
      <c r="V78" s="35">
        <f t="shared" si="33"/>
        <v>66.442953020134226</v>
      </c>
      <c r="W78" s="35">
        <f t="shared" si="34"/>
        <v>70.238095238095241</v>
      </c>
      <c r="X78" s="35">
        <f t="shared" si="35"/>
        <v>63.318951741770533</v>
      </c>
      <c r="Y78" s="35">
        <f t="shared" si="36"/>
        <v>70.914168136390359</v>
      </c>
      <c r="Z78" s="35">
        <f t="shared" si="37"/>
        <v>74.709310354351359</v>
      </c>
      <c r="AA78" s="35">
        <f t="shared" si="38"/>
        <v>-4.4712151162561256</v>
      </c>
      <c r="AB78" s="35">
        <f t="shared" si="39"/>
        <v>-4.4712151162561327</v>
      </c>
      <c r="AC78" s="35">
        <f t="shared" si="40"/>
        <v>-4.4712151162561184</v>
      </c>
      <c r="AF78">
        <v>2.2999999999999998</v>
      </c>
      <c r="AG78">
        <v>1.66</v>
      </c>
      <c r="AJ78" t="s">
        <v>109</v>
      </c>
    </row>
    <row r="79" spans="1:36" ht="15" x14ac:dyDescent="0.25">
      <c r="A79">
        <v>2.4300000000000002</v>
      </c>
      <c r="B79">
        <v>2.98</v>
      </c>
      <c r="C79">
        <v>3.36</v>
      </c>
      <c r="D79" s="20">
        <f t="shared" si="28"/>
        <v>4.471215116256122E-2</v>
      </c>
      <c r="E79" s="17">
        <f>IF(OR($A79="",$B79="",$C79=""),"",A79*'MPTO_working_3-way'!$I78)</f>
        <v>2.5386505273250237</v>
      </c>
      <c r="F79" s="21">
        <f>IF(OR($A79="",$B79="",$C79=""),"",B79*'MPTO_working_3-way'!$I78)</f>
        <v>3.1132422104644326</v>
      </c>
      <c r="G79" s="22">
        <f>IF(OR($A79="",$B79="",$C79=""),"",C79*'MPTO_working_3-way'!$I78)</f>
        <v>3.5102328279062056</v>
      </c>
      <c r="H79" s="17">
        <f>IF(OR($A79="",$B79="",$C79=""),"",'MPTO_working_3-way'!E78)</f>
        <v>2.5213140330821182</v>
      </c>
      <c r="I79" s="21">
        <f>IF(OR($A79="",$B79="",$C79=""),"",'MPTO_working_3-way'!F78)</f>
        <v>3.1185055230802514</v>
      </c>
      <c r="J79" s="22">
        <f>IF(OR($A79="",$B79="",$C79=""),"",'MPTO_working_3-way'!G78)</f>
        <v>3.537131067656301</v>
      </c>
      <c r="K79" s="17">
        <f>IF(OR($A79="",$B79="",$C79=""),"",'OddsRatio_working_3-way'!H78)</f>
        <v>2.5291032920145953</v>
      </c>
      <c r="L79" s="21">
        <f>IF(OR($A79="",$B79="",$C79=""),"",'OddsRatio_working_3-way'!I78)</f>
        <v>3.1172199427894389</v>
      </c>
      <c r="M79" s="22">
        <f>IF(OR($A79="",$B79="",$C79=""),"",'OddsRatio_working_3-way'!J78)</f>
        <v>3.5235550833247866</v>
      </c>
      <c r="N79" s="23">
        <f t="shared" si="29"/>
        <v>39.391006727251273</v>
      </c>
      <c r="O79" s="24">
        <f t="shared" si="30"/>
        <v>32.120854478933083</v>
      </c>
      <c r="P79" s="24">
        <f t="shared" si="31"/>
        <v>28.488138793815654</v>
      </c>
      <c r="Q79" t="s">
        <v>72</v>
      </c>
      <c r="R79" t="s">
        <v>74</v>
      </c>
      <c r="S79" s="48" t="s">
        <v>231</v>
      </c>
      <c r="T79" s="35">
        <v>100</v>
      </c>
      <c r="U79" s="35" t="e">
        <f t="shared" si="32"/>
        <v>#DIV/0!</v>
      </c>
      <c r="V79" s="35" t="e">
        <f t="shared" si="33"/>
        <v>#DIV/0!</v>
      </c>
      <c r="W79" s="35" t="e">
        <f t="shared" si="34"/>
        <v>#DIV/0!</v>
      </c>
      <c r="X79" s="35" t="e">
        <f t="shared" si="35"/>
        <v>#DIV/0!</v>
      </c>
      <c r="Y79" s="35" t="e">
        <f t="shared" si="36"/>
        <v>#DIV/0!</v>
      </c>
      <c r="Z79" s="35" t="e">
        <f t="shared" si="37"/>
        <v>#DIV/0!</v>
      </c>
      <c r="AA79" s="35" t="e">
        <f t="shared" si="38"/>
        <v>#DIV/0!</v>
      </c>
      <c r="AB79" s="35" t="e">
        <f t="shared" si="39"/>
        <v>#DIV/0!</v>
      </c>
      <c r="AC79" s="35" t="e">
        <f t="shared" si="40"/>
        <v>#DIV/0!</v>
      </c>
      <c r="AF79">
        <v>2.79</v>
      </c>
      <c r="AG79">
        <v>1.44</v>
      </c>
      <c r="AJ79" t="s">
        <v>88</v>
      </c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2022-12-17T08:57:26Z</dcterms:modified>
</cp:coreProperties>
</file>