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5C18C48A-367D-4AA8-B424-93B7AEB6873F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D5" i="2"/>
  <c r="D6" i="2"/>
  <c r="D7" i="2"/>
  <c r="D8" i="2"/>
  <c r="D9" i="2"/>
  <c r="D1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F41" i="4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72" i="3"/>
  <c r="D70" i="3"/>
  <c r="D40" i="3"/>
  <c r="D43" i="3"/>
  <c r="D29" i="3"/>
  <c r="D33" i="3"/>
  <c r="D49" i="3"/>
  <c r="D75" i="3"/>
  <c r="D20" i="3"/>
  <c r="D25" i="3"/>
  <c r="D35" i="3"/>
  <c r="D42" i="3"/>
  <c r="D31" i="3"/>
  <c r="D45" i="3"/>
  <c r="D22" i="3"/>
  <c r="D76" i="3"/>
  <c r="D37" i="3"/>
  <c r="D27" i="3"/>
  <c r="D68" i="3"/>
  <c r="D52" i="3"/>
  <c r="D56" i="3"/>
  <c r="D73" i="3"/>
  <c r="D62" i="3"/>
  <c r="D32" i="3"/>
  <c r="D24" i="3"/>
  <c r="D19" i="3"/>
  <c r="D53" i="3"/>
  <c r="D34" i="3"/>
  <c r="D48" i="3"/>
  <c r="D55" i="3"/>
  <c r="D65" i="3"/>
  <c r="D61" i="3"/>
  <c r="D23" i="3"/>
  <c r="D18" i="3"/>
  <c r="D47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2" i="3"/>
  <c r="D3" i="3"/>
  <c r="D11" i="3"/>
  <c r="D15" i="3"/>
  <c r="D12" i="3"/>
  <c r="D4" i="3"/>
  <c r="D8" i="3"/>
  <c r="D6" i="3"/>
  <c r="D14" i="3"/>
  <c r="D16" i="3"/>
  <c r="D13" i="3"/>
  <c r="D7" i="3"/>
  <c r="D10" i="3"/>
  <c r="D9" i="3"/>
  <c r="D17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<sst xmlns="http://schemas.openxmlformats.org/spreadsheetml/2006/main" count="166" uniqueCount="93">
  <si>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</si>
  <si>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</si>
  <si>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</si>
  <si>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</si>
  <si>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</si>
  <si>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</si>
  <si>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</si>
  <si>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</si>
  <si>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</si>
  <si>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</si>
  <si>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</si>
  <si>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</si>
  <si>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</si>
  <si>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</si>
  <si>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</si>
  <si>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</si>
  <si>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</si>
  <si>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</si>
  <si>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</si>
  <si>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</si>
  <si>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</si>
  <si>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</si>
  <si>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</si>
  <si>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</si>
  <si>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</si>
  <si>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</si>
  <si>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</si>
  <si>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</si>
  <si>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</si>
  <si>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</si>
  <si>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</si>
  <si>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</si>
  <si>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</si>
  <si>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</si>
  <si>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</si>
  <si>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</si>
  <si>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</si>
  <si>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</si>
  <si>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</si>
  <si>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</si>
  <si>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</si>
  <si>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</si>
  <si>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</si>
  <si>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</si>
  <si>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</si>
  <si>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</si>
  <si>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</si>
  <si>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</si>
  <si>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</si>
  <si>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</si>
  <si>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</si>
  <si>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</si>
  <si>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</si>
  <si>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</si>
  <si>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</si>
  <si>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</si>
  <si>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</si>
  <si>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</si>
  <si>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</si>
  <si>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</si>
  <si>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</si>
  <si>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</si>
  <si>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</si>
  <si>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</si>
  <si>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</si>
  <si>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</si>
  <si>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</si>
  <si>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</si>
  <si>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</si>
  <si>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</si>
  <si>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</si>
  <si>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FC Botosani</t>
  </si>
  <si>
    <t>FCSB</t>
  </si>
  <si>
    <t>Chindia Targoviste</t>
  </si>
  <si>
    <t>Univ. Craiova</t>
  </si>
  <si>
    <t>FC Hermannstadt</t>
  </si>
  <si>
    <t>CFR Cluj</t>
  </si>
  <si>
    <t>Liga 1</t>
  </si>
  <si>
    <t>UTA Arad</t>
  </si>
  <si>
    <t>Sepsi Sf. Gheorghe</t>
  </si>
  <si>
    <t>U. Cluj</t>
  </si>
  <si>
    <t>FC Voluntari</t>
  </si>
  <si>
    <t>U Craiova 1948</t>
  </si>
  <si>
    <t>Farul Constanta</t>
  </si>
  <si>
    <t>FC Arges</t>
  </si>
  <si>
    <t>Mioveni</t>
  </si>
  <si>
    <t>Petrolul</t>
  </si>
  <si>
    <t>FC Rapid Bucuresti</t>
  </si>
  <si>
    <t>16/12/2022</t>
  </si>
  <si>
    <t>17/12/2022</t>
  </si>
  <si>
    <t>18/12/2022</t>
  </si>
  <si>
    <t>19/12/2022</t>
  </si>
  <si>
    <t>20/12/2022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</si>
</sst>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1.0420354769113924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4.7557387340279753</v>
      </c>
      <c r="I2" s="6">
        <f>IF('Log_working_3-way'!$D2="","",'True_Odds_Calculator_3-way'!O3/'True_Odds_Calculator_3-way'!B3-1)</f>
        <v>9.0999672438568151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4.3707013180110499E-2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1.0563791152568427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37.126278715211349</v>
      </c>
      <c r="I3" s="6">
        <f>IF('Log_working_3-way'!$D3="","",'True_Odds_Calculator_3-way'!O4/'True_Odds_Calculator_3-way'!B4-1)</f>
        <v>5.5567502417766219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5.0658087111703054E-2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1.0580669402570484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37.56723097083016</v>
      </c>
      <c r="I4" s="6">
        <f>IF('Log_working_3-way'!$D4="","",'True_Odds_Calculator_3-way'!O5/'True_Odds_Calculator_3-way'!B5-1)</f>
        <v>5.4469650349934398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5.1918847235485011E-2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1.0552908308791955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5.6378393056355502E-2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1.0518711162196817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9.8776845036927856</v>
      </c>
      <c r="I7" s="6">
        <f>IF('Log_working_3-way'!$D7="","",'True_Odds_Calculator_3-way'!O7/'True_Odds_Calculator_3-way'!B7-1)</f>
        <v>9.2431450607455901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5.5527318493316491E-2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1.0517697442136726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7.6996672606933334</v>
      </c>
      <c r="I8" s="6">
        <f>IF('Log_working_3-way'!$D8="","",'True_Odds_Calculator_3-way'!O8/'True_Odds_Calculator_3-way'!B8-1)</f>
        <v>9.319181830643009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5.5004234600675161E-2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1.0819461367485597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48.058718182612907</v>
      </c>
      <c r="I9" s="6">
        <f>IF('Log_working_3-way'!$D9="","",'True_Odds_Calculator_3-way'!O9/'True_Odds_Calculator_3-way'!B9-1)</f>
        <v>3.460093327277133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6.4549328333095346E-2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1.0228085129124951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31.12491512671501</v>
      </c>
      <c r="I10" s="6">
        <f>IF('Log_working_3-way'!$D10="","",'True_Odds_Calculator_3-way'!O10/'True_Odds_Calculator_3-way'!B10-1)</f>
        <v>5.8616847569048458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2.1732258574363783E-2</v>
      </c>
    </row>
    <row r="11" spans="1:11" x14ac:dyDescent="0.25">
      <c r="D11" t="str">
        <f>solve_for_c('True_Odds_Calculator_3-way'!A11,'True_Odds_Calculator_3-way'!B11,'True_Odds_Calculator_3-way'!C11,'Log_working_3-way'!B$1,'Log_working_3-way'!B$2)</f>
        <v/>
      </c>
      <c r="F11" s="6" t="str">
        <f>IF('Log_working_3-way'!D11="","",1/'True_Odds_Calculator_3-way'!N11+1/'True_Odds_Calculator_3-way'!O11+1/'True_Odds_Calculator_3-way'!#REF!-1)</f>
        <v/>
      </c>
      <c r="H11" s="6" t="str">
        <f>IF('Log_working_3-way'!$D11="","",'True_Odds_Calculator_3-way'!N11/'True_Odds_Calculator_3-way'!A11-1)</f>
        <v/>
      </c>
      <c r="I11" s="6" t="str">
        <f>IF('Log_working_3-way'!$D11="","",'True_Odds_Calculator_3-way'!O11/'True_Odds_Calculator_3-way'!B11-1)</f>
        <v/>
      </c>
      <c r="J11" s="6" t="str">
        <f>IF('Log_working_3-way'!$D11="","",'True_Odds_Calculator_3-way'!#REF!/'True_Odds_Calculator_3-way'!C11-1)</f>
        <v/>
      </c>
      <c r="K11" s="6" t="str">
        <f>IF('Log_working_3-way'!$D11="","",1/'True_Odds_Calculator_3-way'!A11+1/'True_Odds_Calculator_3-way'!B11+1/'True_Odds_Calculator_3-way'!C11-1)</f>
        <v/>
      </c>
    </row>
    <row r="12" spans="1:11" x14ac:dyDescent="0.25">
      <c r="D12" t="str">
        <f>solve_for_c('True_Odds_Calculator_3-way'!A12,'True_Odds_Calculator_3-way'!B12,'True_Odds_Calculator_3-way'!C12,'Log_working_3-way'!B$1,'Log_working_3-way'!B$2)</f>
        <v/>
      </c>
      <c r="F12" s="6" t="str">
        <f>IF('Log_working_3-way'!D12="","",1/'True_Odds_Calculator_3-way'!N12+1/'True_Odds_Calculator_3-way'!O12+1/'True_Odds_Calculator_3-way'!#REF!-1)</f>
        <v/>
      </c>
      <c r="H12" s="6" t="str">
        <f>IF('Log_working_3-way'!$D12="","",'True_Odds_Calculator_3-way'!N12/'True_Odds_Calculator_3-way'!A12-1)</f>
        <v/>
      </c>
      <c r="I12" s="6" t="str">
        <f>IF('Log_working_3-way'!$D12="","",'True_Odds_Calculator_3-way'!O12/'True_Odds_Calculator_3-way'!B12-1)</f>
        <v/>
      </c>
      <c r="J12" s="6" t="str">
        <f>IF('Log_working_3-way'!$D12="","",'True_Odds_Calculator_3-way'!#REF!/'True_Odds_Calculator_3-way'!C12-1)</f>
        <v/>
      </c>
      <c r="K12" s="6" t="str">
        <f>IF('Log_working_3-way'!$D12="","",1/'True_Odds_Calculator_3-way'!A12+1/'True_Odds_Calculator_3-way'!B12+1/'True_Odds_Calculator_3-way'!C12-1)</f>
        <v/>
      </c>
    </row>
    <row r="13" spans="1:11" x14ac:dyDescent="0.25">
      <c r="D13" t="str">
        <f>solve_for_c('True_Odds_Calculator_3-way'!A13,'True_Odds_Calculator_3-way'!B13,'True_Odds_Calculator_3-way'!C13,'Log_working_3-way'!B$1,'Log_working_3-way'!B$2)</f>
        <v/>
      </c>
      <c r="F13" s="6" t="str">
        <f>IF('Log_working_3-way'!D13="","",1/'True_Odds_Calculator_3-way'!N13+1/'True_Odds_Calculator_3-way'!O13+1/'True_Odds_Calculator_3-way'!#REF!-1)</f>
        <v/>
      </c>
      <c r="H13" s="6" t="str">
        <f>IF('Log_working_3-way'!$D13="","",'True_Odds_Calculator_3-way'!N13/'True_Odds_Calculator_3-way'!A13-1)</f>
        <v/>
      </c>
      <c r="I13" s="6" t="str">
        <f>IF('Log_working_3-way'!$D13="","",'True_Odds_Calculator_3-way'!O13/'True_Odds_Calculator_3-way'!B13-1)</f>
        <v/>
      </c>
      <c r="J13" s="6" t="str">
        <f>IF('Log_working_3-way'!$D13="","",'True_Odds_Calculator_3-way'!#REF!/'True_Odds_Calculator_3-way'!C13-1)</f>
        <v/>
      </c>
      <c r="K13" s="6" t="str">
        <f>IF('Log_working_3-way'!$D13="","",1/'True_Odds_Calculator_3-way'!A13+1/'True_Odds_Calculator_3-way'!B13+1/'True_Odds_Calculator_3-way'!C13-1)</f>
        <v/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4.08</v>
      </c>
      <c r="B2" s="4">
        <f>IF('True_Odds_Calculator_3-way'!B3="","",'True_Odds_Calculator_3-way'!B3)</f>
        <v>3.08</v>
      </c>
      <c r="C2" s="4">
        <f>IF('True_Odds_Calculator_3-way'!C3="","",'True_Odds_Calculator_3-way'!C3)</f>
        <v>2.11</v>
      </c>
      <c r="D2" s="9">
        <f>(K2/(AR2+K2-(AR2*K2)))</f>
        <v>0.23281941697528755</v>
      </c>
      <c r="E2" s="9">
        <f>(L2/(AR2+L2-(AR2*L2)))</f>
        <v>0.31004746804732825</v>
      </c>
      <c r="F2" s="9">
        <f>(M2/(AR2+M2-(AR2*M2)))</f>
        <v>0.45713311497738413</v>
      </c>
      <c r="G2" s="9">
        <f>AR2</f>
        <v>1.069861818718463</v>
      </c>
      <c r="H2" s="9">
        <f>IF(A2="","",1/D2)</f>
        <v>4.2951744016528668</v>
      </c>
      <c r="I2" s="9">
        <f>IF(B2="","",1/E2)</f>
        <v>3.2253125829344027</v>
      </c>
      <c r="J2" s="9">
        <f>IF(C2="","",1/F2)</f>
        <v>2.1875466187774939</v>
      </c>
      <c r="K2" s="11">
        <f>1/A2</f>
        <v>0.24509803921568626</v>
      </c>
      <c r="L2" s="11">
        <f>1/B2</f>
        <v>0.32467532467532467</v>
      </c>
      <c r="M2" s="11">
        <f>1/C2</f>
        <v>0.47393364928909953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-0.26819068859771389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0.23646899518101083</v>
      </c>
      <c r="Q2" s="11">
        <f>2*'OddsRatio_working_3-way'!K2*'OddsRatio_working_3-way'!L2*'OddsRatio_working_3-way'!M2</f>
        <v>7.5428706596813652E-2</v>
      </c>
      <c r="R2" s="11">
        <f>O2/N2</f>
        <v>0</v>
      </c>
      <c r="S2" s="11">
        <f>P2/N2</f>
        <v>-0.88171963171963208</v>
      </c>
      <c r="T2" s="11">
        <f>Q2/N2</f>
        <v>-0.28125028125028134</v>
      </c>
      <c r="U2" s="11">
        <f>'OddsRatio_working_3-way'!S2-'OddsRatio_working_3-way'!R2^2/3</f>
        <v>-0.88171963171963208</v>
      </c>
      <c r="V2" s="11">
        <f>'OddsRatio_working_3-way'!S2*'OddsRatio_working_3-way'!R2/3-2*'OddsRatio_working_3-way'!R2^3/27-'OddsRatio_working_3-way'!T2</f>
        <v>0.28125028125028134</v>
      </c>
      <c r="W2" s="11">
        <f>'OddsRatio_working_3-way'!V2^2+4*'OddsRatio_working_3-way'!U2^3/27</f>
        <v>-2.2450110456343209E-2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0.15933599025306991</v>
      </c>
      <c r="Y2" s="11">
        <f>IF('OddsRatio_working_3-way'!W2&gt;=0,IF('OddsRatio_working_3-way'!V2+SQRT('OddsRatio_working_3-way'!W2)&gt;0,0,PI()),ACOS('OddsRatio_working_3-way'!V2/(2*'OddsRatio_working_3-way'!X2)))</f>
        <v>0.48949620087000834</v>
      </c>
      <c r="Z2" s="11">
        <f>'OddsRatio_working_3-way'!X2^(1/3)*COS('OddsRatio_working_3-way'!Y2/3)</f>
        <v>0.53493090935923149</v>
      </c>
      <c r="AA2" s="11">
        <f>'OddsRatio_working_3-way'!X2^(1/3)*COS(('OddsRatio_working_3-way'!Y2+2*PI())/3)</f>
        <v>-0.34373208951417</v>
      </c>
      <c r="AB2" s="11">
        <f>'OddsRatio_working_3-way'!X2^(1/3)*COS(('OddsRatio_working_3-way'!Y2+4*PI())/3)</f>
        <v>-0.19119881984506168</v>
      </c>
      <c r="AC2" s="11">
        <f>'OddsRatio_working_3-way'!X2^(1/3)*SIN('OddsRatio_working_3-way'!Y2/3)</f>
        <v>8.8065124303833453E-2</v>
      </c>
      <c r="AD2" s="11">
        <f>'OddsRatio_working_3-way'!X2^(1/3)*SIN(('OddsRatio_working_3-way'!Y2+2*PI())/3)</f>
        <v>0.41923119462268865</v>
      </c>
      <c r="AE2" s="11">
        <f>'OddsRatio_working_3-way'!X2^(1/3)*SIN(('OddsRatio_working_3-way'!Y2+4*PI())/3)</f>
        <v>-0.50729631892652216</v>
      </c>
      <c r="AF2" s="11">
        <f>-'OddsRatio_working_3-way'!U2/(3*'OddsRatio_working_3-way'!X2^(1/3))*COS(('OddsRatio_working_3-way'!Y2)/3)</f>
        <v>0.53493090935923149</v>
      </c>
      <c r="AG2" s="11">
        <f>-'OddsRatio_working_3-way'!U2/(3*'OddsRatio_working_3-way'!X2^(1/3))*COS(('OddsRatio_working_3-way'!Y2+2*PI())/3)</f>
        <v>-0.34373208951417</v>
      </c>
      <c r="AH2" s="11">
        <f>-'OddsRatio_working_3-way'!U2/(3*'OddsRatio_working_3-way'!X2^(1/3))*COS(('OddsRatio_working_3-way'!Y2+4*PI())/3)</f>
        <v>-0.19119881984506168</v>
      </c>
      <c r="AI2" s="11">
        <f>'OddsRatio_working_3-way'!U2/(3*'OddsRatio_working_3-way'!X2^(1/3))*SIN(('OddsRatio_working_3-way'!Y2)/3)</f>
        <v>-8.8065124303833453E-2</v>
      </c>
      <c r="AJ2" s="11">
        <f>'OddsRatio_working_3-way'!U2/(3*'OddsRatio_working_3-way'!X2^(1/3))*SIN(('OddsRatio_working_3-way'!Y2+2*PI())/3)</f>
        <v>-0.41923119462268865</v>
      </c>
      <c r="AK2" s="11">
        <f>'OddsRatio_working_3-way'!U2/(3*'OddsRatio_working_3-way'!X2^(1/3))*SIN(('OddsRatio_working_3-way'!Y2+4*PI())/3)</f>
        <v>0.50729631892652216</v>
      </c>
      <c r="AL2" s="11">
        <f>'OddsRatio_working_3-way'!Z2+'OddsRatio_working_3-way'!AF2</f>
        <v>1.069861818718463</v>
      </c>
      <c r="AM2" s="11">
        <f>'OddsRatio_working_3-way'!AA2+'OddsRatio_working_3-way'!AG2</f>
        <v>-0.68746417902834001</v>
      </c>
      <c r="AN2" s="11">
        <f>'OddsRatio_working_3-way'!AB2+'OddsRatio_working_3-way'!AH2</f>
        <v>-0.38239763969012336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1.069861818718463</v>
      </c>
      <c r="AS2" s="11">
        <f>IF(('OddsRatio_working_3-way'!X2=0),IF(Q2&gt;0,-Q2^(1/3),(-Q2)^(1/3)),'OddsRatio_working_3-way'!AM2-'OddsRatio_working_3-way'!R2/3)</f>
        <v>-0.68746417902834001</v>
      </c>
      <c r="AT2" s="11">
        <f>IF(('OddsRatio_working_3-way'!X2=0),IF(Q2&gt;0,-Q2^(1/3),(-Q2)^(1/3)),'OddsRatio_working_3-way'!AN2-'OddsRatio_working_3-way'!R2/3)</f>
        <v>-0.38239763969012336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1.58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6.44</v>
      </c>
      <c r="D3" s="9">
        <f t="shared" ref="D3" si="0">(K3/(AR3+K3-(AR3*K3)))</f>
        <v>0.61131822425135329</v>
      </c>
      <c r="E3" s="9">
        <f t="shared" ref="E3" si="1">(L3/(AR3+L3-(AR3*L3)))</f>
        <v>0.24507484438232596</v>
      </c>
      <c r="F3" s="9">
        <f t="shared" ref="F3" si="2">(M3/(AR3+M3-(AR3*M3)))</f>
        <v>0.14360693136632061</v>
      </c>
      <c r="G3" s="9">
        <f t="shared" ref="G3" si="3">AR3</f>
        <v>1.0962228281199433</v>
      </c>
      <c r="H3" s="9">
        <f t="shared" ref="H3" si="4">IF(A3="","",1/D3)</f>
        <v>1.6358092403095674</v>
      </c>
      <c r="I3" s="9">
        <f t="shared" ref="I3" si="5">IF(B3="","",1/E3)</f>
        <v>4.0803861470170411</v>
      </c>
      <c r="J3" s="9">
        <f t="shared" ref="J3" si="6">IF(C3="","",1/F3)</f>
        <v>6.9634521849724926</v>
      </c>
      <c r="K3" s="11">
        <f t="shared" ref="K3" si="7">1/A3</f>
        <v>0.63291139240506322</v>
      </c>
      <c r="L3" s="11">
        <f t="shared" ref="L3" si="8">1/B3</f>
        <v>0.26246719160104987</v>
      </c>
      <c r="M3" s="11">
        <f t="shared" ref="M3" si="9">1/C3</f>
        <v>0.15527950310559005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-0.22869953583815239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0.22776803422412045</v>
      </c>
      <c r="Q3" s="11">
        <f>2*'OddsRatio_working_3-way'!K3*'OddsRatio_working_3-way'!L3*'OddsRatio_working_3-way'!M3</f>
        <v>5.1589588725735089E-2</v>
      </c>
      <c r="R3" s="11">
        <f t="shared" ref="R3" si="10">O3/N3</f>
        <v>0</v>
      </c>
      <c r="S3" s="11">
        <f t="shared" ref="S3" si="11">P3/N3</f>
        <v>-0.99592696325063312</v>
      </c>
      <c r="T3" s="11">
        <f t="shared" ref="T3" si="12">Q3/N3</f>
        <v>-0.22557802112132117</v>
      </c>
      <c r="U3" s="11">
        <f>'OddsRatio_working_3-way'!S3-'OddsRatio_working_3-way'!R3^2/3</f>
        <v>-0.99592696325063312</v>
      </c>
      <c r="V3" s="11">
        <f>'OddsRatio_working_3-way'!S3*'OddsRatio_working_3-way'!R3/3-2*'OddsRatio_working_3-way'!R3^3/27-'OddsRatio_working_3-way'!T3</f>
        <v>0.22557802112132117</v>
      </c>
      <c r="W3" s="11">
        <f>'OddsRatio_working_3-way'!V3^2+4*'OddsRatio_working_3-way'!U3^3/27</f>
        <v>-9.5459829137628543E-2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0.19127550336532889</v>
      </c>
      <c r="Y3" s="11">
        <f>IF('OddsRatio_working_3-way'!W3&gt;=0,IF('OddsRatio_working_3-way'!V3+SQRT('OddsRatio_working_3-way'!W3)&gt;0,0,PI()),ACOS('OddsRatio_working_3-way'!V3/(2*'OddsRatio_working_3-way'!X3)))</f>
        <v>0.94014883239295421</v>
      </c>
      <c r="Z3" s="11">
        <f>'OddsRatio_working_3-way'!X3^(1/3)*COS('OddsRatio_working_3-way'!Y3/3)</f>
        <v>0.54811141405997166</v>
      </c>
      <c r="AA3" s="11">
        <f>'OddsRatio_working_3-way'!X3^(1/3)*COS(('OddsRatio_working_3-way'!Y3+2*PI())/3)</f>
        <v>-0.42788076723001323</v>
      </c>
      <c r="AB3" s="11">
        <f>'OddsRatio_working_3-way'!X3^(1/3)*COS(('OddsRatio_working_3-way'!Y3+4*PI())/3)</f>
        <v>-0.12023064682995863</v>
      </c>
      <c r="AC3" s="11">
        <f>'OddsRatio_working_3-way'!X3^(1/3)*SIN('OddsRatio_working_3-way'!Y3/3)</f>
        <v>0.17762187982919245</v>
      </c>
      <c r="AD3" s="11">
        <f>'OddsRatio_working_3-way'!X3^(1/3)*SIN(('OddsRatio_working_3-way'!Y3+2*PI())/3)</f>
        <v>0.38586746876555045</v>
      </c>
      <c r="AE3" s="11">
        <f>'OddsRatio_working_3-way'!X3^(1/3)*SIN(('OddsRatio_working_3-way'!Y3+4*PI())/3)</f>
        <v>-0.56348934859474287</v>
      </c>
      <c r="AF3" s="11">
        <f>-'OddsRatio_working_3-way'!U3/(3*'OddsRatio_working_3-way'!X3^(1/3))*COS(('OddsRatio_working_3-way'!Y3)/3)</f>
        <v>0.54811141405997155</v>
      </c>
      <c r="AG3" s="11">
        <f>-'OddsRatio_working_3-way'!U3/(3*'OddsRatio_working_3-way'!X3^(1/3))*COS(('OddsRatio_working_3-way'!Y3+2*PI())/3)</f>
        <v>-0.42788076723001317</v>
      </c>
      <c r="AH3" s="11">
        <f>-'OddsRatio_working_3-way'!U3/(3*'OddsRatio_working_3-way'!X3^(1/3))*COS(('OddsRatio_working_3-way'!Y3+4*PI())/3)</f>
        <v>-0.1202306468299586</v>
      </c>
      <c r="AI3" s="11">
        <f>'OddsRatio_working_3-way'!U3/(3*'OddsRatio_working_3-way'!X3^(1/3))*SIN(('OddsRatio_working_3-way'!Y3)/3)</f>
        <v>-0.17762187982919242</v>
      </c>
      <c r="AJ3" s="11">
        <f>'OddsRatio_working_3-way'!U3/(3*'OddsRatio_working_3-way'!X3^(1/3))*SIN(('OddsRatio_working_3-way'!Y3+2*PI())/3)</f>
        <v>-0.38586746876555034</v>
      </c>
      <c r="AK3" s="11">
        <f>'OddsRatio_working_3-way'!U3/(3*'OddsRatio_working_3-way'!X3^(1/3))*SIN(('OddsRatio_working_3-way'!Y3+4*PI())/3)</f>
        <v>0.56348934859474276</v>
      </c>
      <c r="AL3" s="11">
        <f>'OddsRatio_working_3-way'!Z3+'OddsRatio_working_3-way'!AF3</f>
        <v>1.0962228281199433</v>
      </c>
      <c r="AM3" s="11">
        <f>'OddsRatio_working_3-way'!AA3+'OddsRatio_working_3-way'!AG3</f>
        <v>-0.85576153446002645</v>
      </c>
      <c r="AN3" s="11">
        <f>'OddsRatio_working_3-way'!AB3+'OddsRatio_working_3-way'!AH3</f>
        <v>-0.24046129365991722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1.0962228281199433</v>
      </c>
      <c r="AS3" s="11">
        <f>IF(('OddsRatio_working_3-way'!X3=0),IF(Q3&gt;0,-Q3^(1/3),(-Q3)^(1/3)),'OddsRatio_working_3-way'!AM3-'OddsRatio_working_3-way'!R3/3)</f>
        <v>-0.85576153446002645</v>
      </c>
      <c r="AT3" s="11">
        <f>IF(('OddsRatio_working_3-way'!X3=0),IF(Q3&gt;0,-Q3^(1/3),(-Q3)^(1/3)),'OddsRatio_working_3-way'!AN3-'OddsRatio_working_3-way'!R3/3)</f>
        <v>-0.24046129365991722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1.57</v>
      </c>
      <c r="B4" s="4">
        <f>IF('True_Odds_Calculator_3-way'!B5="","",'True_Odds_Calculator_3-way'!B5)</f>
        <v>3.84</v>
      </c>
      <c r="C4" s="4">
        <f>IF('True_Odds_Calculator_3-way'!C5="","",'True_Odds_Calculator_3-way'!C5)</f>
        <v>6.47</v>
      </c>
      <c r="D4" s="9">
        <f t="shared" ref="D4:D67" si="13">(K4/(AR4+K4-(AR4*K4)))</f>
        <v>0.61479299006002364</v>
      </c>
      <c r="E4" s="9">
        <f t="shared" ref="E4:E67" si="14">(L4/(AR4+L4-(AR4*L4)))</f>
        <v>0.24261089264009161</v>
      </c>
      <c r="F4" s="9">
        <f t="shared" ref="F4:F67" si="15">(M4/(AR4+M4-(AR4*M4)))</f>
        <v>0.14259611729988453</v>
      </c>
      <c r="G4" s="9">
        <f t="shared" ref="G4:G67" si="16">AR4</f>
        <v>1.099234673704623</v>
      </c>
      <c r="H4" s="9">
        <f t="shared" ref="H4:H67" si="17">IF(A4="","",1/D4)</f>
        <v>1.6265637640116355</v>
      </c>
      <c r="I4" s="9">
        <f t="shared" ref="I4:I67" si="18">IF(B4="","",1/E4)</f>
        <v>4.1218264733211294</v>
      </c>
      <c r="J4" s="9">
        <f t="shared" ref="J4:J67" si="19">IF(C4="","",1/F4)</f>
        <v>7.0128136651642885</v>
      </c>
      <c r="K4" s="11">
        <f t="shared" ref="K4:K67" si="20">1/A4</f>
        <v>0.63694267515923564</v>
      </c>
      <c r="L4" s="11">
        <f t="shared" ref="L4:L67" si="21">1/B4</f>
        <v>0.26041666666666669</v>
      </c>
      <c r="M4" s="11">
        <f t="shared" ref="M4:M67" si="22">1/C4</f>
        <v>0.15455950540958269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-0.22701019649730747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0.22765532245838216</v>
      </c>
      <c r="Q4" s="11">
        <f>2*'OddsRatio_working_3-way'!K4*'OddsRatio_working_3-way'!L4*'OddsRatio_working_3-way'!M4</f>
        <v>5.1273721274410392E-2</v>
      </c>
      <c r="R4" s="11">
        <f t="shared" ref="R4:R67" si="23">O4/N4</f>
        <v>0</v>
      </c>
      <c r="S4" s="11">
        <f t="shared" ref="S4:S67" si="24">P4/N4</f>
        <v>-1.0028418369352072</v>
      </c>
      <c r="T4" s="11">
        <f t="shared" ref="T4:T67" si="25">Q4/N4</f>
        <v>-0.22586527858901059</v>
      </c>
      <c r="U4" s="11">
        <f>'OddsRatio_working_3-way'!S4-'OddsRatio_working_3-way'!R4^2/3</f>
        <v>-1.0028418369352072</v>
      </c>
      <c r="V4" s="11">
        <f>'OddsRatio_working_3-way'!S4*'OddsRatio_working_3-way'!R4/3-2*'OddsRatio_working_3-way'!R4^3/27-'OddsRatio_working_3-way'!T4</f>
        <v>0.22586527858901059</v>
      </c>
      <c r="W4" s="11">
        <f>'OddsRatio_working_3-way'!V4^2+4*'OddsRatio_working_3-way'!U4^3/27</f>
        <v>-9.8399655463894023E-2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0.19327103995166051</v>
      </c>
      <c r="Y4" s="11">
        <f>IF('OddsRatio_working_3-way'!W4&gt;=0,IF('OddsRatio_working_3-way'!V4+SQRT('OddsRatio_working_3-way'!W4)&gt;0,0,PI()),ACOS('OddsRatio_working_3-way'!V4/(2*'OddsRatio_working_3-way'!X4)))</f>
        <v>0.94675123113108117</v>
      </c>
      <c r="Z4" s="11">
        <f>'OddsRatio_working_3-way'!X4^(1/3)*COS('OddsRatio_working_3-way'!Y4/3)</f>
        <v>0.54961733685231151</v>
      </c>
      <c r="AA4" s="11">
        <f>'OddsRatio_working_3-way'!X4^(1/3)*COS(('OddsRatio_working_3-way'!Y4+2*PI())/3)</f>
        <v>-0.43021473815102645</v>
      </c>
      <c r="AB4" s="11">
        <f>'OddsRatio_working_3-way'!X4^(1/3)*COS(('OddsRatio_working_3-way'!Y4+4*PI())/3)</f>
        <v>-0.11940259870128492</v>
      </c>
      <c r="AC4" s="11">
        <f>'OddsRatio_working_3-way'!X4^(1/3)*SIN('OddsRatio_working_3-way'!Y4/3)</f>
        <v>0.17944747237871175</v>
      </c>
      <c r="AD4" s="11">
        <f>'OddsRatio_working_3-way'!X4^(1/3)*SIN(('OddsRatio_working_3-way'!Y4+2*PI())/3)</f>
        <v>0.38625883988509507</v>
      </c>
      <c r="AE4" s="11">
        <f>'OddsRatio_working_3-way'!X4^(1/3)*SIN(('OddsRatio_working_3-way'!Y4+4*PI())/3)</f>
        <v>-0.56570631226380685</v>
      </c>
      <c r="AF4" s="11">
        <f>-'OddsRatio_working_3-way'!U4/(3*'OddsRatio_working_3-way'!X4^(1/3))*COS(('OddsRatio_working_3-way'!Y4)/3)</f>
        <v>0.54961733685231151</v>
      </c>
      <c r="AG4" s="11">
        <f>-'OddsRatio_working_3-way'!U4/(3*'OddsRatio_working_3-way'!X4^(1/3))*COS(('OddsRatio_working_3-way'!Y4+2*PI())/3)</f>
        <v>-0.43021473815102645</v>
      </c>
      <c r="AH4" s="11">
        <f>-'OddsRatio_working_3-way'!U4/(3*'OddsRatio_working_3-way'!X4^(1/3))*COS(('OddsRatio_working_3-way'!Y4+4*PI())/3)</f>
        <v>-0.11940259870128492</v>
      </c>
      <c r="AI4" s="11">
        <f>'OddsRatio_working_3-way'!U4/(3*'OddsRatio_working_3-way'!X4^(1/3))*SIN(('OddsRatio_working_3-way'!Y4)/3)</f>
        <v>-0.17944747237871175</v>
      </c>
      <c r="AJ4" s="11">
        <f>'OddsRatio_working_3-way'!U4/(3*'OddsRatio_working_3-way'!X4^(1/3))*SIN(('OddsRatio_working_3-way'!Y4+2*PI())/3)</f>
        <v>-0.38625883988509507</v>
      </c>
      <c r="AK4" s="11">
        <f>'OddsRatio_working_3-way'!U4/(3*'OddsRatio_working_3-way'!X4^(1/3))*SIN(('OddsRatio_working_3-way'!Y4+4*PI())/3)</f>
        <v>0.56570631226380685</v>
      </c>
      <c r="AL4" s="11">
        <f>'OddsRatio_working_3-way'!Z4+'OddsRatio_working_3-way'!AF4</f>
        <v>1.099234673704623</v>
      </c>
      <c r="AM4" s="11">
        <f>'OddsRatio_working_3-way'!AA4+'OddsRatio_working_3-way'!AG4</f>
        <v>-0.86042947630205291</v>
      </c>
      <c r="AN4" s="11">
        <f>'OddsRatio_working_3-way'!AB4+'OddsRatio_working_3-way'!AH4</f>
        <v>-0.23880519740256984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1.099234673704623</v>
      </c>
      <c r="AS4" s="11">
        <f>IF(('OddsRatio_working_3-way'!X4=0),IF(Q4&gt;0,-Q4^(1/3),(-Q4)^(1/3)),'OddsRatio_working_3-way'!AM4-'OddsRatio_working_3-way'!R4/3)</f>
        <v>-0.86042947630205291</v>
      </c>
      <c r="AT4" s="11">
        <f>IF(('OddsRatio_working_3-way'!X4=0),IF(Q4&gt;0,-Q4^(1/3),(-Q4)^(1/3)),'OddsRatio_working_3-way'!AN4-'OddsRatio_working_3-way'!R4/3)</f>
        <v>-0.23880519740256984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2.0099999999999998</v>
      </c>
      <c r="B6" s="4">
        <f>IF('True_Odds_Calculator_3-way'!B6="","",'True_Odds_Calculator_3-way'!B6)</f>
        <v>3.03</v>
      </c>
      <c r="C6" s="4">
        <f>IF('True_Odds_Calculator_3-way'!C6="","",'True_Odds_Calculator_3-way'!C6)</f>
        <v>4.37</v>
      </c>
      <c r="D6" s="9">
        <f t="shared" si="13"/>
        <v>0.47549986358470214</v>
      </c>
      <c r="E6" s="9">
        <f t="shared" si="14"/>
        <v>0.31084655497332608</v>
      </c>
      <c r="F6" s="9">
        <f t="shared" si="15"/>
        <v>0.21365358144197175</v>
      </c>
      <c r="G6" s="9">
        <f t="shared" si="16"/>
        <v>1.0921287376252113</v>
      </c>
      <c r="H6" s="9">
        <f t="shared" si="17"/>
        <v>2.1030500250014628</v>
      </c>
      <c r="I6" s="9">
        <f t="shared" si="18"/>
        <v>3.2170213373791792</v>
      </c>
      <c r="J6" s="9">
        <f t="shared" si="19"/>
        <v>4.6804738457969624</v>
      </c>
      <c r="K6" s="11">
        <f t="shared" si="20"/>
        <v>0.49751243781094534</v>
      </c>
      <c r="L6" s="11">
        <f t="shared" si="21"/>
        <v>0.33003300330033003</v>
      </c>
      <c r="M6" s="11">
        <f t="shared" si="22"/>
        <v>0.22883295194508008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-0.25961345067188846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0.24084515080832858</v>
      </c>
      <c r="Q6" s="11">
        <f>2*'OddsRatio_working_3-way'!K6*'OddsRatio_working_3-way'!L6*'OddsRatio_working_3-way'!M6</f>
        <v>7.5146692919915312E-2</v>
      </c>
      <c r="R6" s="11">
        <f t="shared" si="23"/>
        <v>0</v>
      </c>
      <c r="S6" s="11">
        <f t="shared" si="24"/>
        <v>-0.92770675088294974</v>
      </c>
      <c r="T6" s="11">
        <f t="shared" si="25"/>
        <v>-0.28945608451886107</v>
      </c>
      <c r="U6" s="11">
        <f>'OddsRatio_working_3-way'!S6-'OddsRatio_working_3-way'!R6^2/3</f>
        <v>-0.92770675088294974</v>
      </c>
      <c r="V6" s="11">
        <f>'OddsRatio_working_3-way'!S6*'OddsRatio_working_3-way'!R6/3-2*'OddsRatio_working_3-way'!R6^3/27-'OddsRatio_working_3-way'!T6</f>
        <v>0.28945608451886107</v>
      </c>
      <c r="W6" s="11">
        <f>'OddsRatio_working_3-way'!V6^2+4*'OddsRatio_working_3-way'!U6^3/27</f>
        <v>-3.4499822104214817E-2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0.17196267543365687</v>
      </c>
      <c r="Y6" s="11">
        <f>IF('OddsRatio_working_3-way'!W6&gt;=0,IF('OddsRatio_working_3-way'!V6+SQRT('OddsRatio_working_3-way'!W6)&gt;0,0,PI()),ACOS('OddsRatio_working_3-way'!V6/(2*'OddsRatio_working_3-way'!X6)))</f>
        <v>0.57051168839953492</v>
      </c>
      <c r="Z6" s="11">
        <f>'OddsRatio_working_3-way'!X6^(1/3)*COS('OddsRatio_working_3-way'!Y6/3)</f>
        <v>0.54606436881260567</v>
      </c>
      <c r="AA6" s="11">
        <f>'OddsRatio_working_3-way'!X6^(1/3)*COS(('OddsRatio_working_3-way'!Y6+2*PI())/3)</f>
        <v>-0.36406496177635472</v>
      </c>
      <c r="AB6" s="11">
        <f>'OddsRatio_working_3-way'!X6^(1/3)*COS(('OddsRatio_working_3-way'!Y6+4*PI())/3)</f>
        <v>-0.18199940703625103</v>
      </c>
      <c r="AC6" s="11">
        <f>'OddsRatio_working_3-way'!X6^(1/3)*SIN('OddsRatio_working_3-way'!Y6/3)</f>
        <v>0.10511559703935751</v>
      </c>
      <c r="AD6" s="11">
        <f>'OddsRatio_working_3-way'!X6^(1/3)*SIN(('OddsRatio_working_3-way'!Y6+2*PI())/3)</f>
        <v>0.42034781697355267</v>
      </c>
      <c r="AE6" s="11">
        <f>'OddsRatio_working_3-way'!X6^(1/3)*SIN(('OddsRatio_working_3-way'!Y6+4*PI())/3)</f>
        <v>-0.52546341401291008</v>
      </c>
      <c r="AF6" s="11">
        <f>-'OddsRatio_working_3-way'!U6/(3*'OddsRatio_working_3-way'!X6^(1/3))*COS(('OddsRatio_working_3-way'!Y6)/3)</f>
        <v>0.54606436881260567</v>
      </c>
      <c r="AG6" s="11">
        <f>-'OddsRatio_working_3-way'!U6/(3*'OddsRatio_working_3-way'!X6^(1/3))*COS(('OddsRatio_working_3-way'!Y6+2*PI())/3)</f>
        <v>-0.36406496177635472</v>
      </c>
      <c r="AH6" s="11">
        <f>-'OddsRatio_working_3-way'!U6/(3*'OddsRatio_working_3-way'!X6^(1/3))*COS(('OddsRatio_working_3-way'!Y6+4*PI())/3)</f>
        <v>-0.18199940703625103</v>
      </c>
      <c r="AI6" s="11">
        <f>'OddsRatio_working_3-way'!U6/(3*'OddsRatio_working_3-way'!X6^(1/3))*SIN(('OddsRatio_working_3-way'!Y6)/3)</f>
        <v>-0.10511559703935751</v>
      </c>
      <c r="AJ6" s="11">
        <f>'OddsRatio_working_3-way'!U6/(3*'OddsRatio_working_3-way'!X6^(1/3))*SIN(('OddsRatio_working_3-way'!Y6+2*PI())/3)</f>
        <v>-0.42034781697355267</v>
      </c>
      <c r="AK6" s="11">
        <f>'OddsRatio_working_3-way'!U6/(3*'OddsRatio_working_3-way'!X6^(1/3))*SIN(('OddsRatio_working_3-way'!Y6+4*PI())/3)</f>
        <v>0.52546341401291008</v>
      </c>
      <c r="AL6" s="11">
        <f>'OddsRatio_working_3-way'!Z6+'OddsRatio_working_3-way'!AF6</f>
        <v>1.0921287376252113</v>
      </c>
      <c r="AM6" s="11">
        <f>'OddsRatio_working_3-way'!AA6+'OddsRatio_working_3-way'!AG6</f>
        <v>-0.72812992355270945</v>
      </c>
      <c r="AN6" s="11">
        <f>'OddsRatio_working_3-way'!AB6+'OddsRatio_working_3-way'!AH6</f>
        <v>-0.36399881407250206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1.0921287376252113</v>
      </c>
      <c r="AS6" s="11">
        <f>IF(('OddsRatio_working_3-way'!X6=0),IF(Q6&gt;0,-Q6^(1/3),(-Q6)^(1/3)),'OddsRatio_working_3-way'!AM6-'OddsRatio_working_3-way'!R6/3)</f>
        <v>-0.72812992355270945</v>
      </c>
      <c r="AT6" s="11">
        <f>IF(('OddsRatio_working_3-way'!X6=0),IF(Q6&gt;0,-Q6^(1/3),(-Q6)^(1/3)),'OddsRatio_working_3-way'!AN6-'OddsRatio_working_3-way'!R6/3)</f>
        <v>-0.36399881407250206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2.95</v>
      </c>
      <c r="B7" s="4">
        <f>IF('True_Odds_Calculator_3-way'!B7="","",'True_Odds_Calculator_3-way'!B7)</f>
        <v>3.04</v>
      </c>
      <c r="C7" s="4">
        <f>IF('True_Odds_Calculator_3-way'!C7="","",'True_Odds_Calculator_3-way'!C7)</f>
        <v>2.58</v>
      </c>
      <c r="D7" s="9">
        <f t="shared" si="13"/>
        <v>0.32076451679786344</v>
      </c>
      <c r="E7" s="9">
        <f t="shared" si="14"/>
        <v>0.31101442301780208</v>
      </c>
      <c r="F7" s="9">
        <f t="shared" si="15"/>
        <v>0.36822106018433443</v>
      </c>
      <c r="G7" s="9">
        <f t="shared" si="16"/>
        <v>1.0859240052449861</v>
      </c>
      <c r="H7" s="9">
        <f t="shared" si="17"/>
        <v>3.1175518102277229</v>
      </c>
      <c r="I7" s="9">
        <f t="shared" si="18"/>
        <v>3.2152849706997713</v>
      </c>
      <c r="J7" s="9">
        <f t="shared" si="19"/>
        <v>2.7157599282870781</v>
      </c>
      <c r="K7" s="11">
        <f t="shared" si="20"/>
        <v>0.33898305084745761</v>
      </c>
      <c r="L7" s="11">
        <f t="shared" si="21"/>
        <v>0.32894736842105265</v>
      </c>
      <c r="M7" s="11">
        <f t="shared" si="22"/>
        <v>0.38759689922480617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-0.27164803020558881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0.24073536225269521</v>
      </c>
      <c r="Q7" s="11">
        <f>2*'OddsRatio_working_3-way'!K7*'OddsRatio_working_3-way'!L7*'OddsRatio_working_3-way'!M7</f>
        <v>8.6439986446210121E-2</v>
      </c>
      <c r="R7" s="11">
        <f t="shared" si="23"/>
        <v>0</v>
      </c>
      <c r="S7" s="11">
        <f t="shared" si="24"/>
        <v>-0.88620323169839199</v>
      </c>
      <c r="T7" s="11">
        <f t="shared" si="25"/>
        <v>-0.31820582825795041</v>
      </c>
      <c r="U7" s="11">
        <f>'OddsRatio_working_3-way'!S7-'OddsRatio_working_3-way'!R7^2/3</f>
        <v>-0.88620323169839199</v>
      </c>
      <c r="V7" s="11">
        <f>'OddsRatio_working_3-way'!S7*'OddsRatio_working_3-way'!R7/3-2*'OddsRatio_working_3-way'!R7^3/27-'OddsRatio_working_3-way'!T7</f>
        <v>0.31820582825795041</v>
      </c>
      <c r="W7" s="11">
        <f>'OddsRatio_working_3-way'!V7^2+4*'OddsRatio_working_3-way'!U7^3/27</f>
        <v>-1.8539655297870883E-3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0.16055288433030043</v>
      </c>
      <c r="Y7" s="11">
        <f>IF('OddsRatio_working_3-way'!W7&gt;=0,IF('OddsRatio_working_3-way'!V7+SQRT('OddsRatio_working_3-way'!W7)&gt;0,0,PI()),ACOS('OddsRatio_working_3-way'!V7/(2*'OddsRatio_working_3-way'!X7)))</f>
        <v>0.134497084269948</v>
      </c>
      <c r="Z7" s="11">
        <f>'OddsRatio_working_3-way'!X7^(1/3)*COS('OddsRatio_working_3-way'!Y7/3)</f>
        <v>0.54296200262249306</v>
      </c>
      <c r="AA7" s="11">
        <f>'OddsRatio_working_3-way'!X7^(1/3)*COS(('OddsRatio_working_3-way'!Y7+2*PI())/3)</f>
        <v>-0.29257615965923928</v>
      </c>
      <c r="AB7" s="11">
        <f>'OddsRatio_working_3-way'!X7^(1/3)*COS(('OddsRatio_working_3-way'!Y7+4*PI())/3)</f>
        <v>-0.25038584296325367</v>
      </c>
      <c r="AC7" s="11">
        <f>'OddsRatio_working_3-way'!X7^(1/3)*SIN('OddsRatio_working_3-way'!Y7/3)</f>
        <v>2.4358590701622829E-2</v>
      </c>
      <c r="AD7" s="11">
        <f>'OddsRatio_working_3-way'!X7^(1/3)*SIN(('OddsRatio_working_3-way'!Y7+2*PI())/3)</f>
        <v>0.45803959220994056</v>
      </c>
      <c r="AE7" s="11">
        <f>'OddsRatio_working_3-way'!X7^(1/3)*SIN(('OddsRatio_working_3-way'!Y7+4*PI())/3)</f>
        <v>-0.48239818291156344</v>
      </c>
      <c r="AF7" s="11">
        <f>-'OddsRatio_working_3-way'!U7/(3*'OddsRatio_working_3-way'!X7^(1/3))*COS(('OddsRatio_working_3-way'!Y7)/3)</f>
        <v>0.54296200262249306</v>
      </c>
      <c r="AG7" s="11">
        <f>-'OddsRatio_working_3-way'!U7/(3*'OddsRatio_working_3-way'!X7^(1/3))*COS(('OddsRatio_working_3-way'!Y7+2*PI())/3)</f>
        <v>-0.29257615965923928</v>
      </c>
      <c r="AH7" s="11">
        <f>-'OddsRatio_working_3-way'!U7/(3*'OddsRatio_working_3-way'!X7^(1/3))*COS(('OddsRatio_working_3-way'!Y7+4*PI())/3)</f>
        <v>-0.25038584296325367</v>
      </c>
      <c r="AI7" s="11">
        <f>'OddsRatio_working_3-way'!U7/(3*'OddsRatio_working_3-way'!X7^(1/3))*SIN(('OddsRatio_working_3-way'!Y7)/3)</f>
        <v>-2.4358590701622829E-2</v>
      </c>
      <c r="AJ7" s="11">
        <f>'OddsRatio_working_3-way'!U7/(3*'OddsRatio_working_3-way'!X7^(1/3))*SIN(('OddsRatio_working_3-way'!Y7+2*PI())/3)</f>
        <v>-0.45803959220994056</v>
      </c>
      <c r="AK7" s="11">
        <f>'OddsRatio_working_3-way'!U7/(3*'OddsRatio_working_3-way'!X7^(1/3))*SIN(('OddsRatio_working_3-way'!Y7+4*PI())/3)</f>
        <v>0.48239818291156344</v>
      </c>
      <c r="AL7" s="11">
        <f>'OddsRatio_working_3-way'!Z7+'OddsRatio_working_3-way'!AF7</f>
        <v>1.0859240052449861</v>
      </c>
      <c r="AM7" s="11">
        <f>'OddsRatio_working_3-way'!AA7+'OddsRatio_working_3-way'!AG7</f>
        <v>-0.58515231931847855</v>
      </c>
      <c r="AN7" s="11">
        <f>'OddsRatio_working_3-way'!AB7+'OddsRatio_working_3-way'!AH7</f>
        <v>-0.50077168592650734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1.0859240052449861</v>
      </c>
      <c r="AS7" s="11">
        <f>IF(('OddsRatio_working_3-way'!X7=0),IF(Q7&gt;0,-Q7^(1/3),(-Q7)^(1/3)),'OddsRatio_working_3-way'!AM7-'OddsRatio_working_3-way'!R7/3)</f>
        <v>-0.58515231931847855</v>
      </c>
      <c r="AT7" s="11">
        <f>IF(('OddsRatio_working_3-way'!X7=0),IF(Q7&gt;0,-Q7^(1/3),(-Q7)^(1/3)),'OddsRatio_working_3-way'!AN7-'OddsRatio_working_3-way'!R7/3)</f>
        <v>-0.50077168592650734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3.3</v>
      </c>
      <c r="B8" s="4">
        <f>IF('True_Odds_Calculator_3-way'!B8="","",'True_Odds_Calculator_3-way'!B8)</f>
        <v>3.03</v>
      </c>
      <c r="C8" s="4">
        <f>IF('True_Odds_Calculator_3-way'!C8="","",'True_Odds_Calculator_3-way'!C8)</f>
        <v>2.37</v>
      </c>
      <c r="D8" s="9">
        <f t="shared" si="13"/>
        <v>0.28592319346285133</v>
      </c>
      <c r="E8" s="9">
        <f t="shared" si="14"/>
        <v>0.31208408087000733</v>
      </c>
      <c r="F8" s="9">
        <f t="shared" si="15"/>
        <v>0.40199272566714156</v>
      </c>
      <c r="G8" s="9">
        <f t="shared" si="16"/>
        <v>1.0858446738621073</v>
      </c>
      <c r="H8" s="9">
        <f t="shared" si="17"/>
        <v>3.4974427498828469</v>
      </c>
      <c r="I8" s="9">
        <f t="shared" si="18"/>
        <v>3.2042646879400776</v>
      </c>
      <c r="J8" s="9">
        <f t="shared" si="19"/>
        <v>2.4876072031910872</v>
      </c>
      <c r="K8" s="11">
        <f t="shared" si="20"/>
        <v>0.30303030303030304</v>
      </c>
      <c r="L8" s="11">
        <f t="shared" si="21"/>
        <v>0.33003300330033003</v>
      </c>
      <c r="M8" s="11">
        <f t="shared" si="22"/>
        <v>0.42194092827004215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-0.26992277286800426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0.24053038215213926</v>
      </c>
      <c r="Q8" s="11">
        <f>2*'OddsRatio_working_3-way'!K8*'OddsRatio_working_3-way'!L8*'OddsRatio_working_3-way'!M8</f>
        <v>8.4396625316540089E-2</v>
      </c>
      <c r="R8" s="11">
        <f t="shared" si="23"/>
        <v>0</v>
      </c>
      <c r="S8" s="11">
        <f t="shared" si="24"/>
        <v>-0.89110814769882996</v>
      </c>
      <c r="T8" s="11">
        <f t="shared" si="25"/>
        <v>-0.31266952550836136</v>
      </c>
      <c r="U8" s="11">
        <f>'OddsRatio_working_3-way'!S8-'OddsRatio_working_3-way'!R8^2/3</f>
        <v>-0.89110814769882996</v>
      </c>
      <c r="V8" s="11">
        <f>'OddsRatio_working_3-way'!S8*'OddsRatio_working_3-way'!R8/3-2*'OddsRatio_working_3-way'!R8^3/27-'OddsRatio_working_3-way'!T8</f>
        <v>0.31266952550836136</v>
      </c>
      <c r="W8" s="11">
        <f>'OddsRatio_working_3-way'!V8^2+4*'OddsRatio_working_3-way'!U8^3/27</f>
        <v>-7.0682228516141254E-3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0.16188765783193446</v>
      </c>
      <c r="Y8" s="11">
        <f>IF('OddsRatio_working_3-way'!W8&gt;=0,IF('OddsRatio_working_3-way'!V8+SQRT('OddsRatio_working_3-way'!W8)&gt;0,0,PI()),ACOS('OddsRatio_working_3-way'!V8/(2*'OddsRatio_working_3-way'!X8)))</f>
        <v>0.26267402832427922</v>
      </c>
      <c r="Z8" s="11">
        <f>'OddsRatio_working_3-way'!X8^(1/3)*COS('OddsRatio_working_3-way'!Y8/3)</f>
        <v>0.54292233693105363</v>
      </c>
      <c r="AA8" s="11">
        <f>'OddsRatio_working_3-way'!X8^(1/3)*COS(('OddsRatio_working_3-way'!Y8+2*PI())/3)</f>
        <v>-0.3127351187332203</v>
      </c>
      <c r="AB8" s="11">
        <f>'OddsRatio_working_3-way'!X8^(1/3)*COS(('OddsRatio_working_3-way'!Y8+4*PI())/3)</f>
        <v>-0.2301872181978335</v>
      </c>
      <c r="AC8" s="11">
        <f>'OddsRatio_working_3-way'!X8^(1/3)*SIN('OddsRatio_working_3-way'!Y8/3)</f>
        <v>4.765905259514399E-2</v>
      </c>
      <c r="AD8" s="11">
        <f>'OddsRatio_working_3-way'!X8^(1/3)*SIN(('OddsRatio_working_3-way'!Y8+2*PI())/3)</f>
        <v>0.44635500976673476</v>
      </c>
      <c r="AE8" s="11">
        <f>'OddsRatio_working_3-way'!X8^(1/3)*SIN(('OddsRatio_working_3-way'!Y8+4*PI())/3)</f>
        <v>-0.49401406236187878</v>
      </c>
      <c r="AF8" s="11">
        <f>-'OddsRatio_working_3-way'!U8/(3*'OddsRatio_working_3-way'!X8^(1/3))*COS(('OddsRatio_working_3-way'!Y8)/3)</f>
        <v>0.54292233693105374</v>
      </c>
      <c r="AG8" s="11">
        <f>-'OddsRatio_working_3-way'!U8/(3*'OddsRatio_working_3-way'!X8^(1/3))*COS(('OddsRatio_working_3-way'!Y8+2*PI())/3)</f>
        <v>-0.31273511873322035</v>
      </c>
      <c r="AH8" s="11">
        <f>-'OddsRatio_working_3-way'!U8/(3*'OddsRatio_working_3-way'!X8^(1/3))*COS(('OddsRatio_working_3-way'!Y8+4*PI())/3)</f>
        <v>-0.23018721819783353</v>
      </c>
      <c r="AI8" s="11">
        <f>'OddsRatio_working_3-way'!U8/(3*'OddsRatio_working_3-way'!X8^(1/3))*SIN(('OddsRatio_working_3-way'!Y8)/3)</f>
        <v>-4.7659052595144004E-2</v>
      </c>
      <c r="AJ8" s="11">
        <f>'OddsRatio_working_3-way'!U8/(3*'OddsRatio_working_3-way'!X8^(1/3))*SIN(('OddsRatio_working_3-way'!Y8+2*PI())/3)</f>
        <v>-0.44635500976673487</v>
      </c>
      <c r="AK8" s="11">
        <f>'OddsRatio_working_3-way'!U8/(3*'OddsRatio_working_3-way'!X8^(1/3))*SIN(('OddsRatio_working_3-way'!Y8+4*PI())/3)</f>
        <v>0.49401406236187889</v>
      </c>
      <c r="AL8" s="11">
        <f>'OddsRatio_working_3-way'!Z8+'OddsRatio_working_3-way'!AF8</f>
        <v>1.0858446738621073</v>
      </c>
      <c r="AM8" s="11">
        <f>'OddsRatio_working_3-way'!AA8+'OddsRatio_working_3-way'!AG8</f>
        <v>-0.6254702374664407</v>
      </c>
      <c r="AN8" s="11">
        <f>'OddsRatio_working_3-way'!AB8+'OddsRatio_working_3-way'!AH8</f>
        <v>-0.460374436395667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1.0858446738621073</v>
      </c>
      <c r="AS8" s="11">
        <f>IF(('OddsRatio_working_3-way'!X8=0),IF(Q8&gt;0,-Q8^(1/3),(-Q8)^(1/3)),'OddsRatio_working_3-way'!AM8-'OddsRatio_working_3-way'!R8/3)</f>
        <v>-0.6254702374664407</v>
      </c>
      <c r="AT8" s="11">
        <f>IF(('OddsRatio_working_3-way'!X8=0),IF(Q8&gt;0,-Q8^(1/3),(-Q8)^(1/3)),'OddsRatio_working_3-way'!AN8-'OddsRatio_working_3-way'!R8/3)</f>
        <v>-0.460374436395667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1.39</v>
      </c>
      <c r="B9" s="4">
        <f>IF('True_Odds_Calculator_3-way'!B9="","",'True_Odds_Calculator_3-way'!B9)</f>
        <v>4.6100000000000003</v>
      </c>
      <c r="C9" s="4">
        <f>IF('True_Odds_Calculator_3-way'!C9="","",'True_Odds_Calculator_3-way'!C9)</f>
        <v>7.8</v>
      </c>
      <c r="D9" s="9">
        <f t="shared" si="13"/>
        <v>0.69133704357393577</v>
      </c>
      <c r="E9" s="9">
        <f t="shared" si="14"/>
        <v>0.19482800472990894</v>
      </c>
      <c r="F9" s="9">
        <f t="shared" si="15"/>
        <v>0.11383495169615537</v>
      </c>
      <c r="G9" s="9">
        <f t="shared" si="16"/>
        <v>1.1448012013418292</v>
      </c>
      <c r="H9" s="9">
        <f t="shared" si="17"/>
        <v>1.4464724685233128</v>
      </c>
      <c r="I9" s="9">
        <f t="shared" si="18"/>
        <v>5.1327323368440032</v>
      </c>
      <c r="J9" s="9">
        <f t="shared" si="19"/>
        <v>8.784648169124436</v>
      </c>
      <c r="K9" s="11">
        <f t="shared" si="20"/>
        <v>0.71942446043165476</v>
      </c>
      <c r="L9" s="11">
        <f t="shared" si="21"/>
        <v>0.21691973969631234</v>
      </c>
      <c r="M9" s="11">
        <f t="shared" si="22"/>
        <v>0.12820512820512822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-0.19154481187284433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0.2160794307987616</v>
      </c>
      <c r="Q9" s="11">
        <f>2*'OddsRatio_working_3-way'!K9*'OddsRatio_working_3-way'!L9*'OddsRatio_working_3-way'!M9</f>
        <v>4.0014709407178078E-2</v>
      </c>
      <c r="R9" s="11">
        <f t="shared" si="23"/>
        <v>0</v>
      </c>
      <c r="S9" s="11">
        <f t="shared" si="24"/>
        <v>-1.1280881412867731</v>
      </c>
      <c r="T9" s="11">
        <f t="shared" si="25"/>
        <v>-0.20890521134940246</v>
      </c>
      <c r="U9" s="11">
        <f>'OddsRatio_working_3-way'!S9-'OddsRatio_working_3-way'!R9^2/3</f>
        <v>-1.1280881412867731</v>
      </c>
      <c r="V9" s="11">
        <f>'OddsRatio_working_3-way'!S9*'OddsRatio_working_3-way'!R9/3-2*'OddsRatio_working_3-way'!R9^3/27-'OddsRatio_working_3-way'!T9</f>
        <v>0.20890521134940246</v>
      </c>
      <c r="W9" s="11">
        <f>'OddsRatio_working_3-way'!V9^2+4*'OddsRatio_working_3-way'!U9^3/27</f>
        <v>-0.16903796481620004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0.23058585827470998</v>
      </c>
      <c r="Y9" s="11">
        <f>IF('OddsRatio_working_3-way'!W9&gt;=0,IF('OddsRatio_working_3-way'!V9+SQRT('OddsRatio_working_3-way'!W9)&gt;0,0,PI()),ACOS('OddsRatio_working_3-way'!V9/(2*'OddsRatio_working_3-way'!X9)))</f>
        <v>1.1006823410385529</v>
      </c>
      <c r="Z9" s="11">
        <f>'OddsRatio_working_3-way'!X9^(1/3)*COS('OddsRatio_working_3-way'!Y9/3)</f>
        <v>0.57240060067091458</v>
      </c>
      <c r="AA9" s="11">
        <f>'OddsRatio_working_3-way'!X9^(1/3)*COS(('OddsRatio_working_3-way'!Y9+2*PI())/3)</f>
        <v>-0.47670016801356213</v>
      </c>
      <c r="AB9" s="11">
        <f>'OddsRatio_working_3-way'!X9^(1/3)*COS(('OddsRatio_working_3-way'!Y9+4*PI())/3)</f>
        <v>-9.5700432657352646E-2</v>
      </c>
      <c r="AC9" s="11">
        <f>'OddsRatio_working_3-way'!X9^(1/3)*SIN('OddsRatio_working_3-way'!Y9/3)</f>
        <v>0.21997029976908392</v>
      </c>
      <c r="AD9" s="11">
        <f>'OddsRatio_working_3-way'!X9^(1/3)*SIN(('OddsRatio_working_3-way'!Y9+2*PI())/3)</f>
        <v>0.38572831143794217</v>
      </c>
      <c r="AE9" s="11">
        <f>'OddsRatio_working_3-way'!X9^(1/3)*SIN(('OddsRatio_working_3-way'!Y9+4*PI())/3)</f>
        <v>-0.60569861120702595</v>
      </c>
      <c r="AF9" s="11">
        <f>-'OddsRatio_working_3-way'!U9/(3*'OddsRatio_working_3-way'!X9^(1/3))*COS(('OddsRatio_working_3-way'!Y9)/3)</f>
        <v>0.57240060067091447</v>
      </c>
      <c r="AG9" s="11">
        <f>-'OddsRatio_working_3-way'!U9/(3*'OddsRatio_working_3-way'!X9^(1/3))*COS(('OddsRatio_working_3-way'!Y9+2*PI())/3)</f>
        <v>-0.47670016801356202</v>
      </c>
      <c r="AH9" s="11">
        <f>-'OddsRatio_working_3-way'!U9/(3*'OddsRatio_working_3-way'!X9^(1/3))*COS(('OddsRatio_working_3-way'!Y9+4*PI())/3)</f>
        <v>-9.5700432657352633E-2</v>
      </c>
      <c r="AI9" s="11">
        <f>'OddsRatio_working_3-way'!U9/(3*'OddsRatio_working_3-way'!X9^(1/3))*SIN(('OddsRatio_working_3-way'!Y9)/3)</f>
        <v>-0.21997029976908389</v>
      </c>
      <c r="AJ9" s="11">
        <f>'OddsRatio_working_3-way'!U9/(3*'OddsRatio_working_3-way'!X9^(1/3))*SIN(('OddsRatio_working_3-way'!Y9+2*PI())/3)</f>
        <v>-0.38572831143794212</v>
      </c>
      <c r="AK9" s="11">
        <f>'OddsRatio_working_3-way'!U9/(3*'OddsRatio_working_3-way'!X9^(1/3))*SIN(('OddsRatio_working_3-way'!Y9+4*PI())/3)</f>
        <v>0.60569861120702584</v>
      </c>
      <c r="AL9" s="11">
        <f>'OddsRatio_working_3-way'!Z9+'OddsRatio_working_3-way'!AF9</f>
        <v>1.1448012013418292</v>
      </c>
      <c r="AM9" s="11">
        <f>'OddsRatio_working_3-way'!AA9+'OddsRatio_working_3-way'!AG9</f>
        <v>-0.95340033602712415</v>
      </c>
      <c r="AN9" s="11">
        <f>'OddsRatio_working_3-way'!AB9+'OddsRatio_working_3-way'!AH9</f>
        <v>-0.19140086531470529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1.1448012013418292</v>
      </c>
      <c r="AS9" s="11">
        <f>IF(('OddsRatio_working_3-way'!X9=0),IF(Q9&gt;0,-Q9^(1/3),(-Q9)^(1/3)),'OddsRatio_working_3-way'!AM9-'OddsRatio_working_3-way'!R9/3)</f>
        <v>-0.95340033602712415</v>
      </c>
      <c r="AT9" s="11">
        <f>IF(('OddsRatio_working_3-way'!X9=0),IF(Q9&gt;0,-Q9^(1/3),(-Q9)^(1/3)),'OddsRatio_working_3-way'!AN9-'OddsRatio_working_3-way'!R9/3)</f>
        <v>-0.19140086531470529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1.71</v>
      </c>
      <c r="B10" s="4">
        <f>IF('True_Odds_Calculator_3-way'!B10="","",'True_Odds_Calculator_3-way'!B10)</f>
        <v>3.7</v>
      </c>
      <c r="C10" s="4">
        <f>IF('True_Odds_Calculator_3-way'!C10="","",'True_Odds_Calculator_3-way'!C10)</f>
        <v>6</v>
      </c>
      <c r="D10" s="9">
        <f t="shared" si="13"/>
        <v>0.57560933820432914</v>
      </c>
      <c r="E10" s="9">
        <f t="shared" si="14"/>
        <v>0.26289661841704687</v>
      </c>
      <c r="F10" s="9">
        <f t="shared" si="15"/>
        <v>0.16149404337862391</v>
      </c>
      <c r="G10" s="9">
        <f t="shared" si="16"/>
        <v>1.0384357702351819</v>
      </c>
      <c r="H10" s="9">
        <f t="shared" si="17"/>
        <v>1.7372893968669791</v>
      </c>
      <c r="I10" s="9">
        <f t="shared" si="18"/>
        <v>3.8037765796349912</v>
      </c>
      <c r="J10" s="9">
        <f t="shared" si="19"/>
        <v>6.1921788511759104</v>
      </c>
      <c r="K10" s="11">
        <f t="shared" si="20"/>
        <v>0.58479532163742687</v>
      </c>
      <c r="L10" s="11">
        <f t="shared" si="21"/>
        <v>0.27027027027027023</v>
      </c>
      <c r="M10" s="11">
        <f t="shared" si="22"/>
        <v>0.16666666666666666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-0.25248933143669983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0.22153732680048466</v>
      </c>
      <c r="Q10" s="11">
        <f>2*'OddsRatio_working_3-way'!K10*'OddsRatio_working_3-way'!L10*'OddsRatio_working_3-way'!M10</f>
        <v>5.2684263210578987E-2</v>
      </c>
      <c r="R10" s="11">
        <f t="shared" si="23"/>
        <v>0</v>
      </c>
      <c r="S10" s="11">
        <f t="shared" si="24"/>
        <v>-0.8774126238914971</v>
      </c>
      <c r="T10" s="11">
        <f t="shared" si="25"/>
        <v>-0.20865936358894102</v>
      </c>
      <c r="U10" s="11">
        <f>'OddsRatio_working_3-way'!S10-'OddsRatio_working_3-way'!R10^2/3</f>
        <v>-0.8774126238914971</v>
      </c>
      <c r="V10" s="11">
        <f>'OddsRatio_working_3-way'!S10*'OddsRatio_working_3-way'!R10/3-2*'OddsRatio_working_3-way'!R10^3/27-'OddsRatio_working_3-way'!T10</f>
        <v>0.20865936358894102</v>
      </c>
      <c r="W10" s="11">
        <f>'OddsRatio_working_3-way'!V10^2+4*'OddsRatio_working_3-way'!U10^3/27</f>
        <v>-5.6532183175314783E-2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0.15816993487121428</v>
      </c>
      <c r="Y10" s="11">
        <f>IF('OddsRatio_working_3-way'!W10&gt;=0,IF('OddsRatio_working_3-way'!V10+SQRT('OddsRatio_working_3-way'!W10)&gt;0,0,PI()),ACOS('OddsRatio_working_3-way'!V10/(2*'OddsRatio_working_3-way'!X10)))</f>
        <v>0.85050320799316692</v>
      </c>
      <c r="Z10" s="11">
        <f>'OddsRatio_working_3-way'!X10^(1/3)*COS('OddsRatio_working_3-way'!Y10/3)</f>
        <v>0.51921788511759093</v>
      </c>
      <c r="AA10" s="11">
        <f>'OddsRatio_working_3-way'!X10^(1/3)*COS(('OddsRatio_working_3-way'!Y10+2*PI())/3)</f>
        <v>-0.39061560957763997</v>
      </c>
      <c r="AB10" s="11">
        <f>'OddsRatio_working_3-way'!X10^(1/3)*COS(('OddsRatio_working_3-way'!Y10+4*PI())/3)</f>
        <v>-0.12860227553995107</v>
      </c>
      <c r="AC10" s="11">
        <f>'OddsRatio_working_3-way'!X10^(1/3)*SIN('OddsRatio_working_3-way'!Y10/3)</f>
        <v>0.15127346893793114</v>
      </c>
      <c r="AD10" s="11">
        <f>'OddsRatio_working_3-way'!X10^(1/3)*SIN(('OddsRatio_working_3-way'!Y10+2*PI())/3)</f>
        <v>0.37401914414209841</v>
      </c>
      <c r="AE10" s="11">
        <f>'OddsRatio_working_3-way'!X10^(1/3)*SIN(('OddsRatio_working_3-way'!Y10+4*PI())/3)</f>
        <v>-0.5252926130800295</v>
      </c>
      <c r="AF10" s="11">
        <f>-'OddsRatio_working_3-way'!U10/(3*'OddsRatio_working_3-way'!X10^(1/3))*COS(('OddsRatio_working_3-way'!Y10)/3)</f>
        <v>0.51921788511759093</v>
      </c>
      <c r="AG10" s="11">
        <f>-'OddsRatio_working_3-way'!U10/(3*'OddsRatio_working_3-way'!X10^(1/3))*COS(('OddsRatio_working_3-way'!Y10+2*PI())/3)</f>
        <v>-0.39061560957763997</v>
      </c>
      <c r="AH10" s="11">
        <f>-'OddsRatio_working_3-way'!U10/(3*'OddsRatio_working_3-way'!X10^(1/3))*COS(('OddsRatio_working_3-way'!Y10+4*PI())/3)</f>
        <v>-0.12860227553995107</v>
      </c>
      <c r="AI10" s="11">
        <f>'OddsRatio_working_3-way'!U10/(3*'OddsRatio_working_3-way'!X10^(1/3))*SIN(('OddsRatio_working_3-way'!Y10)/3)</f>
        <v>-0.15127346893793114</v>
      </c>
      <c r="AJ10" s="11">
        <f>'OddsRatio_working_3-way'!U10/(3*'OddsRatio_working_3-way'!X10^(1/3))*SIN(('OddsRatio_working_3-way'!Y10+2*PI())/3)</f>
        <v>-0.37401914414209841</v>
      </c>
      <c r="AK10" s="11">
        <f>'OddsRatio_working_3-way'!U10/(3*'OddsRatio_working_3-way'!X10^(1/3))*SIN(('OddsRatio_working_3-way'!Y10+4*PI())/3)</f>
        <v>0.5252926130800295</v>
      </c>
      <c r="AL10" s="11">
        <f>'OddsRatio_working_3-way'!Z10+'OddsRatio_working_3-way'!AF10</f>
        <v>1.0384357702351819</v>
      </c>
      <c r="AM10" s="11">
        <f>'OddsRatio_working_3-way'!AA10+'OddsRatio_working_3-way'!AG10</f>
        <v>-0.78123121915527993</v>
      </c>
      <c r="AN10" s="11">
        <f>'OddsRatio_working_3-way'!AB10+'OddsRatio_working_3-way'!AH10</f>
        <v>-0.25720455107990214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1.0384357702351819</v>
      </c>
      <c r="AS10" s="11">
        <f>IF(('OddsRatio_working_3-way'!X10=0),IF(Q10&gt;0,-Q10^(1/3),(-Q10)^(1/3)),'OddsRatio_working_3-way'!AM10-'OddsRatio_working_3-way'!R10/3)</f>
        <v>-0.78123121915527993</v>
      </c>
      <c r="AT10" s="11">
        <f>IF(('OddsRatio_working_3-way'!X10=0),IF(Q10&gt;0,-Q10^(1/3),(-Q10)^(1/3)),'OddsRatio_working_3-way'!AN10-'OddsRatio_working_3-way'!R10/3)</f>
        <v>-0.25720455107990214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9" t="e">
        <f t="shared" si="13"/>
        <v>#VALUE!</v>
      </c>
      <c r="E11" s="9" t="e">
        <f t="shared" si="14"/>
        <v>#VALUE!</v>
      </c>
      <c r="F11" s="9" t="e">
        <f t="shared" si="15"/>
        <v>#VALUE!</v>
      </c>
      <c r="G11" s="9" t="str">
        <f t="shared" si="16"/>
        <v/>
      </c>
      <c r="H11" s="9" t="str">
        <f t="shared" si="17"/>
        <v/>
      </c>
      <c r="I11" s="9" t="str">
        <f t="shared" si="18"/>
        <v/>
      </c>
      <c r="J11" s="9" t="str">
        <f t="shared" si="19"/>
        <v/>
      </c>
      <c r="K11" s="11" t="e">
        <f t="shared" si="20"/>
        <v>#VALUE!</v>
      </c>
      <c r="L11" s="11" t="e">
        <f t="shared" si="21"/>
        <v>#VALUE!</v>
      </c>
      <c r="M11" s="11" t="e">
        <f t="shared" si="22"/>
        <v>#VALUE!</v>
      </c>
      <c r="N11" s="11" t="e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#VALUE!</v>
      </c>
      <c r="O11" s="11">
        <f>0</f>
        <v>0</v>
      </c>
      <c r="P11" s="11" t="e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#VALUE!</v>
      </c>
      <c r="Q11" s="11" t="e">
        <f>2*'OddsRatio_working_3-way'!K11*'OddsRatio_working_3-way'!L11*'OddsRatio_working_3-way'!M11</f>
        <v>#VALUE!</v>
      </c>
      <c r="R11" s="11" t="e">
        <f t="shared" si="23"/>
        <v>#VALUE!</v>
      </c>
      <c r="S11" s="11" t="e">
        <f t="shared" si="24"/>
        <v>#VALUE!</v>
      </c>
      <c r="T11" s="11" t="e">
        <f t="shared" si="25"/>
        <v>#VALUE!</v>
      </c>
      <c r="U11" s="11" t="e">
        <f>'OddsRatio_working_3-way'!S11-'OddsRatio_working_3-way'!R11^2/3</f>
        <v>#VALUE!</v>
      </c>
      <c r="V11" s="11" t="e">
        <f>'OddsRatio_working_3-way'!S11*'OddsRatio_working_3-way'!R11/3-2*'OddsRatio_working_3-way'!R11^3/27-'OddsRatio_working_3-way'!T11</f>
        <v>#VALUE!</v>
      </c>
      <c r="W11" s="11" t="e">
        <f>'OddsRatio_working_3-way'!V11^2+4*'OddsRatio_working_3-way'!U11^3/27</f>
        <v>#VALUE!</v>
      </c>
      <c r="X11" s="11" t="e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#VALUE!</v>
      </c>
      <c r="Y11" s="11" t="e">
        <f>IF('OddsRatio_working_3-way'!W11&gt;=0,IF('OddsRatio_working_3-way'!V11+SQRT('OddsRatio_working_3-way'!W11)&gt;0,0,PI()),ACOS('OddsRatio_working_3-way'!V11/(2*'OddsRatio_working_3-way'!X11)))</f>
        <v>#VALUE!</v>
      </c>
      <c r="Z11" s="11" t="e">
        <f>'OddsRatio_working_3-way'!X11^(1/3)*COS('OddsRatio_working_3-way'!Y11/3)</f>
        <v>#VALUE!</v>
      </c>
      <c r="AA11" s="11" t="e">
        <f>'OddsRatio_working_3-way'!X11^(1/3)*COS(('OddsRatio_working_3-way'!Y11+2*PI())/3)</f>
        <v>#VALUE!</v>
      </c>
      <c r="AB11" s="11" t="e">
        <f>'OddsRatio_working_3-way'!X11^(1/3)*COS(('OddsRatio_working_3-way'!Y11+4*PI())/3)</f>
        <v>#VALUE!</v>
      </c>
      <c r="AC11" s="11" t="e">
        <f>'OddsRatio_working_3-way'!X11^(1/3)*SIN('OddsRatio_working_3-way'!Y11/3)</f>
        <v>#VALUE!</v>
      </c>
      <c r="AD11" s="11" t="e">
        <f>'OddsRatio_working_3-way'!X11^(1/3)*SIN(('OddsRatio_working_3-way'!Y11+2*PI())/3)</f>
        <v>#VALUE!</v>
      </c>
      <c r="AE11" s="11" t="e">
        <f>'OddsRatio_working_3-way'!X11^(1/3)*SIN(('OddsRatio_working_3-way'!Y11+4*PI())/3)</f>
        <v>#VALUE!</v>
      </c>
      <c r="AF11" s="11" t="e">
        <f>-'OddsRatio_working_3-way'!U11/(3*'OddsRatio_working_3-way'!X11^(1/3))*COS(('OddsRatio_working_3-way'!Y11)/3)</f>
        <v>#VALUE!</v>
      </c>
      <c r="AG11" s="11" t="e">
        <f>-'OddsRatio_working_3-way'!U11/(3*'OddsRatio_working_3-way'!X11^(1/3))*COS(('OddsRatio_working_3-way'!Y11+2*PI())/3)</f>
        <v>#VALUE!</v>
      </c>
      <c r="AH11" s="11" t="e">
        <f>-'OddsRatio_working_3-way'!U11/(3*'OddsRatio_working_3-way'!X11^(1/3))*COS(('OddsRatio_working_3-way'!Y11+4*PI())/3)</f>
        <v>#VALUE!</v>
      </c>
      <c r="AI11" s="11" t="e">
        <f>'OddsRatio_working_3-way'!U11/(3*'OddsRatio_working_3-way'!X11^(1/3))*SIN(('OddsRatio_working_3-way'!Y11)/3)</f>
        <v>#VALUE!</v>
      </c>
      <c r="AJ11" s="11" t="e">
        <f>'OddsRatio_working_3-way'!U11/(3*'OddsRatio_working_3-way'!X11^(1/3))*SIN(('OddsRatio_working_3-way'!Y11+2*PI())/3)</f>
        <v>#VALUE!</v>
      </c>
      <c r="AK11" s="11" t="e">
        <f>'OddsRatio_working_3-way'!U11/(3*'OddsRatio_working_3-way'!X11^(1/3))*SIN(('OddsRatio_working_3-way'!Y11+4*PI())/3)</f>
        <v>#VALUE!</v>
      </c>
      <c r="AL11" s="11" t="e">
        <f>'OddsRatio_working_3-way'!Z11+'OddsRatio_working_3-way'!AF11</f>
        <v>#VALUE!</v>
      </c>
      <c r="AM11" s="11" t="e">
        <f>'OddsRatio_working_3-way'!AA11+'OddsRatio_working_3-way'!AG11</f>
        <v>#VALUE!</v>
      </c>
      <c r="AN11" s="11" t="e">
        <f>'OddsRatio_working_3-way'!AB11+'OddsRatio_working_3-way'!AH11</f>
        <v>#VALUE!</v>
      </c>
      <c r="AO11" s="11" t="e">
        <f>'OddsRatio_working_3-way'!AC11+'OddsRatio_working_3-way'!AI11</f>
        <v>#VALUE!</v>
      </c>
      <c r="AP11" s="11" t="e">
        <f>'OddsRatio_working_3-way'!AD11+'OddsRatio_working_3-way'!AJ11</f>
        <v>#VALUE!</v>
      </c>
      <c r="AQ11" s="11" t="e">
        <f>'OddsRatio_working_3-way'!AE11+'OddsRatio_working_3-way'!AK11</f>
        <v>#VALUE!</v>
      </c>
      <c r="AR11" s="10" t="str">
        <f>IF(A11="","",IF(('OddsRatio_working_3-way'!X11=0),IF(Q11&gt;0,-Q11^(1/3),(-Q11)^(1/3)),'OddsRatio_working_3-way'!AL11-'OddsRatio_working_3-way'!R11/3))</f>
        <v/>
      </c>
      <c r="AS11" s="11" t="e">
        <f>IF(('OddsRatio_working_3-way'!X11=0),IF(Q11&gt;0,-Q11^(1/3),(-Q11)^(1/3)),'OddsRatio_working_3-way'!AM11-'OddsRatio_working_3-way'!R11/3)</f>
        <v>#VALUE!</v>
      </c>
      <c r="AT11" s="11" t="e">
        <f>IF(('OddsRatio_working_3-way'!X11=0),IF(Q11&gt;0,-Q11^(1/3),(-Q11)^(1/3)),'OddsRatio_working_3-way'!AN11-'OddsRatio_working_3-way'!R11/3)</f>
        <v>#VALUE!</v>
      </c>
      <c r="AU11" s="11" t="e">
        <f>IF(('OddsRatio_working_3-way'!X11=0),0,'OddsRatio_working_3-way'!AO11)</f>
        <v>#VALUE!</v>
      </c>
      <c r="AV11" s="11" t="e">
        <f>IF(('OddsRatio_working_3-way'!X11=0),0,'OddsRatio_working_3-way'!AP11)</f>
        <v>#VALUE!</v>
      </c>
      <c r="AW11" s="11" t="e">
        <f>IF(('OddsRatio_working_3-way'!X11=0),0,'OddsRatio_working_3-way'!AQ11)</f>
        <v>#VALUE!</v>
      </c>
    </row>
    <row r="12" spans="1:4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4.08</v>
      </c>
      <c r="B2" s="4">
        <f>IF('True_Odds_Calculator_3-way'!B3="","",'True_Odds_Calculator_3-way'!B3)</f>
        <v>3.08</v>
      </c>
      <c r="C2" s="4">
        <f>IF('True_Odds_Calculator_3-way'!C3="","",'True_Odds_Calculator_3-way'!C3)</f>
        <v>2.11</v>
      </c>
      <c r="D2" s="4">
        <f>IF(A2="","",((1/A2)+(1/B2)+(1/C2))-1)</f>
        <v>4.3707013180110499E-2</v>
      </c>
      <c r="E2" s="4">
        <f>IF(A2="","",(3*A2)/(3-($D2*A2)))</f>
        <v>4.3378483789287792</v>
      </c>
      <c r="F2" s="4">
        <f>IF(B2="","",(3*B2)/(3-($D2*B2)))</f>
        <v>3.224700480437745</v>
      </c>
      <c r="G2" s="4">
        <f>IF(C2="","",(3*C2)/(3-($D2*C2)))</f>
        <v>2.1769198198241591</v>
      </c>
      <c r="I2" s="4">
        <f>IF(A2="","",D2+1)</f>
        <v>1.0437070131801105</v>
      </c>
    </row>
    <row r="3" spans="1:9" x14ac:dyDescent="0.2">
      <c r="A3" s="4">
        <f>IF('True_Odds_Calculator_3-way'!A4="","",'True_Odds_Calculator_3-way'!A4)</f>
        <v>1.58</v>
      </c>
      <c r="B3" s="4">
        <f>IF('True_Odds_Calculator_3-way'!B4="","",'True_Odds_Calculator_3-way'!B4)</f>
        <v>3.81</v>
      </c>
      <c r="C3" s="4">
        <f>IF('True_Odds_Calculator_3-way'!C4="","",'True_Odds_Calculator_3-way'!C4)</f>
        <v>6.44</v>
      </c>
      <c r="D3" s="4">
        <f t="shared" ref="D3:D66" si="0">IF(A3="","",((1/A3)+(1/B3)+(1/C3))-1)</f>
        <v>5.0658087111703054E-2</v>
      </c>
      <c r="E3" s="4">
        <f t="shared" ref="E3:E66" si="1">IF(A3="","",(3*A3)/(3-($D3*A3)))</f>
        <v>1.6233097847351128</v>
      </c>
      <c r="F3" s="4">
        <f t="shared" ref="F3:F66" si="2">IF(B3="","",(3*B3)/(3-($D3*B3)))</f>
        <v>4.0719735567671842</v>
      </c>
      <c r="G3" s="4">
        <f t="shared" ref="G3:G66" si="3">IF(C3="","",(3*C3)/(3-($D3*C3)))</f>
        <v>7.225774240670316</v>
      </c>
      <c r="I3" s="4">
        <f t="shared" ref="I3:I66" si="4">IF(A3="","",D3+1)</f>
        <v>1.0506580871117031</v>
      </c>
    </row>
    <row r="4" spans="1:9" x14ac:dyDescent="0.2">
      <c r="A4" s="4">
        <f>IF('True_Odds_Calculator_3-way'!A5="","",'True_Odds_Calculator_3-way'!A5)</f>
        <v>1.57</v>
      </c>
      <c r="B4" s="4">
        <f>IF('True_Odds_Calculator_3-way'!B5="","",'True_Odds_Calculator_3-way'!B5)</f>
        <v>3.84</v>
      </c>
      <c r="C4" s="4">
        <f>IF('True_Odds_Calculator_3-way'!C5="","",'True_Odds_Calculator_3-way'!C5)</f>
        <v>6.47</v>
      </c>
      <c r="D4" s="4">
        <f t="shared" si="0"/>
        <v>5.1918847235485011E-2</v>
      </c>
      <c r="E4" s="4">
        <f t="shared" si="1"/>
        <v>1.613849689438184</v>
      </c>
      <c r="F4" s="4">
        <f t="shared" si="2"/>
        <v>4.1133578191861959</v>
      </c>
      <c r="G4" s="4">
        <f t="shared" si="3"/>
        <v>7.2858034089032744</v>
      </c>
      <c r="I4" s="4">
        <f t="shared" si="4"/>
        <v>1.051918847235485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2.0099999999999998</v>
      </c>
      <c r="B6" s="4">
        <f>IF('True_Odds_Calculator_3-way'!B6="","",'True_Odds_Calculator_3-way'!B6)</f>
        <v>3.03</v>
      </c>
      <c r="C6" s="4">
        <f>IF('True_Odds_Calculator_3-way'!C6="","",'True_Odds_Calculator_3-way'!C6)</f>
        <v>4.37</v>
      </c>
      <c r="D6" s="4">
        <f t="shared" si="0"/>
        <v>5.6378393056355502E-2</v>
      </c>
      <c r="E6" s="4">
        <f t="shared" si="1"/>
        <v>2.0889053136358808</v>
      </c>
      <c r="F6" s="4">
        <f t="shared" si="2"/>
        <v>3.2129525105036656</v>
      </c>
      <c r="G6" s="4">
        <f t="shared" si="3"/>
        <v>4.7609944085449074</v>
      </c>
      <c r="I6" s="4">
        <f t="shared" si="4"/>
        <v>1.0563783930563555</v>
      </c>
    </row>
    <row r="7" spans="1:9" x14ac:dyDescent="0.2">
      <c r="A7" s="4">
        <f>IF('True_Odds_Calculator_3-way'!A7="","",'True_Odds_Calculator_3-way'!A7)</f>
        <v>2.95</v>
      </c>
      <c r="B7" s="4">
        <f>IF('True_Odds_Calculator_3-way'!B7="","",'True_Odds_Calculator_3-way'!B7)</f>
        <v>3.04</v>
      </c>
      <c r="C7" s="4">
        <f>IF('True_Odds_Calculator_3-way'!C7="","",'True_Odds_Calculator_3-way'!C7)</f>
        <v>2.58</v>
      </c>
      <c r="D7" s="4">
        <f t="shared" si="0"/>
        <v>5.5527318493316491E-2</v>
      </c>
      <c r="E7" s="4">
        <f t="shared" si="1"/>
        <v>3.1203784787842941</v>
      </c>
      <c r="F7" s="4">
        <f t="shared" si="2"/>
        <v>3.2212524085493759</v>
      </c>
      <c r="G7" s="4">
        <f t="shared" si="3"/>
        <v>2.7093824797300781</v>
      </c>
      <c r="I7" s="4">
        <f t="shared" si="4"/>
        <v>1.0555273184933165</v>
      </c>
    </row>
    <row r="8" spans="1:9" x14ac:dyDescent="0.2">
      <c r="A8" s="4">
        <f>IF('True_Odds_Calculator_3-way'!A8="","",'True_Odds_Calculator_3-way'!A8)</f>
        <v>3.3</v>
      </c>
      <c r="B8" s="4">
        <f>IF('True_Odds_Calculator_3-way'!B8="","",'True_Odds_Calculator_3-way'!B8)</f>
        <v>3.03</v>
      </c>
      <c r="C8" s="4">
        <f>IF('True_Odds_Calculator_3-way'!C8="","",'True_Odds_Calculator_3-way'!C8)</f>
        <v>2.37</v>
      </c>
      <c r="D8" s="4">
        <f t="shared" si="0"/>
        <v>5.5004234600675161E-2</v>
      </c>
      <c r="E8" s="4">
        <f t="shared" si="1"/>
        <v>3.5125240676428597</v>
      </c>
      <c r="F8" s="4">
        <f t="shared" si="2"/>
        <v>3.2082309507466986</v>
      </c>
      <c r="G8" s="4">
        <f t="shared" si="3"/>
        <v>2.4776627344213136</v>
      </c>
      <c r="I8" s="4">
        <f t="shared" si="4"/>
        <v>1.0550042346006752</v>
      </c>
    </row>
    <row r="9" spans="1:9" x14ac:dyDescent="0.2">
      <c r="A9" s="4">
        <f>IF('True_Odds_Calculator_3-way'!A9="","",'True_Odds_Calculator_3-way'!A9)</f>
        <v>1.39</v>
      </c>
      <c r="B9" s="4">
        <f>IF('True_Odds_Calculator_3-way'!B9="","",'True_Odds_Calculator_3-way'!B9)</f>
        <v>4.6100000000000003</v>
      </c>
      <c r="C9" s="4">
        <f>IF('True_Odds_Calculator_3-way'!C9="","",'True_Odds_Calculator_3-way'!C9)</f>
        <v>7.8</v>
      </c>
      <c r="D9" s="4">
        <f t="shared" si="0"/>
        <v>6.4549328333095346E-2</v>
      </c>
      <c r="E9" s="4">
        <f t="shared" si="1"/>
        <v>1.4328535776985873</v>
      </c>
      <c r="F9" s="4">
        <f t="shared" si="2"/>
        <v>5.1176209192442812</v>
      </c>
      <c r="G9" s="4">
        <f t="shared" si="3"/>
        <v>9.37306515675653</v>
      </c>
      <c r="I9" s="4">
        <f t="shared" si="4"/>
        <v>1.0645493283330953</v>
      </c>
    </row>
    <row r="10" spans="1:9" x14ac:dyDescent="0.2">
      <c r="A10" s="4">
        <f>IF('True_Odds_Calculator_3-way'!A10="","",'True_Odds_Calculator_3-way'!A10)</f>
        <v>1.71</v>
      </c>
      <c r="B10" s="4">
        <f>IF('True_Odds_Calculator_3-way'!B10="","",'True_Odds_Calculator_3-way'!B10)</f>
        <v>3.7</v>
      </c>
      <c r="C10" s="4">
        <f>IF('True_Odds_Calculator_3-way'!C10="","",'True_Odds_Calculator_3-way'!C10)</f>
        <v>6</v>
      </c>
      <c r="D10" s="4">
        <f t="shared" si="0"/>
        <v>2.1732258574363783E-2</v>
      </c>
      <c r="E10" s="4">
        <f t="shared" si="1"/>
        <v>1.731448118586089</v>
      </c>
      <c r="F10" s="4">
        <f t="shared" si="2"/>
        <v>3.8019028542814222</v>
      </c>
      <c r="G10" s="4">
        <f t="shared" si="3"/>
        <v>6.2726371447455378</v>
      </c>
      <c r="I10" s="4">
        <f t="shared" si="4"/>
        <v>1.0217322585743638</v>
      </c>
    </row>
    <row r="11" spans="1:9" x14ac:dyDescent="0.2">
      <c r="A11" s="4" t="str">
        <f>IF('True_Odds_Calculator_3-way'!A11="","",'True_Odds_Calculator_3-way'!A11)</f>
        <v/>
      </c>
      <c r="B11" s="4" t="str">
        <f>IF('True_Odds_Calculator_3-way'!B11="","",'True_Odds_Calculator_3-way'!B11)</f>
        <v/>
      </c>
      <c r="C11" s="4" t="str">
        <f>IF('True_Odds_Calculator_3-way'!C11="","",'True_Odds_Calculator_3-way'!C11)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I11" s="4" t="str">
        <f t="shared" si="4"/>
        <v/>
      </c>
    </row>
    <row r="12" spans="1: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J17" sqref="AJ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4.08</v>
      </c>
      <c r="B3">
        <v>3.08</v>
      </c>
      <c r="C3">
        <v>2.11</v>
      </c>
      <c r="D3" s="20">
        <f>IF(OR($A3="",$B3="",$C3=""),"",(1/A3)+(1/B3)+(1/C3)-1)</f>
        <v>4.3707013180110499E-2</v>
      </c>
      <c r="E3" s="17">
        <f>IF(OR($A3="",$B3="",$C3=""),"",A3*'MPTO_working_3-way'!$I2)</f>
        <v>4.2583246137748505</v>
      </c>
      <c r="F3" s="21">
        <f>IF(OR($A3="",$B3="",$C3=""),"",B3*'MPTO_working_3-way'!$I2)</f>
        <v>3.2146176005947402</v>
      </c>
      <c r="G3" s="22">
        <f>IF(OR($A3="",$B3="",$C3=""),"",C3*'MPTO_working_3-way'!$I2)</f>
        <v>2.2022217978100329</v>
      </c>
      <c r="H3" s="17">
        <f>IF(OR($A3="",$B3="",$C3=""),"",'MPTO_working_3-way'!E2)</f>
        <v>4.3378483789287792</v>
      </c>
      <c r="I3" s="21">
        <f>IF(OR($A3="",$B3="",$C3=""),"",'MPTO_working_3-way'!F2)</f>
        <v>3.224700480437745</v>
      </c>
      <c r="J3" s="22">
        <f>IF(OR($A3="",$B3="",$C3=""),"",'MPTO_working_3-way'!G2)</f>
        <v>2.1769198198241591</v>
      </c>
      <c r="K3" s="17">
        <f>IF(OR($A3="",$B3="",$C3=""),"",'OddsRatio_working_3-way'!H2)</f>
        <v>4.2951744016528668</v>
      </c>
      <c r="L3" s="21">
        <f>IF(OR($A3="",$B3="",$C3=""),"",'OddsRatio_working_3-way'!I2)</f>
        <v>3.2253125829344027</v>
      </c>
      <c r="M3" s="22">
        <f>IF(OR($A3="",$B3="",$C3=""),"",'OddsRatio_working_3-way'!J2)</f>
        <v>2.1875466187774939</v>
      </c>
      <c r="N3" s="23">
        <f>(1/E3)* 100</f>
        <v>23.483414034834141</v>
      </c>
      <c r="O3" s="24">
        <f>(1/F3)* 100</f>
        <v>31.107899111078989</v>
      </c>
      <c r="P3" s="24">
        <f>(1/G3)* 100</f>
        <v>45.408686854086874</v>
      </c>
      <c r="Q3" t="s">
        <v>81</v>
      </c>
      <c r="R3" t="s">
        <v>83</v>
      </c>
      <c r="S3" s="58" t="s">
        <v>88</v>
      </c>
      <c r="AD3" s="28"/>
      <c r="AE3" s="28"/>
      <c r="AH3" s="37"/>
      <c r="AI3" s="28"/>
      <c r="AJ3" t="s">
        <v>77</v>
      </c>
    </row>
    <row r="4" spans="1:36" s="40" customFormat="1" ht="15" x14ac:dyDescent="0.25">
      <c r="A4">
        <v>1.58</v>
      </c>
      <c r="B4">
        <v>3.81</v>
      </c>
      <c r="C4">
        <v>6.44</v>
      </c>
      <c r="D4" s="20">
        <f t="shared" ref="D4:D17" si="0">IF(OR($A4="",$B4="",$C4=""),"",(1/A4)+(1/B4)+(1/C4)-1)</f>
        <v>5.0658087111703054E-2</v>
      </c>
      <c r="E4" s="17">
        <f>IF(OR($A4="",$B4="",$C4=""),"",A4*'MPTO_working_3-way'!$I3)</f>
        <v>1.6600397776364908</v>
      </c>
      <c r="F4" s="21">
        <f>IF(OR($A4="",$B4="",$C4=""),"",B4*'MPTO_working_3-way'!$I3)</f>
        <v>4.0030073118955887</v>
      </c>
      <c r="G4" s="22">
        <f>IF(OR($A4="",$B4="",$C4=""),"",C4*'MPTO_working_3-way'!$I3)</f>
        <v>6.7662380809993685</v>
      </c>
      <c r="H4" s="17"/>
      <c r="I4" s="21"/>
      <c r="J4" s="22"/>
      <c r="K4" s="17"/>
      <c r="L4" s="21"/>
      <c r="M4" s="22"/>
      <c r="N4" s="23">
        <f t="shared" ref="N4" si="1">(1/E4)* 100</f>
        <v>60.239520370033937</v>
      </c>
      <c r="O4" s="24">
        <f t="shared" ref="O4" si="2">(1/F4)* 100</f>
        <v>24.981218421168929</v>
      </c>
      <c r="P4" s="24">
        <f t="shared" ref="P4" si="3">(1/G4)* 100</f>
        <v>14.779261208797145</v>
      </c>
      <c r="Q4" t="s">
        <v>79</v>
      </c>
      <c r="R4" t="s">
        <v>80</v>
      </c>
      <c r="S4" s="58" t="s">
        <v>89</v>
      </c>
      <c r="AD4" s="37"/>
      <c r="AE4" s="37"/>
      <c r="AH4" s="37"/>
      <c r="AI4" s="37"/>
      <c r="AJ4" t="s">
        <v>77</v>
      </c>
    </row>
    <row r="5" spans="1:36" s="40" customFormat="1" ht="15" x14ac:dyDescent="0.25">
      <c r="A5">
        <v>1.57</v>
      </c>
      <c r="B5">
        <v>3.84</v>
      </c>
      <c r="C5">
        <v>6.47</v>
      </c>
      <c r="D5" s="20">
        <f t="shared" si="0"/>
        <v>5.1918847235485011E-2</v>
      </c>
      <c r="E5" s="17">
        <f>IF(OR($A5="",$B5="",$C5=""),"",A5*'MPTO_working_3-way'!$I4)</f>
        <v>1.6515125901597116</v>
      </c>
      <c r="F5" s="21">
        <f>IF(OR($A5="",$B5="",$C5=""),"",B5*'MPTO_working_3-way'!$I4)</f>
        <v>4.0393683733842627</v>
      </c>
      <c r="G5" s="22">
        <f>IF(OR($A5="",$B5="",$C5=""),"",C5*'MPTO_working_3-way'!$I4)</f>
        <v>6.8059149416135876</v>
      </c>
      <c r="H5" s="17"/>
      <c r="I5" s="21"/>
      <c r="J5" s="22"/>
      <c r="K5" s="17"/>
      <c r="L5" s="21"/>
      <c r="M5" s="22"/>
      <c r="N5" s="23">
        <f t="shared" ref="N5:N10" si="4">(1/E5)* 100</f>
        <v>60.550552624203348</v>
      </c>
      <c r="O5" s="24">
        <f t="shared" ref="O5:O10" si="5">(1/F5)* 100</f>
        <v>24.756345734374808</v>
      </c>
      <c r="P5" s="24">
        <f t="shared" ref="P5:P10" si="6">(1/G5)* 100</f>
        <v>14.693101641421835</v>
      </c>
      <c r="Q5" t="s">
        <v>74</v>
      </c>
      <c r="R5" t="s">
        <v>73</v>
      </c>
      <c r="S5" s="58" t="s">
        <v>89</v>
      </c>
      <c r="AD5" s="37"/>
      <c r="AE5" s="37"/>
      <c r="AH5" s="37"/>
      <c r="AI5" s="37"/>
      <c r="AJ5" t="s">
        <v>77</v>
      </c>
    </row>
    <row r="6" spans="1:36" s="40" customFormat="1" ht="15" x14ac:dyDescent="0.25">
      <c r="A6">
        <v>2.0099999999999998</v>
      </c>
      <c r="B6">
        <v>3.03</v>
      </c>
      <c r="C6">
        <v>4.37</v>
      </c>
      <c r="D6" s="20">
        <f t="shared" si="0"/>
        <v>5.6378393056355502E-2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84</v>
      </c>
      <c r="R6" t="s">
        <v>85</v>
      </c>
      <c r="S6" s="58" t="s">
        <v>90</v>
      </c>
      <c r="AD6" s="37"/>
      <c r="AE6" s="37"/>
      <c r="AH6" s="37"/>
      <c r="AI6" s="37"/>
      <c r="AJ6" t="s">
        <v>77</v>
      </c>
    </row>
    <row r="7" spans="1:36" s="36" customFormat="1" ht="15" x14ac:dyDescent="0.25">
      <c r="A7">
        <v>2.95</v>
      </c>
      <c r="B7">
        <v>3.04</v>
      </c>
      <c r="C7">
        <v>2.58</v>
      </c>
      <c r="D7" s="20">
        <f t="shared" si="0"/>
        <v>5.5527318493316491E-2</v>
      </c>
      <c r="E7" s="17">
        <f>IF(OR($A7="",$B7="",$C7=""),"",A7*'MPTO_working_3-way'!$I6)</f>
        <v>3.1163162595162488</v>
      </c>
      <c r="F7" s="21">
        <f>IF(OR($A7="",$B7="",$C7=""),"",B7*'MPTO_working_3-way'!$I6)</f>
        <v>3.2113903148913208</v>
      </c>
      <c r="G7" s="22">
        <f>IF(OR($A7="",$B7="",$C7=""),"",C7*'MPTO_working_3-way'!$I6)</f>
        <v>2.7254562540853975</v>
      </c>
      <c r="H7" s="17"/>
      <c r="I7" s="21"/>
      <c r="J7" s="22"/>
      <c r="K7" s="17"/>
      <c r="L7" s="21"/>
      <c r="M7" s="22"/>
      <c r="N7" s="23">
        <f t="shared" si="4"/>
        <v>32.089169285893718</v>
      </c>
      <c r="O7" s="24">
        <f t="shared" si="5"/>
        <v>31.139160984666596</v>
      </c>
      <c r="P7" s="24">
        <f t="shared" si="6"/>
        <v>36.691104416041256</v>
      </c>
      <c r="Q7" t="s">
        <v>86</v>
      </c>
      <c r="R7" t="s">
        <v>82</v>
      </c>
      <c r="S7" s="58" t="s">
        <v>90</v>
      </c>
      <c r="AD7" s="37"/>
      <c r="AE7" s="37"/>
      <c r="AH7" s="37"/>
      <c r="AI7" s="37"/>
      <c r="AJ7" t="s">
        <v>77</v>
      </c>
    </row>
    <row r="8" spans="1:36" s="36" customFormat="1" ht="15" x14ac:dyDescent="0.25">
      <c r="A8">
        <v>3.3</v>
      </c>
      <c r="B8">
        <v>3.03</v>
      </c>
      <c r="C8">
        <v>2.37</v>
      </c>
      <c r="D8" s="20">
        <f t="shared" si="0"/>
        <v>5.5004234600675161E-2</v>
      </c>
      <c r="E8" s="17">
        <f>IF(OR($A8="",$B8="",$C8=""),"",A8*'MPTO_working_3-way'!$I7)</f>
        <v>3.4832401510279443</v>
      </c>
      <c r="F8" s="21">
        <f>IF(OR($A8="",$B8="",$C8=""),"",B8*'MPTO_working_3-way'!$I7)</f>
        <v>3.1982477750347487</v>
      </c>
      <c r="G8" s="22">
        <f>IF(OR($A8="",$B8="",$C8=""),"",C8*'MPTO_working_3-way'!$I7)</f>
        <v>2.5015997448291603</v>
      </c>
      <c r="H8" s="17"/>
      <c r="I8" s="21"/>
      <c r="J8" s="22"/>
      <c r="K8" s="17"/>
      <c r="L8" s="21"/>
      <c r="M8" s="22"/>
      <c r="N8" s="23">
        <f t="shared" si="4"/>
        <v>28.708901960287996</v>
      </c>
      <c r="O8" s="24">
        <f t="shared" si="5"/>
        <v>31.267120946848316</v>
      </c>
      <c r="P8" s="24">
        <f t="shared" si="6"/>
        <v>39.974420451033907</v>
      </c>
      <c r="Q8" t="s">
        <v>78</v>
      </c>
      <c r="R8" t="s">
        <v>87</v>
      </c>
      <c r="S8" s="58" t="s">
        <v>90</v>
      </c>
      <c r="AD8" s="37"/>
      <c r="AE8" s="37"/>
      <c r="AH8" s="37"/>
      <c r="AI8" s="37"/>
      <c r="AJ8" t="s">
        <v>77</v>
      </c>
    </row>
    <row r="9" spans="1:36" s="36" customFormat="1" ht="15" x14ac:dyDescent="0.25">
      <c r="A9">
        <v>1.39</v>
      </c>
      <c r="B9">
        <v>4.6100000000000003</v>
      </c>
      <c r="C9">
        <v>7.8</v>
      </c>
      <c r="D9" s="20">
        <f t="shared" si="0"/>
        <v>6.4549328333095346E-2</v>
      </c>
      <c r="E9" s="17">
        <f>IF(OR($A9="",$B9="",$C9=""),"",A9*'MPTO_working_3-way'!$I8)</f>
        <v>1.4664558860949384</v>
      </c>
      <c r="F9" s="21">
        <f>IF(OR($A9="",$B9="",$C9=""),"",B9*'MPTO_working_3-way'!$I8)</f>
        <v>4.8635695215091133</v>
      </c>
      <c r="G9" s="22">
        <f>IF(OR($A9="",$B9="",$C9=""),"",C9*'MPTO_working_3-way'!$I8)</f>
        <v>8.2290330298852652</v>
      </c>
      <c r="H9" s="17"/>
      <c r="I9" s="21"/>
      <c r="J9" s="22"/>
      <c r="K9" s="17"/>
      <c r="L9" s="21"/>
      <c r="M9" s="22"/>
      <c r="N9" s="23">
        <f t="shared" si="4"/>
        <v>68.191618273831935</v>
      </c>
      <c r="O9" s="24">
        <f t="shared" si="5"/>
        <v>20.561030238747584</v>
      </c>
      <c r="P9" s="24">
        <f t="shared" si="6"/>
        <v>12.152096077003383</v>
      </c>
      <c r="Q9" t="s">
        <v>72</v>
      </c>
      <c r="R9" t="s">
        <v>71</v>
      </c>
      <c r="S9" s="58" t="s">
        <v>91</v>
      </c>
      <c r="AD9" s="37"/>
      <c r="AE9" s="37"/>
      <c r="AH9" s="37"/>
      <c r="AI9" s="37"/>
      <c r="AJ9" t="s">
        <v>77</v>
      </c>
    </row>
    <row r="10" spans="1:36" s="36" customFormat="1" ht="15" x14ac:dyDescent="0.25">
      <c r="A10">
        <v>1.71</v>
      </c>
      <c r="B10">
        <v>3.7</v>
      </c>
      <c r="C10">
        <v>6</v>
      </c>
      <c r="D10" s="20">
        <f t="shared" si="0"/>
        <v>2.1732258574363783E-2</v>
      </c>
      <c r="E10" s="17">
        <f>IF(OR($A10="",$B10="",$C10=""),"",A10*'MPTO_working_3-way'!$I9)</f>
        <v>1.820379351449593</v>
      </c>
      <c r="F10" s="21">
        <f>IF(OR($A10="",$B10="",$C10=""),"",B10*'MPTO_working_3-way'!$I9)</f>
        <v>3.9388325148324528</v>
      </c>
      <c r="G10" s="22">
        <f>IF(OR($A10="",$B10="",$C10=""),"",C10*'MPTO_working_3-way'!$I9)</f>
        <v>6.3872959699985721</v>
      </c>
      <c r="H10" s="17"/>
      <c r="I10" s="21"/>
      <c r="J10" s="22"/>
      <c r="K10" s="17"/>
      <c r="L10" s="21"/>
      <c r="M10" s="22"/>
      <c r="N10" s="23">
        <f t="shared" si="4"/>
        <v>54.933604866682671</v>
      </c>
      <c r="O10" s="24">
        <f t="shared" si="5"/>
        <v>25.388233600547931</v>
      </c>
      <c r="P10" s="24">
        <f t="shared" si="6"/>
        <v>15.65607738700456</v>
      </c>
      <c r="Q10" t="s">
        <v>76</v>
      </c>
      <c r="R10" t="s">
        <v>75</v>
      </c>
      <c r="S10" s="58" t="s">
        <v>92</v>
      </c>
      <c r="AD10" s="37"/>
      <c r="AE10" s="37"/>
      <c r="AH10" s="37"/>
      <c r="AI10" s="37"/>
      <c r="AJ10" t="s">
        <v>77</v>
      </c>
    </row>
    <row r="11" spans="1:36" s="36" customFormat="1" ht="15" x14ac:dyDescent="0.25">
      <c r="A11"/>
      <c r="B11"/>
      <c r="C11"/>
      <c r="D11" s="20"/>
      <c r="E11" s="17"/>
      <c r="F11" s="21"/>
      <c r="G11" s="22"/>
      <c r="H11" s="17"/>
      <c r="I11" s="21"/>
      <c r="J11" s="22"/>
      <c r="K11" s="17"/>
      <c r="L11" s="21"/>
      <c r="M11" s="22"/>
      <c r="N11" s="23"/>
      <c r="O11" s="24"/>
      <c r="P11" s="24"/>
      <c r="Q11"/>
      <c r="R11"/>
      <c r="S11" s="58"/>
      <c r="AD11" s="37"/>
      <c r="AE11" s="37"/>
      <c r="AH11" s="37"/>
      <c r="AI11" s="37"/>
      <c r="AJ11"/>
    </row>
    <row r="12" spans="1:36" s="36" customFormat="1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 s="58"/>
      <c r="AD12" s="37"/>
      <c r="AE12" s="37"/>
      <c r="AH12" s="37"/>
      <c r="AI12" s="37"/>
      <c r="AJ12"/>
    </row>
    <row r="13" spans="1:36" s="36" customFormat="1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 s="58"/>
      <c r="AD13" s="37"/>
      <c r="AE13" s="37"/>
      <c r="AH13" s="37"/>
      <c r="AI13" s="37"/>
      <c r="AJ13"/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2022-12-19T16:58:29Z</dcterms:modified>
</cp:coreProperties>
</file>