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F6" i="2"/>
  <c r="G6" i="2"/>
  <c r="P6" i="2" s="1"/>
  <c r="N6" i="2"/>
  <c r="O6" i="2"/>
  <c r="E7" i="2"/>
  <c r="N7" i="2" s="1"/>
  <c r="F7" i="2"/>
  <c r="G7" i="2"/>
  <c r="O7" i="2"/>
  <c r="P7" i="2"/>
  <c r="E8" i="2"/>
  <c r="N8" i="2" s="1"/>
  <c r="F8" i="2"/>
  <c r="G8" i="2"/>
  <c r="P8" i="2" s="1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W107" i="4" s="1"/>
  <c r="X107" i="4" s="1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35" i="4" l="1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" i="4" l="1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9" i="3"/>
  <c r="D130" i="3"/>
  <c r="D133" i="3"/>
  <c r="D132" i="3"/>
  <c r="D131" i="3"/>
  <c r="D3" i="3"/>
  <c r="D2" i="3"/>
  <c r="D110" i="3"/>
  <c r="D113" i="3"/>
  <c r="D114" i="3"/>
  <c r="D50" i="3"/>
  <c r="D33" i="3"/>
  <c r="D61" i="3"/>
  <c r="D26" i="3"/>
  <c r="D105" i="3"/>
  <c r="D35" i="3"/>
  <c r="D44" i="3"/>
  <c r="D34" i="3"/>
  <c r="D109" i="3"/>
  <c r="D72" i="3"/>
  <c r="D82" i="3"/>
  <c r="D46" i="3"/>
  <c r="D28" i="3"/>
  <c r="D87" i="3"/>
  <c r="D25" i="3"/>
  <c r="D85" i="3"/>
  <c r="D66" i="3"/>
  <c r="D119" i="3"/>
  <c r="D99" i="3"/>
  <c r="D23" i="3"/>
  <c r="D83" i="3"/>
  <c r="D98" i="3"/>
  <c r="D68" i="3"/>
  <c r="D48" i="3"/>
  <c r="D75" i="3"/>
  <c r="D10" i="3"/>
  <c r="D6" i="3"/>
  <c r="D4" i="3"/>
  <c r="D49" i="3"/>
  <c r="D60" i="3"/>
  <c r="D27" i="3"/>
  <c r="D59" i="3"/>
  <c r="D58" i="3"/>
  <c r="D106" i="3"/>
  <c r="D126" i="3"/>
  <c r="D103" i="3"/>
  <c r="D84" i="3"/>
  <c r="D120" i="3"/>
  <c r="D64" i="3"/>
  <c r="D32" i="3"/>
  <c r="D92" i="3"/>
  <c r="D128" i="3"/>
  <c r="D71" i="3"/>
  <c r="D107" i="3"/>
  <c r="D102" i="3"/>
  <c r="D93" i="3"/>
  <c r="D94" i="3"/>
  <c r="D118" i="3"/>
  <c r="D123" i="3"/>
  <c r="D41" i="3"/>
  <c r="D100" i="3"/>
  <c r="D89" i="3"/>
  <c r="D37" i="3"/>
  <c r="D77" i="3"/>
  <c r="D88" i="3"/>
  <c r="D11" i="3"/>
  <c r="D9" i="3"/>
  <c r="D5" i="3"/>
  <c r="D14" i="3"/>
  <c r="D124" i="3"/>
  <c r="D112" i="3"/>
  <c r="D55" i="3"/>
  <c r="D21" i="3"/>
  <c r="D70" i="3"/>
  <c r="D86" i="3"/>
  <c r="D20" i="3"/>
  <c r="D127" i="3"/>
  <c r="D90" i="3"/>
  <c r="D78" i="3"/>
  <c r="D18" i="3"/>
  <c r="D52" i="3"/>
  <c r="D51" i="3"/>
  <c r="D69" i="3"/>
  <c r="D125" i="3"/>
  <c r="D115" i="3"/>
  <c r="D80" i="3"/>
  <c r="D24" i="3"/>
  <c r="D81" i="3"/>
  <c r="D95" i="3"/>
  <c r="D76" i="3"/>
  <c r="D121" i="3"/>
  <c r="D117" i="3"/>
  <c r="D42" i="3"/>
  <c r="D22" i="3"/>
  <c r="D53" i="3"/>
  <c r="D97" i="3"/>
  <c r="D29" i="3"/>
  <c r="D17" i="3"/>
  <c r="D12" i="3"/>
  <c r="D7" i="3"/>
  <c r="D15" i="3"/>
  <c r="D65" i="3"/>
  <c r="D40" i="3"/>
  <c r="D63" i="3"/>
  <c r="D73" i="3"/>
  <c r="D67" i="3"/>
  <c r="D62" i="3"/>
  <c r="D96" i="3"/>
  <c r="D122" i="3"/>
  <c r="D57" i="3"/>
  <c r="D45" i="3"/>
  <c r="D43" i="3"/>
  <c r="D116" i="3"/>
  <c r="D74" i="3"/>
  <c r="D19" i="3"/>
  <c r="D101" i="3"/>
  <c r="D104" i="3"/>
  <c r="D111" i="3"/>
  <c r="D108" i="3"/>
  <c r="D91" i="3"/>
  <c r="D30" i="3"/>
  <c r="D36" i="3"/>
  <c r="D47" i="3"/>
  <c r="D79" i="3"/>
  <c r="D54" i="3"/>
  <c r="D56" i="3"/>
  <c r="D31" i="3"/>
  <c r="D16" i="3"/>
  <c r="D13" i="3"/>
  <c r="D8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<sst xmlns="http://schemas.openxmlformats.org/spreadsheetml/2006/main" count="278" uniqueCount="153">
  <si>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</si>
  <si>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</si>
  <si>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</si>
  <si>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</si>
  <si>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</si>
  <si>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</si>
  <si>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</si>
  <si>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</si>
  <si>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</si>
  <si>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</si>
  <si>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</si>
  <si>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</si>
  <si>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</si>
  <si>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</si>
  <si>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</si>
  <si>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</si>
  <si>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</si>
  <si>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</si>
  <si>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</si>
  <si>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</si>
  <si>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</si>
  <si>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</si>
  <si>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</si>
  <si>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</si>
  <si>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</si>
  <si>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</si>
  <si>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</si>
  <si>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</si>
  <si>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</si>
  <si>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</si>
  <si>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</si>
  <si>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</si>
  <si>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</si>
  <si>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</si>
  <si>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</si>
  <si>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</si>
  <si>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</si>
  <si>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</si>
  <si>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</si>
  <si>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</si>
  <si>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</si>
  <si>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</si>
  <si>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</si>
  <si>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</si>
  <si>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</si>
  <si>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</si>
  <si>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</si>
  <si>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</si>
  <si>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</si>
  <si>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</si>
  <si>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</si>
  <si>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</si>
  <si>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</si>
  <si>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</si>
  <si>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</si>
  <si>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</si>
  <si>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</si>
  <si>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</si>
  <si>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</si>
  <si>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</si>
  <si>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</si>
  <si>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</si>
  <si>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</si>
  <si>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</si>
  <si>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</si>
  <si>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</si>
  <si>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</si>
  <si>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</si>
  <si>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</si>
  <si>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</si>
  <si>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</si>
  <si>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</si>
  <si>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</si>
  <si>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MLS</t>
  </si>
  <si>
    <t>Super League</t>
  </si>
  <si>
    <t>J1 League</t>
  </si>
  <si>
    <t>Yokohama F. Marinos</t>
  </si>
  <si>
    <t>Club Leon</t>
  </si>
  <si>
    <t>Juarez</t>
  </si>
  <si>
    <t>Cruz Azul</t>
  </si>
  <si>
    <t>Pachuca</t>
  </si>
  <si>
    <t>Santos Laguna</t>
  </si>
  <si>
    <t>Club America</t>
  </si>
  <si>
    <t>U.A.N.L.- Tigres</t>
  </si>
  <si>
    <t>Guadalajara Chivas</t>
  </si>
  <si>
    <t>Zhejiang Professional</t>
  </si>
  <si>
    <t>Barracas Central</t>
  </si>
  <si>
    <t>Lanus</t>
  </si>
  <si>
    <t>Patronato</t>
  </si>
  <si>
    <t>Platense</t>
  </si>
  <si>
    <t>Guangzhou FC</t>
  </si>
  <si>
    <t>Tianjin Jinmen Tiger</t>
  </si>
  <si>
    <t>Derry City</t>
  </si>
  <si>
    <t>Sligo Rovers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</si>
  <si>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</si>
  <si>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</si>
  <si>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</si>
  <si>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</si>
  <si>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</si>
  <si>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</si>
  <si>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</si>
  <si>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</si>
  <si>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Meizhou Hakka</t>
  </si>
  <si>
    <t>Hebei</t>
  </si>
  <si>
    <t>Kawasaki Frontale</t>
  </si>
  <si>
    <t>Cerezo Osaka</t>
  </si>
  <si>
    <t>FC Tokyo</t>
  </si>
  <si>
    <t>Kyoto</t>
  </si>
  <si>
    <t>Urawa Reds</t>
  </si>
  <si>
    <t>Vissel Kobe</t>
  </si>
  <si>
    <t>Nagoya Grampus</t>
  </si>
  <si>
    <t>CF Montreal</t>
  </si>
  <si>
    <t>Columbus Crew</t>
  </si>
  <si>
    <t>Los Angeles Galaxy</t>
  </si>
  <si>
    <t>New England Revolution</t>
  </si>
  <si>
    <t>Banfield</t>
  </si>
  <si>
    <t>Colon Santa FE</t>
  </si>
  <si>
    <t>Arsenal Sarandi</t>
  </si>
  <si>
    <t>Velez Sarsfield</t>
  </si>
  <si>
    <t>Newells Old Boys</t>
  </si>
  <si>
    <t>Gimnasia L.P.</t>
  </si>
  <si>
    <t>Boca Juniors</t>
  </si>
  <si>
    <t>River Plate</t>
  </si>
  <si>
    <t>Atlanta Utd</t>
  </si>
  <si>
    <t>San Jose Earthquakes</t>
  </si>
  <si>
    <t>Orlando City</t>
  </si>
  <si>
    <t>Chicago Fire</t>
  </si>
  <si>
    <t>Inter Miami</t>
  </si>
  <si>
    <t>Austin FC</t>
  </si>
  <si>
    <t>Los Angeles FC</t>
  </si>
  <si>
    <t>Houston Dynamo</t>
  </si>
  <si>
    <t>Sporting Kansas City</t>
  </si>
  <si>
    <t>Colorado Rapids</t>
  </si>
  <si>
    <t>Vancouver Whitecaps</t>
  </si>
  <si>
    <t>Real Salt Lake</t>
  </si>
  <si>
    <t>DC United</t>
  </si>
  <si>
    <t>Minnesota United</t>
  </si>
  <si>
    <t>Talleres Cordoba</t>
  </si>
  <si>
    <t>Defensa y Justicia</t>
  </si>
  <si>
    <t>Premier Division</t>
  </si>
  <si>
    <t>Guangzhou City</t>
  </si>
  <si>
    <t>Union de Santa Fe</t>
  </si>
  <si>
    <t>Aldosivi</t>
  </si>
  <si>
    <t>Beijing Guoan</t>
  </si>
  <si>
    <t>Henan Songshan Longmen</t>
  </si>
  <si>
    <t>Shandong Taishan</t>
  </si>
  <si>
    <t>Wuhan Three Towns</t>
  </si>
  <si>
    <t>Argentinos Jrs</t>
  </si>
  <si>
    <t>Rosario Central</t>
  </si>
  <si>
    <t>13/09/2022</t>
  </si>
  <si>
    <t>14/09/2022</t>
  </si>
  <si>
    <t>15/09/2022</t>
  </si>
  <si>
    <t>16/09/2022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</si>
</sst>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1.0372651373812918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31.632075154932323</v>
      </c>
      <c r="I2" s="6">
        <f>IF('Log_working_3-way'!$D2="","",'True_Odds_Calculator_3-way'!O3/'True_Odds_Calculator_3-way'!B3-1)</f>
        <v>5.615685640357432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3.5853680909559538E-2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1.0307105907250838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16.091810730536825</v>
      </c>
      <c r="I3" s="6">
        <f>IF('Log_working_3-way'!$D3="","",'True_Odds_Calculator_3-way'!O4/'True_Odds_Calculator_3-way'!B4-1)</f>
        <v>8.3957602024488107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3.2899366254778073E-2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1.0458555092151578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46.841847328025004</v>
      </c>
      <c r="I4" s="6">
        <f>IF('Log_working_3-way'!$D4="","",'True_Odds_Calculator_3-way'!O5/'True_Odds_Calculator_3-way'!B5-1)</f>
        <v>3.8064961810541682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3.6609943503817632E-2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1.0417346825547646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11.294318428906891</v>
      </c>
      <c r="I5" s="6">
        <f>IF('Log_working_3-way'!$D5="","",'True_Odds_Calculator_3-way'!O6/'True_Odds_Calculator_3-way'!B6-1)</f>
        <v>8.8944597432257897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4.4929851077863958E-2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1.0379670532945888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40.900538472003404</v>
      </c>
      <c r="I6" s="6">
        <f>IF('Log_working_3-way'!$D6="","",'True_Odds_Calculator_3-way'!O7/'True_Odds_Calculator_3-way'!B7-1)</f>
        <v>4.4360304174275438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3.2983108447981024E-2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1.0310323597529027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13.998606190131829</v>
      </c>
      <c r="I7" s="6">
        <f>IF('Log_working_3-way'!$D7="","",'True_Odds_Calculator_3-way'!O8/'True_Odds_Calculator_3-way'!B8-1)</f>
        <v>9.9699699232793133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3.3431427132214475E-2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1.0389112694213185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35.329370570408635</v>
      </c>
      <c r="I8" s="6">
        <f>IF('Log_working_3-way'!$D8="","",'True_Odds_Calculator_3-way'!O9/'True_Odds_Calculator_3-way'!B9-1)</f>
        <v>5.2495389849412213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3.6017085614745259E-2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1.0302529695458655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9.4787093824716262</v>
      </c>
      <c r="I9" s="6">
        <f>IF('Log_working_3-way'!$D9="","",'True_Odds_Calculator_3-way'!O10/'True_Odds_Calculator_3-way'!B10-1)</f>
        <v>8.3982046592181536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3.2630710916929484E-2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1.029877963481606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14.752461155570753</v>
      </c>
      <c r="I10" s="6">
        <f>IF('Log_working_3-way'!$D10="","",'True_Odds_Calculator_3-way'!O11/'True_Odds_Calculator_3-way'!B11-1)</f>
        <v>8.6412480063710824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3.2162843525275653E-2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1.0515570255388338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51.040281011046133</v>
      </c>
      <c r="I11" s="6">
        <f>IF('Log_working_3-way'!$D11="","",'True_Odds_Calculator_3-way'!O12/'True_Odds_Calculator_3-way'!B12-1)</f>
        <v>2.8501481503212367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3.8921060652240103E-2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1.0364023397801267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88.964796384023643</v>
      </c>
      <c r="I12" s="6">
        <f>IF('Log_working_3-way'!$D12="","",'True_Odds_Calculator_3-way'!O13/'True_Odds_Calculator_3-way'!B13-1)</f>
        <v>-0.81250248012592419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8.2048922628632504E-3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1.0491574942204442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30.5256012173495</v>
      </c>
      <c r="I13" s="6">
        <f>IF('Log_working_3-way'!$D13="","",'True_Odds_Calculator_3-way'!O14/'True_Odds_Calculator_3-way'!B14-1)</f>
        <v>5.3729416798968632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4.7702851172809924E-2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1.0425414120501242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20.302652649167999</v>
      </c>
      <c r="I14" s="6">
        <f>IF('Log_working_3-way'!$D14="","",'True_Odds_Calculator_3-way'!O15/'True_Odds_Calculator_3-way'!B15-1)</f>
        <v>7.8453212799605208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4.4466685289777264E-2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1.0420649722451958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9.2967775804926056</v>
      </c>
      <c r="I15" s="6">
        <f>IF('Log_working_3-way'!$D15="","",'True_Odds_Calculator_3-way'!O16/'True_Odds_Calculator_3-way'!B16-1)</f>
        <v>5.1391298473021916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4.3996372384004445E-2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1.0365559928268731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1.927731344907162</v>
      </c>
      <c r="I16" s="6">
        <f>IF('Log_working_3-way'!$D16="","",'True_Odds_Calculator_3-way'!O17/'True_Odds_Calculator_3-way'!B17-1)</f>
        <v>3.7801539551107668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3.3077940859718602E-2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1.0263165560317029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18.562345711591682</v>
      </c>
      <c r="I17" s="6">
        <f>IF('Log_working_3-way'!$D17="","",'True_Odds_Calculator_3-way'!O18/'True_Odds_Calculator_3-way'!B18-1)</f>
        <v>6.6329817408668781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2.7943735696260408E-2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1.0270186020474013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5.1396338016010947</v>
      </c>
      <c r="I18" s="6">
        <f>IF('Log_working_3-way'!$D18="","",'True_Odds_Calculator_3-way'!O19/'True_Odds_Calculator_3-way'!B19-1)</f>
        <v>7.6660062616067695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2.8232643615133446E-2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1.0268601258672869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20.435880280059106</v>
      </c>
      <c r="I19" s="6">
        <f>IF('Log_working_3-way'!$D19="","",'True_Odds_Calculator_3-way'!O20/'True_Odds_Calculator_3-way'!B20-1)</f>
        <v>6.380525407538963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2.8251780719199093E-2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1.0265063209702641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8.8601253797543791</v>
      </c>
      <c r="I20" s="6">
        <f>IF('Log_working_3-way'!$D20="","",'True_Odds_Calculator_3-way'!O21/'True_Odds_Calculator_3-way'!B21-1)</f>
        <v>8.7357086398640327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2.8627821183724311E-2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1.033585928969299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38.375405694669531</v>
      </c>
      <c r="I21" s="6">
        <f>IF('Log_working_3-way'!$D21="","",'True_Odds_Calculator_3-way'!O22/'True_Odds_Calculator_3-way'!B22-1)</f>
        <v>4.0132457384706042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3.0328359242594249E-2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1.0251930956748621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16.189469567450512</v>
      </c>
      <c r="I22" s="6">
        <f>IF('Log_working_3-way'!$D22="","",'True_Odds_Calculator_3-way'!O23/'True_Odds_Calculator_3-way'!B23-1)</f>
        <v>7.32461538745825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2.7031136850635518E-2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1.0269166437202653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7.8777943679460112</v>
      </c>
      <c r="I23" s="6">
        <f>IF('Log_working_3-way'!$D23="","",'True_Odds_Calculator_3-way'!O24/'True_Odds_Calculator_3-way'!B24-1)</f>
        <v>4.9593423974765507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2.8108455622156248E-2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1.0263890450438471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12.241122622496494</v>
      </c>
      <c r="I24" s="6">
        <f>IF('Log_working_3-way'!$D24="","",'True_Odds_Calculator_3-way'!O25/'True_Odds_Calculator_3-way'!B25-1)</f>
        <v>6.1807160216709356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2.8339719696489185E-2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1.0332169729065646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32.533304585008317</v>
      </c>
      <c r="I25" s="6">
        <f>IF('Log_working_3-way'!$D25="","",'True_Odds_Calculator_3-way'!O26/'True_Odds_Calculator_3-way'!B26-1)</f>
        <v>4.5999936581611749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3.1871942022587696E-2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1.0266818489214482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20.850311161837269</v>
      </c>
      <c r="I26" s="6">
        <f>IF('Log_working_3-way'!$D26="","",'True_Odds_Calculator_3-way'!O27/'True_Odds_Calculator_3-way'!B27-1)</f>
        <v>5.3957771415920917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2.7962953318403594E-2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1.0410351375890146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7.7439152239797426</v>
      </c>
      <c r="I27" s="6">
        <f>IF('Log_working_3-way'!$D27="","",'True_Odds_Calculator_3-way'!O28/'True_Odds_Calculator_3-way'!B28-1)</f>
        <v>9.2310232800893299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4.3849948582392217E-2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1.040608685469067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9.7888886708934333</v>
      </c>
      <c r="I28" s="6">
        <f>IF('Log_working_3-way'!$D28="","",'True_Odds_Calculator_3-way'!O29/'True_Odds_Calculator_3-way'!B29-1)</f>
        <v>9.5748994992331244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4.3736233043980333E-2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1.0411446257599775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14.323653529790429</v>
      </c>
      <c r="I29" s="6">
        <f>IF('Log_working_3-way'!$D29="","",'True_Odds_Calculator_3-way'!O30/'True_Odds_Calculator_3-way'!B30-1)</f>
        <v>9.0305646737246352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4.4137415982076211E-2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1.0383285104448046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40.321282857325699</v>
      </c>
      <c r="I30" s="6">
        <f>IF('Log_working_3-way'!$D30="","",'True_Odds_Calculator_3-way'!O31/'True_Odds_Calculator_3-way'!B31-1)</f>
        <v>3.7345617824767867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3.3816221218615716E-2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1.026389479738832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6.2234101853251778</v>
      </c>
      <c r="I31" s="6">
        <f>IF('Log_working_3-way'!$D31="","",'True_Odds_Calculator_3-way'!O32/'True_Odds_Calculator_3-way'!B32-1)</f>
        <v>7.3180627753091798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2.7840187814373918E-2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1.0286401651033505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25.357700952294007</v>
      </c>
      <c r="I32" s="6">
        <f>IF('Log_working_3-way'!$D32="","",'True_Odds_Calculator_3-way'!O33/'True_Odds_Calculator_3-way'!B33-1)</f>
        <v>4.6417493854281666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2.9176867899405101E-2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1.0356483783150374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37.30332418825332</v>
      </c>
      <c r="I33" s="6">
        <f>IF('Log_working_3-way'!$D33="","",'True_Odds_Calculator_3-way'!O34/'True_Odds_Calculator_3-way'!B34-1)</f>
        <v>3.2381363194063129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3.2688367713444411E-2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1.0264451646460131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11.766536416983385</v>
      </c>
      <c r="I34" s="6">
        <f>IF('Log_working_3-way'!$D34="","",'True_Odds_Calculator_3-way'!O35/'True_Odds_Calculator_3-way'!B35-1)</f>
        <v>5.6296973740370868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2.8273745918977244E-2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1.0435704572609159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21.769990711408187</v>
      </c>
      <c r="I35" s="6">
        <f>IF('Log_working_3-way'!$D35="","",'True_Odds_Calculator_3-way'!O36/'True_Odds_Calculator_3-way'!B36-1)</f>
        <v>8.2866806382598082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4.5031603499805062E-2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1.0436168421433072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22.223373225243247</v>
      </c>
      <c r="I36" s="6">
        <f>IF('Log_working_3-way'!$D36="","",'True_Odds_Calculator_3-way'!O37/'True_Odds_Calculator_3-way'!B37-1)</f>
        <v>8.3458201878813352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4.4918990915641999E-2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1.0257675590899118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16.926183544137569</v>
      </c>
      <c r="I37" s="6">
        <f>IF('Log_working_3-way'!$D37="","",'True_Odds_Calculator_3-way'!O38/'True_Odds_Calculator_3-way'!B38-1)</f>
        <v>6.6789118989685994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2.7543743221035033E-2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1.72</v>
      </c>
      <c r="B2" s="4">
        <f>IF('True_Odds_Calculator_3-way'!B3="","",'True_Odds_Calculator_3-way'!B3)</f>
        <v>3.82</v>
      </c>
      <c r="C2" s="4">
        <f>IF('True_Odds_Calculator_3-way'!C3="","",'True_Odds_Calculator_3-way'!C3)</f>
        <v>5.19</v>
      </c>
      <c r="D2" s="9">
        <f>(K2/(AR2+K2-(AR2*K2)))</f>
        <v>0.56647535887870037</v>
      </c>
      <c r="E2" s="9">
        <f>(L2/(AR2+L2-(AR2*L2)))</f>
        <v>0.25016058729363322</v>
      </c>
      <c r="F2" s="9">
        <f>(M2/(AR2+M2-(AR2*M2)))</f>
        <v>0.18336405382766638</v>
      </c>
      <c r="G2" s="9">
        <f>AR2</f>
        <v>1.0629192385433446</v>
      </c>
      <c r="H2" s="9">
        <f>IF(A2="","",1/D2)</f>
        <v>1.7653018517512082</v>
      </c>
      <c r="I2" s="9">
        <f>IF(B2="","",1/E2)</f>
        <v>3.9974322526922319</v>
      </c>
      <c r="J2" s="9">
        <f>IF(C2="","",1/F2)</f>
        <v>5.4536316094966146</v>
      </c>
      <c r="K2" s="11">
        <f>1/A2</f>
        <v>0.58139534883720934</v>
      </c>
      <c r="L2" s="11">
        <f>1/B2</f>
        <v>0.26178010471204188</v>
      </c>
      <c r="M2" s="11">
        <f>1/C2</f>
        <v>0.19267822736030826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-0.2494804162863189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0.22668371750505037</v>
      </c>
      <c r="Q2" s="11">
        <f>2*'OddsRatio_working_3-way'!K2*'OddsRatio_working_3-way'!L2*'OddsRatio_working_3-way'!M2</f>
        <v>5.8650379690828043E-2</v>
      </c>
      <c r="R2" s="11">
        <f>O2/N2</f>
        <v>0</v>
      </c>
      <c r="S2" s="11">
        <f>P2/N2</f>
        <v>-0.90862329348085724</v>
      </c>
      <c r="T2" s="11">
        <f>Q2/N2</f>
        <v>-0.23509011474278327</v>
      </c>
      <c r="U2" s="11">
        <f>'OddsRatio_working_3-way'!S2-'OddsRatio_working_3-way'!R2^2/3</f>
        <v>-0.90862329348085724</v>
      </c>
      <c r="V2" s="11">
        <f>'OddsRatio_working_3-way'!S2*'OddsRatio_working_3-way'!R2/3-2*'OddsRatio_working_3-way'!R2^3/27-'OddsRatio_working_3-way'!T2</f>
        <v>0.23509011474278327</v>
      </c>
      <c r="W2" s="11">
        <f>'OddsRatio_working_3-way'!V2^2+4*'OddsRatio_working_3-way'!U2^3/27</f>
        <v>-5.5866863077793275E-2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0.16668400127754335</v>
      </c>
      <c r="Y2" s="11">
        <f>IF('OddsRatio_working_3-way'!W2&gt;=0,IF('OddsRatio_working_3-way'!V2+SQRT('OddsRatio_working_3-way'!W2)&gt;0,0,PI()),ACOS('OddsRatio_working_3-way'!V2/(2*'OddsRatio_working_3-way'!X2)))</f>
        <v>0.78809537001804342</v>
      </c>
      <c r="Z2" s="11">
        <f>'OddsRatio_working_3-way'!X2^(1/3)*COS('OddsRatio_working_3-way'!Y2/3)</f>
        <v>0.5314596192716724</v>
      </c>
      <c r="AA2" s="11">
        <f>'OddsRatio_working_3-way'!X2^(1/3)*COS(('OddsRatio_working_3-way'!Y2+2*PI())/3)</f>
        <v>-0.38949906342255458</v>
      </c>
      <c r="AB2" s="11">
        <f>'OddsRatio_working_3-way'!X2^(1/3)*COS(('OddsRatio_working_3-way'!Y2+4*PI())/3)</f>
        <v>-0.14196055584911804</v>
      </c>
      <c r="AC2" s="11">
        <f>'OddsRatio_working_3-way'!X2^(1/3)*SIN('OddsRatio_working_3-way'!Y2/3)</f>
        <v>0.14291642398232191</v>
      </c>
      <c r="AD2" s="11">
        <f>'OddsRatio_working_3-way'!X2^(1/3)*SIN(('OddsRatio_working_3-way'!Y2+2*PI())/3)</f>
        <v>0.38879931938371326</v>
      </c>
      <c r="AE2" s="11">
        <f>'OddsRatio_working_3-way'!X2^(1/3)*SIN(('OddsRatio_working_3-way'!Y2+4*PI())/3)</f>
        <v>-0.53171574336603511</v>
      </c>
      <c r="AF2" s="11">
        <f>-'OddsRatio_working_3-way'!U2/(3*'OddsRatio_working_3-way'!X2^(1/3))*COS(('OddsRatio_working_3-way'!Y2)/3)</f>
        <v>0.53145961927167229</v>
      </c>
      <c r="AG2" s="11">
        <f>-'OddsRatio_working_3-way'!U2/(3*'OddsRatio_working_3-way'!X2^(1/3))*COS(('OddsRatio_working_3-way'!Y2+2*PI())/3)</f>
        <v>-0.38949906342255441</v>
      </c>
      <c r="AH2" s="11">
        <f>-'OddsRatio_working_3-way'!U2/(3*'OddsRatio_working_3-way'!X2^(1/3))*COS(('OddsRatio_working_3-way'!Y2+4*PI())/3)</f>
        <v>-0.14196055584911799</v>
      </c>
      <c r="AI2" s="11">
        <f>'OddsRatio_working_3-way'!U2/(3*'OddsRatio_working_3-way'!X2^(1/3))*SIN(('OddsRatio_working_3-way'!Y2)/3)</f>
        <v>-0.14291642398232185</v>
      </c>
      <c r="AJ2" s="11">
        <f>'OddsRatio_working_3-way'!U2/(3*'OddsRatio_working_3-way'!X2^(1/3))*SIN(('OddsRatio_working_3-way'!Y2+2*PI())/3)</f>
        <v>-0.38879931938371309</v>
      </c>
      <c r="AK2" s="11">
        <f>'OddsRatio_working_3-way'!U2/(3*'OddsRatio_working_3-way'!X2^(1/3))*SIN(('OddsRatio_working_3-way'!Y2+4*PI())/3)</f>
        <v>0.53171574336603489</v>
      </c>
      <c r="AL2" s="11">
        <f>'OddsRatio_working_3-way'!Z2+'OddsRatio_working_3-way'!AF2</f>
        <v>1.0629192385433446</v>
      </c>
      <c r="AM2" s="11">
        <f>'OddsRatio_working_3-way'!AA2+'OddsRatio_working_3-way'!AG2</f>
        <v>-0.77899812684510894</v>
      </c>
      <c r="AN2" s="11">
        <f>'OddsRatio_working_3-way'!AB2+'OddsRatio_working_3-way'!AH2</f>
        <v>-0.28392111169823603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1.0629192385433446</v>
      </c>
      <c r="AS2" s="11">
        <f>IF(('OddsRatio_working_3-way'!X2=0),IF(Q2&gt;0,-Q2^(1/3),(-Q2)^(1/3)),'OddsRatio_working_3-way'!AM2-'OddsRatio_working_3-way'!R2/3)</f>
        <v>-0.77899812684510894</v>
      </c>
      <c r="AT2" s="11">
        <f>IF(('OddsRatio_working_3-way'!X2=0),IF(Q2&gt;0,-Q2^(1/3),(-Q2)^(1/3)),'OddsRatio_working_3-way'!AN2-'OddsRatio_working_3-way'!R2/3)</f>
        <v>-0.28392111169823603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3.21</v>
      </c>
      <c r="C3" s="4">
        <f>IF('True_Odds_Calculator_3-way'!C4="","",'True_Odds_Calculator_3-way'!C4)</f>
        <v>3.32</v>
      </c>
      <c r="D3" s="9">
        <f t="shared" ref="D3" si="0">(K3/(AR3+K3-(AR3*K3)))</f>
        <v>0.40813709427429196</v>
      </c>
      <c r="E3" s="9">
        <f t="shared" ref="E3" si="1">(L3/(AR3+L3-(AR3*L3)))</f>
        <v>0.30099149249370244</v>
      </c>
      <c r="F3" s="9">
        <f t="shared" ref="F3" si="2">(M3/(AR3+M3-(AR3*M3)))</f>
        <v>0.29087141323200538</v>
      </c>
      <c r="G3" s="9">
        <f t="shared" ref="G3" si="3">AR3</f>
        <v>1.05083847948679</v>
      </c>
      <c r="H3" s="9">
        <f t="shared" ref="H3" si="4">IF(A3="","",1/D3)</f>
        <v>2.4501571016917705</v>
      </c>
      <c r="I3" s="9">
        <f t="shared" ref="I3" si="5">IF(B3="","",1/E3)</f>
        <v>3.3223530396658063</v>
      </c>
      <c r="J3" s="9">
        <f t="shared" ref="J3" si="6">IF(C3="","",1/F3)</f>
        <v>3.437945272409352</v>
      </c>
      <c r="K3" s="11">
        <f t="shared" ref="K3" si="7">1/A3</f>
        <v>0.42016806722689076</v>
      </c>
      <c r="L3" s="11">
        <f t="shared" ref="L3" si="8">1/B3</f>
        <v>0.3115264797507788</v>
      </c>
      <c r="M3" s="11">
        <f t="shared" ref="M3" si="9">1/C3</f>
        <v>0.30120481927710846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-0.27895828976788317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0.23300616271731084</v>
      </c>
      <c r="Q3" s="11">
        <f>2*'OddsRatio_working_3-way'!K3*'OddsRatio_working_3-way'!L3*'OddsRatio_working_3-way'!M3</f>
        <v>7.8851493305350517E-2</v>
      </c>
      <c r="R3" s="11">
        <f t="shared" ref="R3" si="10">O3/N3</f>
        <v>0</v>
      </c>
      <c r="S3" s="11">
        <f t="shared" ref="S3" si="11">P3/N3</f>
        <v>-0.83527240904434719</v>
      </c>
      <c r="T3" s="11">
        <f t="shared" ref="T3" si="12">Q3/N3</f>
        <v>-0.28266409781534585</v>
      </c>
      <c r="U3" s="11">
        <f>'OddsRatio_working_3-way'!S3-'OddsRatio_working_3-way'!R3^2/3</f>
        <v>-0.83527240904434719</v>
      </c>
      <c r="V3" s="11">
        <f>'OddsRatio_working_3-way'!S3*'OddsRatio_working_3-way'!R3/3-2*'OddsRatio_working_3-way'!R3^3/27-'OddsRatio_working_3-way'!T3</f>
        <v>0.28266409781534585</v>
      </c>
      <c r="W3" s="11">
        <f>'OddsRatio_working_3-way'!V3^2+4*'OddsRatio_working_3-way'!U3^3/27</f>
        <v>-6.4347636722812546E-3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0.14691303198324906</v>
      </c>
      <c r="Y3" s="11">
        <f>IF('OddsRatio_working_3-way'!W3&gt;=0,IF('OddsRatio_working_3-way'!V3+SQRT('OddsRatio_working_3-way'!W3)&gt;0,0,PI()),ACOS('OddsRatio_working_3-way'!V3/(2*'OddsRatio_working_3-way'!X3)))</f>
        <v>0.27651882987496834</v>
      </c>
      <c r="Z3" s="11">
        <f>'OddsRatio_working_3-way'!X3^(1/3)*COS('OddsRatio_working_3-way'!Y3/3)</f>
        <v>0.52541923974339499</v>
      </c>
      <c r="AA3" s="11">
        <f>'OddsRatio_working_3-way'!X3^(1/3)*COS(('OddsRatio_working_3-way'!Y3+2*PI())/3)</f>
        <v>-0.30476992350459353</v>
      </c>
      <c r="AB3" s="11">
        <f>'OddsRatio_working_3-way'!X3^(1/3)*COS(('OddsRatio_working_3-way'!Y3+4*PI())/3)</f>
        <v>-0.22064931623880155</v>
      </c>
      <c r="AC3" s="11">
        <f>'OddsRatio_working_3-way'!X3^(1/3)*SIN('OddsRatio_working_3-way'!Y3/3)</f>
        <v>4.8567055249300023E-2</v>
      </c>
      <c r="AD3" s="11">
        <f>'OddsRatio_working_3-way'!X3^(1/3)*SIN(('OddsRatio_working_3-way'!Y3+2*PI())/3)</f>
        <v>0.4307428816302365</v>
      </c>
      <c r="AE3" s="11">
        <f>'OddsRatio_working_3-way'!X3^(1/3)*SIN(('OddsRatio_working_3-way'!Y3+4*PI())/3)</f>
        <v>-0.47930993687953627</v>
      </c>
      <c r="AF3" s="11">
        <f>-'OddsRatio_working_3-way'!U3/(3*'OddsRatio_working_3-way'!X3^(1/3))*COS(('OddsRatio_working_3-way'!Y3)/3)</f>
        <v>0.52541923974339511</v>
      </c>
      <c r="AG3" s="11">
        <f>-'OddsRatio_working_3-way'!U3/(3*'OddsRatio_working_3-way'!X3^(1/3))*COS(('OddsRatio_working_3-way'!Y3+2*PI())/3)</f>
        <v>-0.30476992350459359</v>
      </c>
      <c r="AH3" s="11">
        <f>-'OddsRatio_working_3-way'!U3/(3*'OddsRatio_working_3-way'!X3^(1/3))*COS(('OddsRatio_working_3-way'!Y3+4*PI())/3)</f>
        <v>-0.22064931623880157</v>
      </c>
      <c r="AI3" s="11">
        <f>'OddsRatio_working_3-way'!U3/(3*'OddsRatio_working_3-way'!X3^(1/3))*SIN(('OddsRatio_working_3-way'!Y3)/3)</f>
        <v>-4.8567055249300037E-2</v>
      </c>
      <c r="AJ3" s="11">
        <f>'OddsRatio_working_3-way'!U3/(3*'OddsRatio_working_3-way'!X3^(1/3))*SIN(('OddsRatio_working_3-way'!Y3+2*PI())/3)</f>
        <v>-0.43074288163023655</v>
      </c>
      <c r="AK3" s="11">
        <f>'OddsRatio_working_3-way'!U3/(3*'OddsRatio_working_3-way'!X3^(1/3))*SIN(('OddsRatio_working_3-way'!Y3+4*PI())/3)</f>
        <v>0.47930993687953638</v>
      </c>
      <c r="AL3" s="11">
        <f>'OddsRatio_working_3-way'!Z3+'OddsRatio_working_3-way'!AF3</f>
        <v>1.05083847948679</v>
      </c>
      <c r="AM3" s="11">
        <f>'OddsRatio_working_3-way'!AA3+'OddsRatio_working_3-way'!AG3</f>
        <v>-0.60953984700918706</v>
      </c>
      <c r="AN3" s="11">
        <f>'OddsRatio_working_3-way'!AB3+'OddsRatio_working_3-way'!AH3</f>
        <v>-0.44129863247760315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1.05083847948679</v>
      </c>
      <c r="AS3" s="11">
        <f>IF(('OddsRatio_working_3-way'!X3=0),IF(Q3&gt;0,-Q3^(1/3),(-Q3)^(1/3)),'OddsRatio_working_3-way'!AM3-'OddsRatio_working_3-way'!R3/3)</f>
        <v>-0.60953984700918706</v>
      </c>
      <c r="AT3" s="11">
        <f>IF(('OddsRatio_working_3-way'!X3=0),IF(Q3&gt;0,-Q3^(1/3),(-Q3)^(1/3)),'OddsRatio_working_3-way'!AN3-'OddsRatio_working_3-way'!R3/3)</f>
        <v>-0.44129863247760315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1.42</v>
      </c>
      <c r="B4" s="4">
        <f>IF('True_Odds_Calculator_3-way'!B5="","",'True_Odds_Calculator_3-way'!B5)</f>
        <v>4.4800000000000004</v>
      </c>
      <c r="C4" s="4">
        <f>IF('True_Odds_Calculator_3-way'!C5="","",'True_Odds_Calculator_3-way'!C5)</f>
        <v>9.16</v>
      </c>
      <c r="D4" s="9">
        <f t="shared" ref="D4:D67" si="13">(K4/(AR4+K4-(AR4*K4)))</f>
        <v>0.68794282296372467</v>
      </c>
      <c r="E4" s="9">
        <f t="shared" ref="E4:E67" si="14">(L4/(AR4+L4-(AR4*L4)))</f>
        <v>0.21015131605471288</v>
      </c>
      <c r="F4" s="9">
        <f t="shared" ref="F4:F67" si="15">(M4/(AR4+M4-(AR4*M4)))</f>
        <v>0.10190586098156282</v>
      </c>
      <c r="G4" s="9">
        <f t="shared" ref="G4:G67" si="16">AR4</f>
        <v>1.0800218475380139</v>
      </c>
      <c r="H4" s="9">
        <f t="shared" ref="H4:H67" si="17">IF(A4="","",1/D4)</f>
        <v>1.4536091759659657</v>
      </c>
      <c r="I4" s="9">
        <f t="shared" ref="I4:I67" si="18">IF(B4="","",1/E4)</f>
        <v>4.7584760294322885</v>
      </c>
      <c r="J4" s="9">
        <f t="shared" ref="J4:J67" si="19">IF(C4="","",1/F4)</f>
        <v>9.8129782759101918</v>
      </c>
      <c r="K4" s="11">
        <f t="shared" ref="K4:K67" si="20">1/A4</f>
        <v>0.70422535211267612</v>
      </c>
      <c r="L4" s="11">
        <f t="shared" ref="L4:L67" si="21">1/B4</f>
        <v>0.2232142857142857</v>
      </c>
      <c r="M4" s="11">
        <f t="shared" ref="M4:M67" si="22">1/C4</f>
        <v>0.1091703056768559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-0.20467125899501826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0.20695955207225886</v>
      </c>
      <c r="Q4" s="11">
        <f>2*'OddsRatio_working_3-way'!K4*'OddsRatio_working_3-way'!L4*'OddsRatio_working_3-way'!M4</f>
        <v>3.4321650426576929E-2</v>
      </c>
      <c r="R4" s="11">
        <f t="shared" ref="R4:R67" si="23">O4/N4</f>
        <v>0</v>
      </c>
      <c r="S4" s="11">
        <f t="shared" ref="S4:S67" si="24">P4/N4</f>
        <v>-1.011180334202646</v>
      </c>
      <c r="T4" s="11">
        <f t="shared" ref="T4:T67" si="25">Q4/N4</f>
        <v>-0.16769159771188161</v>
      </c>
      <c r="U4" s="11">
        <f>'OddsRatio_working_3-way'!S4-'OddsRatio_working_3-way'!R4^2/3</f>
        <v>-1.011180334202646</v>
      </c>
      <c r="V4" s="11">
        <f>'OddsRatio_working_3-way'!S4*'OddsRatio_working_3-way'!R4/3-2*'OddsRatio_working_3-way'!R4^3/27-'OddsRatio_working_3-way'!T4</f>
        <v>0.16769159771188161</v>
      </c>
      <c r="W4" s="11">
        <f>'OddsRatio_working_3-way'!V4^2+4*'OddsRatio_working_3-way'!U4^3/27</f>
        <v>-0.12505247617045731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0.19568657855970911</v>
      </c>
      <c r="Y4" s="11">
        <f>IF('OddsRatio_working_3-way'!W4&gt;=0,IF('OddsRatio_working_3-way'!V4+SQRT('OddsRatio_working_3-way'!W4)&gt;0,0,PI()),ACOS('OddsRatio_working_3-way'!V4/(2*'OddsRatio_working_3-way'!X4)))</f>
        <v>1.1279977072029919</v>
      </c>
      <c r="Z4" s="11">
        <f>'OddsRatio_working_3-way'!X4^(1/3)*COS('OddsRatio_working_3-way'!Y4/3)</f>
        <v>0.54001092376900706</v>
      </c>
      <c r="AA4" s="11">
        <f>'OddsRatio_working_3-way'!X4^(1/3)*COS(('OddsRatio_working_3-way'!Y4+2*PI())/3)</f>
        <v>-0.45463004098563309</v>
      </c>
      <c r="AB4" s="11">
        <f>'OddsRatio_working_3-way'!X4^(1/3)*COS(('OddsRatio_working_3-way'!Y4+4*PI())/3)</f>
        <v>-8.538088278337419E-2</v>
      </c>
      <c r="AC4" s="11">
        <f>'OddsRatio_working_3-way'!X4^(1/3)*SIN('OddsRatio_working_3-way'!Y4/3)</f>
        <v>0.21318610088611689</v>
      </c>
      <c r="AD4" s="11">
        <f>'OddsRatio_working_3-way'!X4^(1/3)*SIN(('OddsRatio_working_3-way'!Y4+2*PI())/3)</f>
        <v>0.36107012786200365</v>
      </c>
      <c r="AE4" s="11">
        <f>'OddsRatio_working_3-way'!X4^(1/3)*SIN(('OddsRatio_working_3-way'!Y4+4*PI())/3)</f>
        <v>-0.57425622874812055</v>
      </c>
      <c r="AF4" s="11">
        <f>-'OddsRatio_working_3-way'!U4/(3*'OddsRatio_working_3-way'!X4^(1/3))*COS(('OddsRatio_working_3-way'!Y4)/3)</f>
        <v>0.54001092376900695</v>
      </c>
      <c r="AG4" s="11">
        <f>-'OddsRatio_working_3-way'!U4/(3*'OddsRatio_working_3-way'!X4^(1/3))*COS(('OddsRatio_working_3-way'!Y4+2*PI())/3)</f>
        <v>-0.45463004098563298</v>
      </c>
      <c r="AH4" s="11">
        <f>-'OddsRatio_working_3-way'!U4/(3*'OddsRatio_working_3-way'!X4^(1/3))*COS(('OddsRatio_working_3-way'!Y4+4*PI())/3)</f>
        <v>-8.5380882783374176E-2</v>
      </c>
      <c r="AI4" s="11">
        <f>'OddsRatio_working_3-way'!U4/(3*'OddsRatio_working_3-way'!X4^(1/3))*SIN(('OddsRatio_working_3-way'!Y4)/3)</f>
        <v>-0.21318610088611686</v>
      </c>
      <c r="AJ4" s="11">
        <f>'OddsRatio_working_3-way'!U4/(3*'OddsRatio_working_3-way'!X4^(1/3))*SIN(('OddsRatio_working_3-way'!Y4+2*PI())/3)</f>
        <v>-0.36107012786200354</v>
      </c>
      <c r="AK4" s="11">
        <f>'OddsRatio_working_3-way'!U4/(3*'OddsRatio_working_3-way'!X4^(1/3))*SIN(('OddsRatio_working_3-way'!Y4+4*PI())/3)</f>
        <v>0.57425622874812043</v>
      </c>
      <c r="AL4" s="11">
        <f>'OddsRatio_working_3-way'!Z4+'OddsRatio_working_3-way'!AF4</f>
        <v>1.0800218475380139</v>
      </c>
      <c r="AM4" s="11">
        <f>'OddsRatio_working_3-way'!AA4+'OddsRatio_working_3-way'!AG4</f>
        <v>-0.90926008197126607</v>
      </c>
      <c r="AN4" s="11">
        <f>'OddsRatio_working_3-way'!AB4+'OddsRatio_working_3-way'!AH4</f>
        <v>-0.17076176556674838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1.0800218475380139</v>
      </c>
      <c r="AS4" s="11">
        <f>IF(('OddsRatio_working_3-way'!X4=0),IF(Q4&gt;0,-Q4^(1/3),(-Q4)^(1/3)),'OddsRatio_working_3-way'!AM4-'OddsRatio_working_3-way'!R4/3)</f>
        <v>-0.90926008197126607</v>
      </c>
      <c r="AT4" s="11">
        <f>IF(('OddsRatio_working_3-way'!X4=0),IF(Q4&gt;0,-Q4^(1/3),(-Q4)^(1/3)),'OddsRatio_working_3-way'!AN4-'OddsRatio_working_3-way'!R4/3)</f>
        <v>-0.17076176556674838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2.79</v>
      </c>
      <c r="B5" s="4">
        <f>IF('True_Odds_Calculator_3-way'!B6="","",'True_Odds_Calculator_3-way'!B6)</f>
        <v>3.11</v>
      </c>
      <c r="C5" s="4">
        <f>IF('True_Odds_Calculator_3-way'!C6="","",'True_Odds_Calculator_3-way'!C6)</f>
        <v>2.74</v>
      </c>
      <c r="D5" s="9">
        <f t="shared" si="13"/>
        <v>0.34321655307411286</v>
      </c>
      <c r="E5" s="9">
        <f t="shared" si="14"/>
        <v>0.30715259906377124</v>
      </c>
      <c r="F5" s="9">
        <f t="shared" si="15"/>
        <v>0.34963084786211573</v>
      </c>
      <c r="G5" s="9">
        <f t="shared" si="16"/>
        <v>1.069057198692301</v>
      </c>
      <c r="H5" s="9">
        <f t="shared" si="17"/>
        <v>2.9136123856592193</v>
      </c>
      <c r="I5" s="9">
        <f t="shared" si="18"/>
        <v>3.2557106892407552</v>
      </c>
      <c r="J5" s="9">
        <f t="shared" si="19"/>
        <v>2.8601595257246037</v>
      </c>
      <c r="K5" s="11">
        <f t="shared" si="20"/>
        <v>0.35842293906810035</v>
      </c>
      <c r="L5" s="11">
        <f t="shared" si="21"/>
        <v>0.32154340836012862</v>
      </c>
      <c r="M5" s="11">
        <f t="shared" si="22"/>
        <v>0.36496350364963503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-0.27642007434287508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0.23722690829489124</v>
      </c>
      <c r="Q5" s="11">
        <f>2*'OddsRatio_working_3-way'!K5*'OddsRatio_working_3-way'!L5*'OddsRatio_working_3-way'!M5</f>
        <v>8.4123017125847951E-2</v>
      </c>
      <c r="R5" s="11">
        <f t="shared" si="23"/>
        <v>0</v>
      </c>
      <c r="S5" s="11">
        <f t="shared" si="24"/>
        <v>-0.85821157836978179</v>
      </c>
      <c r="T5" s="11">
        <f t="shared" si="25"/>
        <v>-0.3043303469396389</v>
      </c>
      <c r="U5" s="11">
        <f>'OddsRatio_working_3-way'!S5-'OddsRatio_working_3-way'!R5^2/3</f>
        <v>-0.85821157836978179</v>
      </c>
      <c r="V5" s="11">
        <f>'OddsRatio_working_3-way'!S5*'OddsRatio_working_3-way'!R5/3-2*'OddsRatio_working_3-way'!R5^3/27-'OddsRatio_working_3-way'!T5</f>
        <v>0.3043303469396389</v>
      </c>
      <c r="W5" s="11">
        <f>'OddsRatio_working_3-way'!V5^2+4*'OddsRatio_working_3-way'!U5^3/27</f>
        <v>-1.0269060608825709E-3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0.15300642644124751</v>
      </c>
      <c r="Y5" s="11">
        <f>IF('OddsRatio_working_3-way'!W5&gt;=0,IF('OddsRatio_working_3-way'!V5+SQRT('OddsRatio_working_3-way'!W5)&gt;0,0,PI()),ACOS('OddsRatio_working_3-way'!V5/(2*'OddsRatio_working_3-way'!X5)))</f>
        <v>0.10491139289627971</v>
      </c>
      <c r="Z5" s="11">
        <f>'OddsRatio_working_3-way'!X5^(1/3)*COS('OddsRatio_working_3-way'!Y5/3)</f>
        <v>0.53452859934615049</v>
      </c>
      <c r="AA5" s="11">
        <f>'OddsRatio_working_3-way'!X5^(1/3)*COS(('OddsRatio_working_3-way'!Y5+2*PI())/3)</f>
        <v>-0.2834592665834253</v>
      </c>
      <c r="AB5" s="11">
        <f>'OddsRatio_working_3-way'!X5^(1/3)*COS(('OddsRatio_working_3-way'!Y5+4*PI())/3)</f>
        <v>-0.25106933276272486</v>
      </c>
      <c r="AC5" s="11">
        <f>'OddsRatio_working_3-way'!X5^(1/3)*SIN('OddsRatio_working_3-way'!Y5/3)</f>
        <v>1.8700337010415548E-2</v>
      </c>
      <c r="AD5" s="11">
        <f>'OddsRatio_working_3-way'!X5^(1/3)*SIN(('OddsRatio_working_3-way'!Y5+2*PI())/3)</f>
        <v>0.45356517757787274</v>
      </c>
      <c r="AE5" s="11">
        <f>'OddsRatio_working_3-way'!X5^(1/3)*SIN(('OddsRatio_working_3-way'!Y5+4*PI())/3)</f>
        <v>-0.47226551458828825</v>
      </c>
      <c r="AF5" s="11">
        <f>-'OddsRatio_working_3-way'!U5/(3*'OddsRatio_working_3-way'!X5^(1/3))*COS(('OddsRatio_working_3-way'!Y5)/3)</f>
        <v>0.53452859934615049</v>
      </c>
      <c r="AG5" s="11">
        <f>-'OddsRatio_working_3-way'!U5/(3*'OddsRatio_working_3-way'!X5^(1/3))*COS(('OddsRatio_working_3-way'!Y5+2*PI())/3)</f>
        <v>-0.2834592665834253</v>
      </c>
      <c r="AH5" s="11">
        <f>-'OddsRatio_working_3-way'!U5/(3*'OddsRatio_working_3-way'!X5^(1/3))*COS(('OddsRatio_working_3-way'!Y5+4*PI())/3)</f>
        <v>-0.25106933276272486</v>
      </c>
      <c r="AI5" s="11">
        <f>'OddsRatio_working_3-way'!U5/(3*'OddsRatio_working_3-way'!X5^(1/3))*SIN(('OddsRatio_working_3-way'!Y5)/3)</f>
        <v>-1.8700337010415548E-2</v>
      </c>
      <c r="AJ5" s="11">
        <f>'OddsRatio_working_3-way'!U5/(3*'OddsRatio_working_3-way'!X5^(1/3))*SIN(('OddsRatio_working_3-way'!Y5+2*PI())/3)</f>
        <v>-0.45356517757787274</v>
      </c>
      <c r="AK5" s="11">
        <f>'OddsRatio_working_3-way'!U5/(3*'OddsRatio_working_3-way'!X5^(1/3))*SIN(('OddsRatio_working_3-way'!Y5+4*PI())/3)</f>
        <v>0.47226551458828825</v>
      </c>
      <c r="AL5" s="11">
        <f>'OddsRatio_working_3-way'!Z5+'OddsRatio_working_3-way'!AF5</f>
        <v>1.069057198692301</v>
      </c>
      <c r="AM5" s="11">
        <f>'OddsRatio_working_3-way'!AA5+'OddsRatio_working_3-way'!AG5</f>
        <v>-0.56691853316685059</v>
      </c>
      <c r="AN5" s="11">
        <f>'OddsRatio_working_3-way'!AB5+'OddsRatio_working_3-way'!AH5</f>
        <v>-0.50213866552544972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1.069057198692301</v>
      </c>
      <c r="AS5" s="11">
        <f>IF(('OddsRatio_working_3-way'!X5=0),IF(Q5&gt;0,-Q5^(1/3),(-Q5)^(1/3)),'OddsRatio_working_3-way'!AM5-'OddsRatio_working_3-way'!R5/3)</f>
        <v>-0.56691853316685059</v>
      </c>
      <c r="AT5" s="11">
        <f>IF(('OddsRatio_working_3-way'!X5=0),IF(Q5&gt;0,-Q5^(1/3),(-Q5)^(1/3)),'OddsRatio_working_3-way'!AN5-'OddsRatio_working_3-way'!R5/3)</f>
        <v>-0.50213866552544972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1.52</v>
      </c>
      <c r="B6" s="4">
        <f>IF('True_Odds_Calculator_3-way'!B7="","",'True_Odds_Calculator_3-way'!B7)</f>
        <v>4.22</v>
      </c>
      <c r="C6" s="4">
        <f>IF('True_Odds_Calculator_3-way'!C7="","",'True_Odds_Calculator_3-way'!C7)</f>
        <v>7.24</v>
      </c>
      <c r="D6" s="9">
        <f t="shared" si="13"/>
        <v>0.64351837210655471</v>
      </c>
      <c r="E6" s="9">
        <f t="shared" si="14"/>
        <v>0.2257197060813706</v>
      </c>
      <c r="F6" s="9">
        <f t="shared" si="15"/>
        <v>0.13076192181207438</v>
      </c>
      <c r="G6" s="9">
        <f t="shared" si="16"/>
        <v>1.0653022847796274</v>
      </c>
      <c r="H6" s="9">
        <f t="shared" si="17"/>
        <v>1.5539571880854064</v>
      </c>
      <c r="I6" s="9">
        <f t="shared" si="18"/>
        <v>4.4302733569903996</v>
      </c>
      <c r="J6" s="9">
        <f t="shared" si="19"/>
        <v>7.6474862570248741</v>
      </c>
      <c r="K6" s="11">
        <f t="shared" si="20"/>
        <v>0.65789473684210531</v>
      </c>
      <c r="L6" s="11">
        <f t="shared" si="21"/>
        <v>0.23696682464454977</v>
      </c>
      <c r="M6" s="11">
        <f t="shared" si="22"/>
        <v>0.13812154696132597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-0.22498273911323818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0.21489976282645823</v>
      </c>
      <c r="Q6" s="11">
        <f>2*'OddsRatio_working_3-way'!K6*'OddsRatio_working_3-way'!L6*'OddsRatio_working_3-way'!M6</f>
        <v>4.3066084734761159E-2</v>
      </c>
      <c r="R6" s="11">
        <f t="shared" si="23"/>
        <v>0</v>
      </c>
      <c r="S6" s="11">
        <f t="shared" si="24"/>
        <v>-0.95518333394587662</v>
      </c>
      <c r="T6" s="11">
        <f t="shared" si="25"/>
        <v>-0.19141950580077685</v>
      </c>
      <c r="U6" s="11">
        <f>'OddsRatio_working_3-way'!S6-'OddsRatio_working_3-way'!R6^2/3</f>
        <v>-0.95518333394587662</v>
      </c>
      <c r="V6" s="11">
        <f>'OddsRatio_working_3-way'!S6*'OddsRatio_working_3-way'!R6/3-2*'OddsRatio_working_3-way'!R6^3/27-'OddsRatio_working_3-way'!T6</f>
        <v>0.19141950580077685</v>
      </c>
      <c r="W6" s="11">
        <f>'OddsRatio_working_3-way'!V6^2+4*'OddsRatio_working_3-way'!U6^3/27</f>
        <v>-9.2467548610631292E-2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0.17965868738502805</v>
      </c>
      <c r="Y6" s="11">
        <f>IF('OddsRatio_working_3-way'!W6&gt;=0,IF('OddsRatio_working_3-way'!V6+SQRT('OddsRatio_working_3-way'!W6)&gt;0,0,PI()),ACOS('OddsRatio_working_3-way'!V6/(2*'OddsRatio_working_3-way'!X6)))</f>
        <v>1.0089719756210227</v>
      </c>
      <c r="Z6" s="11">
        <f>'OddsRatio_working_3-way'!X6^(1/3)*COS('OddsRatio_working_3-way'!Y6/3)</f>
        <v>0.5326511423898137</v>
      </c>
      <c r="AA6" s="11">
        <f>'OddsRatio_working_3-way'!X6^(1/3)*COS(('OddsRatio_working_3-way'!Y6+2*PI())/3)</f>
        <v>-0.42759523315768588</v>
      </c>
      <c r="AB6" s="11">
        <f>'OddsRatio_working_3-way'!X6^(1/3)*COS(('OddsRatio_working_3-way'!Y6+4*PI())/3)</f>
        <v>-0.10505590923212767</v>
      </c>
      <c r="AC6" s="11">
        <f>'OddsRatio_working_3-way'!X6^(1/3)*SIN('OddsRatio_working_3-way'!Y6/3)</f>
        <v>0.1862181654926609</v>
      </c>
      <c r="AD6" s="11">
        <f>'OddsRatio_working_3-way'!X6^(1/3)*SIN(('OddsRatio_working_3-way'!Y6+2*PI())/3)</f>
        <v>0.36818033791805044</v>
      </c>
      <c r="AE6" s="11">
        <f>'OddsRatio_working_3-way'!X6^(1/3)*SIN(('OddsRatio_working_3-way'!Y6+4*PI())/3)</f>
        <v>-0.5543985034107114</v>
      </c>
      <c r="AF6" s="11">
        <f>-'OddsRatio_working_3-way'!U6/(3*'OddsRatio_working_3-way'!X6^(1/3))*COS(('OddsRatio_working_3-way'!Y6)/3)</f>
        <v>0.53265114238981359</v>
      </c>
      <c r="AG6" s="11">
        <f>-'OddsRatio_working_3-way'!U6/(3*'OddsRatio_working_3-way'!X6^(1/3))*COS(('OddsRatio_working_3-way'!Y6+2*PI())/3)</f>
        <v>-0.42759523315768577</v>
      </c>
      <c r="AH6" s="11">
        <f>-'OddsRatio_working_3-way'!U6/(3*'OddsRatio_working_3-way'!X6^(1/3))*COS(('OddsRatio_working_3-way'!Y6+4*PI())/3)</f>
        <v>-0.10505590923212764</v>
      </c>
      <c r="AI6" s="11">
        <f>'OddsRatio_working_3-way'!U6/(3*'OddsRatio_working_3-way'!X6^(1/3))*SIN(('OddsRatio_working_3-way'!Y6)/3)</f>
        <v>-0.18621816549266085</v>
      </c>
      <c r="AJ6" s="11">
        <f>'OddsRatio_working_3-way'!U6/(3*'OddsRatio_working_3-way'!X6^(1/3))*SIN(('OddsRatio_working_3-way'!Y6+2*PI())/3)</f>
        <v>-0.36818033791805038</v>
      </c>
      <c r="AK6" s="11">
        <f>'OddsRatio_working_3-way'!U6/(3*'OddsRatio_working_3-way'!X6^(1/3))*SIN(('OddsRatio_working_3-way'!Y6+4*PI())/3)</f>
        <v>0.55439850341071129</v>
      </c>
      <c r="AL6" s="11">
        <f>'OddsRatio_working_3-way'!Z6+'OddsRatio_working_3-way'!AF6</f>
        <v>1.0653022847796274</v>
      </c>
      <c r="AM6" s="11">
        <f>'OddsRatio_working_3-way'!AA6+'OddsRatio_working_3-way'!AG6</f>
        <v>-0.85519046631537166</v>
      </c>
      <c r="AN6" s="11">
        <f>'OddsRatio_working_3-way'!AB6+'OddsRatio_working_3-way'!AH6</f>
        <v>-0.21011181846425531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1.0653022847796274</v>
      </c>
      <c r="AS6" s="11">
        <f>IF(('OddsRatio_working_3-way'!X6=0),IF(Q6&gt;0,-Q6^(1/3),(-Q6)^(1/3)),'OddsRatio_working_3-way'!AM6-'OddsRatio_working_3-way'!R6/3)</f>
        <v>-0.85519046631537166</v>
      </c>
      <c r="AT6" s="11">
        <f>IF(('OddsRatio_working_3-way'!X6=0),IF(Q6&gt;0,-Q6^(1/3),(-Q6)^(1/3)),'OddsRatio_working_3-way'!AN6-'OddsRatio_working_3-way'!R6/3)</f>
        <v>-0.21011181846425531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2.54</v>
      </c>
      <c r="B7" s="4">
        <f>IF('True_Odds_Calculator_3-way'!B8="","",'True_Odds_Calculator_3-way'!B8)</f>
        <v>2.97</v>
      </c>
      <c r="C7" s="4">
        <f>IF('True_Odds_Calculator_3-way'!C8="","",'True_Odds_Calculator_3-way'!C8)</f>
        <v>3.3</v>
      </c>
      <c r="D7" s="9">
        <f t="shared" si="13"/>
        <v>0.38181955826384884</v>
      </c>
      <c r="E7" s="9">
        <f t="shared" si="14"/>
        <v>0.32561545695417277</v>
      </c>
      <c r="F7" s="9">
        <f t="shared" si="15"/>
        <v>0.29256498478197829</v>
      </c>
      <c r="G7" s="9">
        <f t="shared" si="16"/>
        <v>1.0513234918674608</v>
      </c>
      <c r="H7" s="9">
        <f t="shared" si="17"/>
        <v>2.6190381774758897</v>
      </c>
      <c r="I7" s="9">
        <f t="shared" si="18"/>
        <v>3.0711072789788978</v>
      </c>
      <c r="J7" s="9">
        <f t="shared" si="19"/>
        <v>3.4180440312951594</v>
      </c>
      <c r="K7" s="11">
        <f t="shared" si="20"/>
        <v>0.39370078740157477</v>
      </c>
      <c r="L7" s="11">
        <f t="shared" si="21"/>
        <v>0.33670033670033667</v>
      </c>
      <c r="M7" s="11">
        <f t="shared" si="22"/>
        <v>0.30303030303030304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-0.28029198370405717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0.23338450921366694</v>
      </c>
      <c r="Q7" s="11">
        <f>2*'OddsRatio_working_3-way'!K7*'OddsRatio_working_3-way'!L7*'OddsRatio_working_3-way'!M7</f>
        <v>8.0338901622604778E-2</v>
      </c>
      <c r="R7" s="11">
        <f t="shared" si="23"/>
        <v>0</v>
      </c>
      <c r="S7" s="11">
        <f t="shared" si="24"/>
        <v>-0.83264782006781579</v>
      </c>
      <c r="T7" s="11">
        <f t="shared" si="25"/>
        <v>-0.2866257556171482</v>
      </c>
      <c r="U7" s="11">
        <f>'OddsRatio_working_3-way'!S7-'OddsRatio_working_3-way'!R7^2/3</f>
        <v>-0.83264782006781579</v>
      </c>
      <c r="V7" s="11">
        <f>'OddsRatio_working_3-way'!S7*'OddsRatio_working_3-way'!R7/3-2*'OddsRatio_working_3-way'!R7^3/27-'OddsRatio_working_3-way'!T7</f>
        <v>0.2866257556171482</v>
      </c>
      <c r="W7" s="11">
        <f>'OddsRatio_working_3-way'!V7^2+4*'OddsRatio_working_3-way'!U7^3/27</f>
        <v>-3.3681540785521075E-3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0.14622113207540599</v>
      </c>
      <c r="Y7" s="11">
        <f>IF('OddsRatio_working_3-way'!W7&gt;=0,IF('OddsRatio_working_3-way'!V7+SQRT('OddsRatio_working_3-way'!W7)&gt;0,0,PI()),ACOS('OddsRatio_working_3-way'!V7/(2*'OddsRatio_working_3-way'!X7)))</f>
        <v>0.19977842058636708</v>
      </c>
      <c r="Z7" s="11">
        <f>'OddsRatio_working_3-way'!X7^(1/3)*COS('OddsRatio_working_3-way'!Y7/3)</f>
        <v>0.52566174593373038</v>
      </c>
      <c r="AA7" s="11">
        <f>'OddsRatio_working_3-way'!X7^(1/3)*COS(('OddsRatio_working_3-way'!Y7+2*PI())/3)</f>
        <v>-0.29319123632735045</v>
      </c>
      <c r="AB7" s="11">
        <f>'OddsRatio_working_3-way'!X7^(1/3)*COS(('OddsRatio_working_3-way'!Y7+4*PI())/3)</f>
        <v>-0.23247050960637983</v>
      </c>
      <c r="AC7" s="11">
        <f>'OddsRatio_working_3-way'!X7^(1/3)*SIN('OddsRatio_working_3-way'!Y7/3)</f>
        <v>3.5057127917742133E-2</v>
      </c>
      <c r="AD7" s="11">
        <f>'OddsRatio_working_3-way'!X7^(1/3)*SIN(('OddsRatio_working_3-way'!Y7+2*PI())/3)</f>
        <v>0.43770786181742083</v>
      </c>
      <c r="AE7" s="11">
        <f>'OddsRatio_working_3-way'!X7^(1/3)*SIN(('OddsRatio_working_3-way'!Y7+4*PI())/3)</f>
        <v>-0.47276498973516295</v>
      </c>
      <c r="AF7" s="11">
        <f>-'OddsRatio_working_3-way'!U7/(3*'OddsRatio_working_3-way'!X7^(1/3))*COS(('OddsRatio_working_3-way'!Y7)/3)</f>
        <v>0.52566174593373038</v>
      </c>
      <c r="AG7" s="11">
        <f>-'OddsRatio_working_3-way'!U7/(3*'OddsRatio_working_3-way'!X7^(1/3))*COS(('OddsRatio_working_3-way'!Y7+2*PI())/3)</f>
        <v>-0.29319123632735045</v>
      </c>
      <c r="AH7" s="11">
        <f>-'OddsRatio_working_3-way'!U7/(3*'OddsRatio_working_3-way'!X7^(1/3))*COS(('OddsRatio_working_3-way'!Y7+4*PI())/3)</f>
        <v>-0.23247050960637983</v>
      </c>
      <c r="AI7" s="11">
        <f>'OddsRatio_working_3-way'!U7/(3*'OddsRatio_working_3-way'!X7^(1/3))*SIN(('OddsRatio_working_3-way'!Y7)/3)</f>
        <v>-3.5057127917742133E-2</v>
      </c>
      <c r="AJ7" s="11">
        <f>'OddsRatio_working_3-way'!U7/(3*'OddsRatio_working_3-way'!X7^(1/3))*SIN(('OddsRatio_working_3-way'!Y7+2*PI())/3)</f>
        <v>-0.43770786181742083</v>
      </c>
      <c r="AK7" s="11">
        <f>'OddsRatio_working_3-way'!U7/(3*'OddsRatio_working_3-way'!X7^(1/3))*SIN(('OddsRatio_working_3-way'!Y7+4*PI())/3)</f>
        <v>0.47276498973516295</v>
      </c>
      <c r="AL7" s="11">
        <f>'OddsRatio_working_3-way'!Z7+'OddsRatio_working_3-way'!AF7</f>
        <v>1.0513234918674608</v>
      </c>
      <c r="AM7" s="11">
        <f>'OddsRatio_working_3-way'!AA7+'OddsRatio_working_3-way'!AG7</f>
        <v>-0.58638247265470089</v>
      </c>
      <c r="AN7" s="11">
        <f>'OddsRatio_working_3-way'!AB7+'OddsRatio_working_3-way'!AH7</f>
        <v>-0.46494101921275965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1.0513234918674608</v>
      </c>
      <c r="AS7" s="11">
        <f>IF(('OddsRatio_working_3-way'!X7=0),IF(Q7&gt;0,-Q7^(1/3),(-Q7)^(1/3)),'OddsRatio_working_3-way'!AM7-'OddsRatio_working_3-way'!R7/3)</f>
        <v>-0.58638247265470089</v>
      </c>
      <c r="AT7" s="11">
        <f>IF(('OddsRatio_working_3-way'!X7=0),IF(Q7&gt;0,-Q7^(1/3),(-Q7)^(1/3)),'OddsRatio_working_3-way'!AN7-'OddsRatio_working_3-way'!R7/3)</f>
        <v>-0.46494101921275965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1.63</v>
      </c>
      <c r="B8" s="4">
        <f>IF('True_Odds_Calculator_3-way'!B9="","",'True_Odds_Calculator_3-way'!B9)</f>
        <v>3.93</v>
      </c>
      <c r="C8" s="4">
        <f>IF('True_Odds_Calculator_3-way'!C9="","",'True_Odds_Calculator_3-way'!C9)</f>
        <v>5.95</v>
      </c>
      <c r="D8" s="9">
        <f t="shared" si="13"/>
        <v>0.59820397485411381</v>
      </c>
      <c r="E8" s="9">
        <f t="shared" si="14"/>
        <v>0.24249470516463595</v>
      </c>
      <c r="F8" s="9">
        <f t="shared" si="15"/>
        <v>0.15930131998125016</v>
      </c>
      <c r="G8" s="9">
        <f t="shared" si="16"/>
        <v>1.0661438159802756</v>
      </c>
      <c r="H8" s="9">
        <f t="shared" si="17"/>
        <v>1.6716706040675735</v>
      </c>
      <c r="I8" s="9">
        <f t="shared" si="18"/>
        <v>4.1238013808222078</v>
      </c>
      <c r="J8" s="9">
        <f t="shared" si="19"/>
        <v>6.2774118891023658</v>
      </c>
      <c r="K8" s="11">
        <f t="shared" si="20"/>
        <v>0.61349693251533743</v>
      </c>
      <c r="L8" s="11">
        <f t="shared" si="21"/>
        <v>0.2544529262086514</v>
      </c>
      <c r="M8" s="11">
        <f t="shared" si="22"/>
        <v>0.16806722689075629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-0.23972661232338188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0.22327106274533415</v>
      </c>
      <c r="Q8" s="11">
        <f>2*'OddsRatio_working_3-way'!K8*'OddsRatio_working_3-way'!L8*'OddsRatio_working_3-way'!M8</f>
        <v>5.247263519279298E-2</v>
      </c>
      <c r="R8" s="11">
        <f t="shared" si="23"/>
        <v>0</v>
      </c>
      <c r="S8" s="11">
        <f t="shared" si="24"/>
        <v>-0.93135701781890678</v>
      </c>
      <c r="T8" s="11">
        <f t="shared" si="25"/>
        <v>-0.21888531558611204</v>
      </c>
      <c r="U8" s="11">
        <f>'OddsRatio_working_3-way'!S8-'OddsRatio_working_3-way'!R8^2/3</f>
        <v>-0.93135701781890678</v>
      </c>
      <c r="V8" s="11">
        <f>'OddsRatio_working_3-way'!S8*'OddsRatio_working_3-way'!R8/3-2*'OddsRatio_working_3-way'!R8^3/27-'OddsRatio_working_3-way'!T8</f>
        <v>0.21888531558611204</v>
      </c>
      <c r="W8" s="11">
        <f>'OddsRatio_working_3-way'!V8^2+4*'OddsRatio_working_3-way'!U8^3/27</f>
        <v>-7.1775617792812413E-2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0.17297861079628044</v>
      </c>
      <c r="Y8" s="11">
        <f>IF('OddsRatio_working_3-way'!W8&gt;=0,IF('OddsRatio_working_3-way'!V8+SQRT('OddsRatio_working_3-way'!W8)&gt;0,0,PI()),ACOS('OddsRatio_working_3-way'!V8/(2*'OddsRatio_working_3-way'!X8)))</f>
        <v>0.88576826413583065</v>
      </c>
      <c r="Z8" s="11">
        <f>'OddsRatio_working_3-way'!X8^(1/3)*COS('OddsRatio_working_3-way'!Y8/3)</f>
        <v>0.53307190799013782</v>
      </c>
      <c r="AA8" s="11">
        <f>'OddsRatio_working_3-way'!X8^(1/3)*COS(('OddsRatio_working_3-way'!Y8+2*PI())/3)</f>
        <v>-0.40694610369423478</v>
      </c>
      <c r="AB8" s="11">
        <f>'OddsRatio_working_3-way'!X8^(1/3)*COS(('OddsRatio_working_3-way'!Y8+4*PI())/3)</f>
        <v>-0.12612580429590325</v>
      </c>
      <c r="AC8" s="11">
        <f>'OddsRatio_working_3-way'!X8^(1/3)*SIN('OddsRatio_working_3-way'!Y8/3)</f>
        <v>0.16213167545153809</v>
      </c>
      <c r="AD8" s="11">
        <f>'OddsRatio_working_3-way'!X8^(1/3)*SIN(('OddsRatio_working_3-way'!Y8+2*PI())/3)</f>
        <v>0.3805879766375313</v>
      </c>
      <c r="AE8" s="11">
        <f>'OddsRatio_working_3-way'!X8^(1/3)*SIN(('OddsRatio_working_3-way'!Y8+4*PI())/3)</f>
        <v>-0.54271965208906936</v>
      </c>
      <c r="AF8" s="11">
        <f>-'OddsRatio_working_3-way'!U8/(3*'OddsRatio_working_3-way'!X8^(1/3))*COS(('OddsRatio_working_3-way'!Y8)/3)</f>
        <v>0.53307190799013782</v>
      </c>
      <c r="AG8" s="11">
        <f>-'OddsRatio_working_3-way'!U8/(3*'OddsRatio_working_3-way'!X8^(1/3))*COS(('OddsRatio_working_3-way'!Y8+2*PI())/3)</f>
        <v>-0.40694610369423478</v>
      </c>
      <c r="AH8" s="11">
        <f>-'OddsRatio_working_3-way'!U8/(3*'OddsRatio_working_3-way'!X8^(1/3))*COS(('OddsRatio_working_3-way'!Y8+4*PI())/3)</f>
        <v>-0.12612580429590325</v>
      </c>
      <c r="AI8" s="11">
        <f>'OddsRatio_working_3-way'!U8/(3*'OddsRatio_working_3-way'!X8^(1/3))*SIN(('OddsRatio_working_3-way'!Y8)/3)</f>
        <v>-0.16213167545153809</v>
      </c>
      <c r="AJ8" s="11">
        <f>'OddsRatio_working_3-way'!U8/(3*'OddsRatio_working_3-way'!X8^(1/3))*SIN(('OddsRatio_working_3-way'!Y8+2*PI())/3)</f>
        <v>-0.3805879766375313</v>
      </c>
      <c r="AK8" s="11">
        <f>'OddsRatio_working_3-way'!U8/(3*'OddsRatio_working_3-way'!X8^(1/3))*SIN(('OddsRatio_working_3-way'!Y8+4*PI())/3)</f>
        <v>0.54271965208906936</v>
      </c>
      <c r="AL8" s="11">
        <f>'OddsRatio_working_3-way'!Z8+'OddsRatio_working_3-way'!AF8</f>
        <v>1.0661438159802756</v>
      </c>
      <c r="AM8" s="11">
        <f>'OddsRatio_working_3-way'!AA8+'OddsRatio_working_3-way'!AG8</f>
        <v>-0.81389220738846957</v>
      </c>
      <c r="AN8" s="11">
        <f>'OddsRatio_working_3-way'!AB8+'OddsRatio_working_3-way'!AH8</f>
        <v>-0.25225160859180651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1.0661438159802756</v>
      </c>
      <c r="AS8" s="11">
        <f>IF(('OddsRatio_working_3-way'!X8=0),IF(Q8&gt;0,-Q8^(1/3),(-Q8)^(1/3)),'OddsRatio_working_3-way'!AM8-'OddsRatio_working_3-way'!R8/3)</f>
        <v>-0.81389220738846957</v>
      </c>
      <c r="AT8" s="11">
        <f>IF(('OddsRatio_working_3-way'!X8=0),IF(Q8&gt;0,-Q8^(1/3),(-Q8)^(1/3)),'OddsRatio_working_3-way'!AN8-'OddsRatio_working_3-way'!R8/3)</f>
        <v>-0.25225160859180651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3.04</v>
      </c>
      <c r="B9" s="4">
        <f>IF('True_Odds_Calculator_3-way'!B10="","",'True_Odds_Calculator_3-way'!B10)</f>
        <v>3.21</v>
      </c>
      <c r="C9" s="4">
        <f>IF('True_Odds_Calculator_3-way'!C10="","",'True_Odds_Calculator_3-way'!C10)</f>
        <v>2.5499999999999998</v>
      </c>
      <c r="D9" s="9">
        <f t="shared" si="13"/>
        <v>0.3182627305793585</v>
      </c>
      <c r="E9" s="9">
        <f t="shared" si="14"/>
        <v>0.30115375250371962</v>
      </c>
      <c r="F9" s="9">
        <f t="shared" si="15"/>
        <v>0.38058351691692177</v>
      </c>
      <c r="G9" s="9">
        <f t="shared" si="16"/>
        <v>1.0500284949549941</v>
      </c>
      <c r="H9" s="9">
        <f t="shared" si="17"/>
        <v>3.1420581297081878</v>
      </c>
      <c r="I9" s="9">
        <f t="shared" si="18"/>
        <v>3.3205629738505378</v>
      </c>
      <c r="J9" s="9">
        <f t="shared" si="19"/>
        <v>2.6275441671802402</v>
      </c>
      <c r="K9" s="11">
        <f t="shared" si="20"/>
        <v>0.32894736842105265</v>
      </c>
      <c r="L9" s="11">
        <f t="shared" si="21"/>
        <v>0.3115264797507788</v>
      </c>
      <c r="M9" s="11">
        <f t="shared" si="22"/>
        <v>0.39215686274509809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-0.28082472536481384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0.23308224749155282</v>
      </c>
      <c r="Q9" s="11">
        <f>2*'OddsRatio_working_3-way'!K9*'OddsRatio_working_3-way'!L9*'OddsRatio_working_3-way'!M9</f>
        <v>8.0373188790190619E-2</v>
      </c>
      <c r="R9" s="11">
        <f t="shared" si="23"/>
        <v>0</v>
      </c>
      <c r="S9" s="11">
        <f t="shared" si="24"/>
        <v>-0.82999190042386861</v>
      </c>
      <c r="T9" s="11">
        <f t="shared" si="25"/>
        <v>-0.28620410359443743</v>
      </c>
      <c r="U9" s="11">
        <f>'OddsRatio_working_3-way'!S9-'OddsRatio_working_3-way'!R9^2/3</f>
        <v>-0.82999190042386861</v>
      </c>
      <c r="V9" s="11">
        <f>'OddsRatio_working_3-way'!S9*'OddsRatio_working_3-way'!R9/3-2*'OddsRatio_working_3-way'!R9^3/27-'OddsRatio_working_3-way'!T9</f>
        <v>0.28620410359443743</v>
      </c>
      <c r="W9" s="11">
        <f>'OddsRatio_working_3-way'!V9^2+4*'OddsRatio_working_3-way'!U9^3/27</f>
        <v>-2.7939163848690468E-3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0.1455220819147085</v>
      </c>
      <c r="Y9" s="11">
        <f>IF('OddsRatio_working_3-way'!W9&gt;=0,IF('OddsRatio_working_3-way'!V9+SQRT('OddsRatio_working_3-way'!W9)&gt;0,0,PI()),ACOS('OddsRatio_working_3-way'!V9/(2*'OddsRatio_working_3-way'!X9)))</f>
        <v>0.18262685332614348</v>
      </c>
      <c r="Z9" s="11">
        <f>'OddsRatio_working_3-way'!X9^(1/3)*COS('OddsRatio_working_3-way'!Y9/3)</f>
        <v>0.52501424747749703</v>
      </c>
      <c r="AA9" s="11">
        <f>'OddsRatio_working_3-way'!X9^(1/3)*COS(('OddsRatio_working_3-way'!Y9+2*PI())/3)</f>
        <v>-0.29022002804694613</v>
      </c>
      <c r="AB9" s="11">
        <f>'OddsRatio_working_3-way'!X9^(1/3)*COS(('OddsRatio_working_3-way'!Y9+4*PI())/3)</f>
        <v>-0.23479421943055104</v>
      </c>
      <c r="AC9" s="11">
        <f>'OddsRatio_working_3-way'!X9^(1/3)*SIN('OddsRatio_working_3-way'!Y9/3)</f>
        <v>3.2000105524728532E-2</v>
      </c>
      <c r="AD9" s="11">
        <f>'OddsRatio_working_3-way'!X9^(1/3)*SIN(('OddsRatio_working_3-way'!Y9+2*PI())/3)</f>
        <v>0.43867562290191836</v>
      </c>
      <c r="AE9" s="11">
        <f>'OddsRatio_working_3-way'!X9^(1/3)*SIN(('OddsRatio_working_3-way'!Y9+4*PI())/3)</f>
        <v>-0.47067572842664684</v>
      </c>
      <c r="AF9" s="11">
        <f>-'OddsRatio_working_3-way'!U9/(3*'OddsRatio_working_3-way'!X9^(1/3))*COS(('OddsRatio_working_3-way'!Y9)/3)</f>
        <v>0.52501424747749692</v>
      </c>
      <c r="AG9" s="11">
        <f>-'OddsRatio_working_3-way'!U9/(3*'OddsRatio_working_3-way'!X9^(1/3))*COS(('OddsRatio_working_3-way'!Y9+2*PI())/3)</f>
        <v>-0.29022002804694608</v>
      </c>
      <c r="AH9" s="11">
        <f>-'OddsRatio_working_3-way'!U9/(3*'OddsRatio_working_3-way'!X9^(1/3))*COS(('OddsRatio_working_3-way'!Y9+4*PI())/3)</f>
        <v>-0.23479421943055098</v>
      </c>
      <c r="AI9" s="11">
        <f>'OddsRatio_working_3-way'!U9/(3*'OddsRatio_working_3-way'!X9^(1/3))*SIN(('OddsRatio_working_3-way'!Y9)/3)</f>
        <v>-3.2000105524728525E-2</v>
      </c>
      <c r="AJ9" s="11">
        <f>'OddsRatio_working_3-way'!U9/(3*'OddsRatio_working_3-way'!X9^(1/3))*SIN(('OddsRatio_working_3-way'!Y9+2*PI())/3)</f>
        <v>-0.43867562290191831</v>
      </c>
      <c r="AK9" s="11">
        <f>'OddsRatio_working_3-way'!U9/(3*'OddsRatio_working_3-way'!X9^(1/3))*SIN(('OddsRatio_working_3-way'!Y9+4*PI())/3)</f>
        <v>0.47067572842664673</v>
      </c>
      <c r="AL9" s="11">
        <f>'OddsRatio_working_3-way'!Z9+'OddsRatio_working_3-way'!AF9</f>
        <v>1.0500284949549941</v>
      </c>
      <c r="AM9" s="11">
        <f>'OddsRatio_working_3-way'!AA9+'OddsRatio_working_3-way'!AG9</f>
        <v>-0.58044005609389226</v>
      </c>
      <c r="AN9" s="11">
        <f>'OddsRatio_working_3-way'!AB9+'OddsRatio_working_3-way'!AH9</f>
        <v>-0.46958843886110202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1.0500284949549941</v>
      </c>
      <c r="AS9" s="11">
        <f>IF(('OddsRatio_working_3-way'!X9=0),IF(Q9&gt;0,-Q9^(1/3),(-Q9)^(1/3)),'OddsRatio_working_3-way'!AM9-'OddsRatio_working_3-way'!R9/3)</f>
        <v>-0.58044005609389226</v>
      </c>
      <c r="AT9" s="11">
        <f>IF(('OddsRatio_working_3-way'!X9=0),IF(Q9&gt;0,-Q9^(1/3),(-Q9)^(1/3)),'OddsRatio_working_3-way'!AN9-'OddsRatio_working_3-way'!R9/3)</f>
        <v>-0.46958843886110202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3.19</v>
      </c>
      <c r="D10" s="9">
        <f t="shared" si="13"/>
        <v>0.39167362082191265</v>
      </c>
      <c r="E10" s="9">
        <f t="shared" si="14"/>
        <v>0.30513405603982219</v>
      </c>
      <c r="F10" s="9">
        <f t="shared" si="15"/>
        <v>0.30319232313826511</v>
      </c>
      <c r="G10" s="9">
        <f t="shared" si="16"/>
        <v>1.0494230793995198</v>
      </c>
      <c r="H10" s="9">
        <f t="shared" si="17"/>
        <v>2.5531461575112893</v>
      </c>
      <c r="I10" s="9">
        <f t="shared" si="18"/>
        <v>3.2772480822969587</v>
      </c>
      <c r="J10" s="9">
        <f t="shared" si="19"/>
        <v>3.2982365438849484</v>
      </c>
      <c r="K10" s="11">
        <f t="shared" si="20"/>
        <v>0.40322580645161293</v>
      </c>
      <c r="L10" s="11">
        <f t="shared" si="21"/>
        <v>0.31545741324921134</v>
      </c>
      <c r="M10" s="11">
        <f t="shared" si="22"/>
        <v>0.31347962382445144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-0.28045548490452221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0.2328687548507678</v>
      </c>
      <c r="Q10" s="11">
        <f>2*'OddsRatio_working_3-way'!K10*'OddsRatio_working_3-way'!L10*'OddsRatio_working_3-way'!M10</f>
        <v>7.9749573579030078E-2</v>
      </c>
      <c r="R10" s="11">
        <f t="shared" si="23"/>
        <v>0</v>
      </c>
      <c r="S10" s="11">
        <f t="shared" si="24"/>
        <v>-0.83032341096857221</v>
      </c>
      <c r="T10" s="11">
        <f t="shared" si="25"/>
        <v>-0.28435733252348366</v>
      </c>
      <c r="U10" s="11">
        <f>'OddsRatio_working_3-way'!S10-'OddsRatio_working_3-way'!R10^2/3</f>
        <v>-0.83032341096857221</v>
      </c>
      <c r="V10" s="11">
        <f>'OddsRatio_working_3-way'!S10*'OddsRatio_working_3-way'!R10/3-2*'OddsRatio_working_3-way'!R10^3/27-'OddsRatio_working_3-way'!T10</f>
        <v>0.28435733252348366</v>
      </c>
      <c r="W10" s="11">
        <f>'OddsRatio_working_3-way'!V10^2+4*'OddsRatio_working_3-way'!U10^3/27</f>
        <v>-3.9491524657978561E-3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0.14560927599716039</v>
      </c>
      <c r="Y10" s="11">
        <f>IF('OddsRatio_working_3-way'!W10&gt;=0,IF('OddsRatio_working_3-way'!V10+SQRT('OddsRatio_working_3-way'!W10)&gt;0,0,PI()),ACOS('OddsRatio_working_3-way'!V10/(2*'OddsRatio_working_3-way'!X10)))</f>
        <v>0.21750163209698048</v>
      </c>
      <c r="Z10" s="11">
        <f>'OddsRatio_working_3-way'!X10^(1/3)*COS('OddsRatio_working_3-way'!Y10/3)</f>
        <v>0.52471153969975992</v>
      </c>
      <c r="AA10" s="11">
        <f>'OddsRatio_working_3-way'!X10^(1/3)*COS(('OddsRatio_working_3-way'!Y10+2*PI())/3)</f>
        <v>-0.29535884276095153</v>
      </c>
      <c r="AB10" s="11">
        <f>'OddsRatio_working_3-way'!X10^(1/3)*COS(('OddsRatio_working_3-way'!Y10+4*PI())/3)</f>
        <v>-0.22935269693880869</v>
      </c>
      <c r="AC10" s="11">
        <f>'OddsRatio_working_3-way'!X10^(1/3)*SIN('OddsRatio_working_3-way'!Y10/3)</f>
        <v>3.8108666058584088E-2</v>
      </c>
      <c r="AD10" s="11">
        <f>'OddsRatio_working_3-way'!X10^(1/3)*SIN(('OddsRatio_working_3-way'!Y10+2*PI())/3)</f>
        <v>0.43535919000954704</v>
      </c>
      <c r="AE10" s="11">
        <f>'OddsRatio_working_3-way'!X10^(1/3)*SIN(('OddsRatio_working_3-way'!Y10+4*PI())/3)</f>
        <v>-0.47346785606813097</v>
      </c>
      <c r="AF10" s="11">
        <f>-'OddsRatio_working_3-way'!U10/(3*'OddsRatio_working_3-way'!X10^(1/3))*COS(('OddsRatio_working_3-way'!Y10)/3)</f>
        <v>0.52471153969975992</v>
      </c>
      <c r="AG10" s="11">
        <f>-'OddsRatio_working_3-way'!U10/(3*'OddsRatio_working_3-way'!X10^(1/3))*COS(('OddsRatio_working_3-way'!Y10+2*PI())/3)</f>
        <v>-0.29535884276095153</v>
      </c>
      <c r="AH10" s="11">
        <f>-'OddsRatio_working_3-way'!U10/(3*'OddsRatio_working_3-way'!X10^(1/3))*COS(('OddsRatio_working_3-way'!Y10+4*PI())/3)</f>
        <v>-0.22935269693880869</v>
      </c>
      <c r="AI10" s="11">
        <f>'OddsRatio_working_3-way'!U10/(3*'OddsRatio_working_3-way'!X10^(1/3))*SIN(('OddsRatio_working_3-way'!Y10)/3)</f>
        <v>-3.8108666058584088E-2</v>
      </c>
      <c r="AJ10" s="11">
        <f>'OddsRatio_working_3-way'!U10/(3*'OddsRatio_working_3-way'!X10^(1/3))*SIN(('OddsRatio_working_3-way'!Y10+2*PI())/3)</f>
        <v>-0.43535919000954704</v>
      </c>
      <c r="AK10" s="11">
        <f>'OddsRatio_working_3-way'!U10/(3*'OddsRatio_working_3-way'!X10^(1/3))*SIN(('OddsRatio_working_3-way'!Y10+4*PI())/3)</f>
        <v>0.47346785606813097</v>
      </c>
      <c r="AL10" s="11">
        <f>'OddsRatio_working_3-way'!Z10+'OddsRatio_working_3-way'!AF10</f>
        <v>1.0494230793995198</v>
      </c>
      <c r="AM10" s="11">
        <f>'OddsRatio_working_3-way'!AA10+'OddsRatio_working_3-way'!AG10</f>
        <v>-0.59071768552190307</v>
      </c>
      <c r="AN10" s="11">
        <f>'OddsRatio_working_3-way'!AB10+'OddsRatio_working_3-way'!AH10</f>
        <v>-0.45870539387761738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1.0494230793995198</v>
      </c>
      <c r="AS10" s="11">
        <f>IF(('OddsRatio_working_3-way'!X10=0),IF(Q10&gt;0,-Q10^(1/3),(-Q10)^(1/3)),'OddsRatio_working_3-way'!AM10-'OddsRatio_working_3-way'!R10/3)</f>
        <v>-0.59071768552190307</v>
      </c>
      <c r="AT10" s="11">
        <f>IF(('OddsRatio_working_3-way'!X10=0),IF(Q10&gt;0,-Q10^(1/3),(-Q10)^(1/3)),'OddsRatio_working_3-way'!AN10-'OddsRatio_working_3-way'!R10/3)</f>
        <v>-0.45870539387761738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1.36</v>
      </c>
      <c r="B11" s="4">
        <f>IF('True_Odds_Calculator_3-way'!B12="","",'True_Odds_Calculator_3-way'!B12)</f>
        <v>5</v>
      </c>
      <c r="C11" s="4">
        <f>IF('True_Odds_Calculator_3-way'!C12="","",'True_Odds_Calculator_3-way'!C12)</f>
        <v>9.65</v>
      </c>
      <c r="D11" s="9">
        <f t="shared" si="13"/>
        <v>0.71788925142559401</v>
      </c>
      <c r="E11" s="9">
        <f t="shared" si="14"/>
        <v>0.18634600557885028</v>
      </c>
      <c r="F11" s="9">
        <f t="shared" si="15"/>
        <v>9.5764742995555915E-2</v>
      </c>
      <c r="G11" s="9">
        <f t="shared" si="16"/>
        <v>1.0915903347293121</v>
      </c>
      <c r="H11" s="9">
        <f t="shared" si="17"/>
        <v>1.392972520502552</v>
      </c>
      <c r="I11" s="9">
        <f t="shared" si="18"/>
        <v>5.3663613389172484</v>
      </c>
      <c r="J11" s="9">
        <f t="shared" si="19"/>
        <v>10.442256395408551</v>
      </c>
      <c r="K11" s="11">
        <f t="shared" si="20"/>
        <v>0.73529411764705876</v>
      </c>
      <c r="L11" s="11">
        <f t="shared" si="21"/>
        <v>0.2</v>
      </c>
      <c r="M11" s="11">
        <f t="shared" si="22"/>
        <v>0.10362694300518134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-0.18982017677537344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0.19826272477903079</v>
      </c>
      <c r="Q11" s="11">
        <f>2*'OddsRatio_working_3-way'!K11*'OddsRatio_working_3-way'!L11*'OddsRatio_working_3-way'!M11</f>
        <v>3.0478512648582749E-2</v>
      </c>
      <c r="R11" s="11">
        <f t="shared" si="23"/>
        <v>0</v>
      </c>
      <c r="S11" s="11">
        <f t="shared" si="24"/>
        <v>-1.0444765574823374</v>
      </c>
      <c r="T11" s="11">
        <f t="shared" si="25"/>
        <v>-0.1605651894669235</v>
      </c>
      <c r="U11" s="11">
        <f>'OddsRatio_working_3-way'!S11-'OddsRatio_working_3-way'!R11^2/3</f>
        <v>-1.0444765574823374</v>
      </c>
      <c r="V11" s="11">
        <f>'OddsRatio_working_3-way'!S11*'OddsRatio_working_3-way'!R11/3-2*'OddsRatio_working_3-way'!R11^3/27-'OddsRatio_working_3-way'!T11</f>
        <v>0.1605651894669235</v>
      </c>
      <c r="W11" s="11">
        <f>'OddsRatio_working_3-way'!V11^2+4*'OddsRatio_working_3-way'!U11^3/27</f>
        <v>-0.14302654539451268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0.2054310866586784</v>
      </c>
      <c r="Y11" s="11">
        <f>IF('OddsRatio_working_3-way'!W11&gt;=0,IF('OddsRatio_working_3-way'!V11+SQRT('OddsRatio_working_3-way'!W11)&gt;0,0,PI()),ACOS('OddsRatio_working_3-way'!V11/(2*'OddsRatio_working_3-way'!X11)))</f>
        <v>1.1692951116776977</v>
      </c>
      <c r="Z11" s="11">
        <f>'OddsRatio_working_3-way'!X11^(1/3)*COS('OddsRatio_working_3-way'!Y11/3)</f>
        <v>0.54579516736465605</v>
      </c>
      <c r="AA11" s="11">
        <f>'OddsRatio_working_3-way'!X11^(1/3)*COS(('OddsRatio_working_3-way'!Y11+2*PI())/3)</f>
        <v>-0.46706211657035235</v>
      </c>
      <c r="AB11" s="11">
        <f>'OddsRatio_working_3-way'!X11^(1/3)*COS(('OddsRatio_working_3-way'!Y11+4*PI())/3)</f>
        <v>-7.8733050794303802E-2</v>
      </c>
      <c r="AC11" s="11">
        <f>'OddsRatio_working_3-way'!X11^(1/3)*SIN('OddsRatio_working_3-way'!Y11/3)</f>
        <v>0.22420189065995763</v>
      </c>
      <c r="AD11" s="11">
        <f>'OddsRatio_working_3-way'!X11^(1/3)*SIN(('OddsRatio_working_3-way'!Y11+2*PI())/3)</f>
        <v>0.36057153487059274</v>
      </c>
      <c r="AE11" s="11">
        <f>'OddsRatio_working_3-way'!X11^(1/3)*SIN(('OddsRatio_working_3-way'!Y11+4*PI())/3)</f>
        <v>-0.58477342553055023</v>
      </c>
      <c r="AF11" s="11">
        <f>-'OddsRatio_working_3-way'!U11/(3*'OddsRatio_working_3-way'!X11^(1/3))*COS(('OddsRatio_working_3-way'!Y11)/3)</f>
        <v>0.54579516736465605</v>
      </c>
      <c r="AG11" s="11">
        <f>-'OddsRatio_working_3-way'!U11/(3*'OddsRatio_working_3-way'!X11^(1/3))*COS(('OddsRatio_working_3-way'!Y11+2*PI())/3)</f>
        <v>-0.46706211657035235</v>
      </c>
      <c r="AH11" s="11">
        <f>-'OddsRatio_working_3-way'!U11/(3*'OddsRatio_working_3-way'!X11^(1/3))*COS(('OddsRatio_working_3-way'!Y11+4*PI())/3)</f>
        <v>-7.8733050794303802E-2</v>
      </c>
      <c r="AI11" s="11">
        <f>'OddsRatio_working_3-way'!U11/(3*'OddsRatio_working_3-way'!X11^(1/3))*SIN(('OddsRatio_working_3-way'!Y11)/3)</f>
        <v>-0.22420189065995763</v>
      </c>
      <c r="AJ11" s="11">
        <f>'OddsRatio_working_3-way'!U11/(3*'OddsRatio_working_3-way'!X11^(1/3))*SIN(('OddsRatio_working_3-way'!Y11+2*PI())/3)</f>
        <v>-0.36057153487059274</v>
      </c>
      <c r="AK11" s="11">
        <f>'OddsRatio_working_3-way'!U11/(3*'OddsRatio_working_3-way'!X11^(1/3))*SIN(('OddsRatio_working_3-way'!Y11+4*PI())/3)</f>
        <v>0.58477342553055023</v>
      </c>
      <c r="AL11" s="11">
        <f>'OddsRatio_working_3-way'!Z11+'OddsRatio_working_3-way'!AF11</f>
        <v>1.0915903347293121</v>
      </c>
      <c r="AM11" s="11">
        <f>'OddsRatio_working_3-way'!AA11+'OddsRatio_working_3-way'!AG11</f>
        <v>-0.9341242331407047</v>
      </c>
      <c r="AN11" s="11">
        <f>'OddsRatio_working_3-way'!AB11+'OddsRatio_working_3-way'!AH11</f>
        <v>-0.1574661015886076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1.0915903347293121</v>
      </c>
      <c r="AS11" s="11">
        <f>IF(('OddsRatio_working_3-way'!X11=0),IF(Q11&gt;0,-Q11^(1/3),(-Q11)^(1/3)),'OddsRatio_working_3-way'!AM11-'OddsRatio_working_3-way'!R11/3)</f>
        <v>-0.9341242331407047</v>
      </c>
      <c r="AT11" s="11">
        <f>IF(('OddsRatio_working_3-way'!X11=0),IF(Q11&gt;0,-Q11^(1/3),(-Q11)^(1/3)),'OddsRatio_working_3-way'!AN11-'OddsRatio_working_3-way'!R11/3)</f>
        <v>-0.1574661015886076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1.05</v>
      </c>
      <c r="B12" s="4">
        <f>IF('True_Odds_Calculator_3-way'!B13="","",'True_Odds_Calculator_3-way'!B13)</f>
        <v>23</v>
      </c>
      <c r="C12" s="4">
        <f>IF('True_Odds_Calculator_3-way'!C13="","",'True_Odds_Calculator_3-way'!C13)</f>
        <v>81</v>
      </c>
      <c r="D12" s="9">
        <f t="shared" si="13"/>
        <v>0.94847219887583156</v>
      </c>
      <c r="E12" s="9">
        <f t="shared" si="14"/>
        <v>4.0154271906055299E-2</v>
      </c>
      <c r="F12" s="9">
        <f t="shared" si="15"/>
        <v>1.1373529218112995E-2</v>
      </c>
      <c r="G12" s="9">
        <f t="shared" si="16"/>
        <v>1.0865432046451364</v>
      </c>
      <c r="H12" s="9">
        <f t="shared" si="17"/>
        <v>1.054327160232257</v>
      </c>
      <c r="I12" s="9">
        <f t="shared" si="18"/>
        <v>24.903950502192998</v>
      </c>
      <c r="J12" s="9">
        <f t="shared" si="19"/>
        <v>87.923456371610925</v>
      </c>
      <c r="K12" s="11">
        <f t="shared" si="20"/>
        <v>0.95238095238095233</v>
      </c>
      <c r="L12" s="11">
        <f t="shared" si="21"/>
        <v>4.3478260869565216E-2</v>
      </c>
      <c r="M12" s="11">
        <f t="shared" si="22"/>
        <v>1.2345679012345678E-2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-4.4986325179561915E-2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5.2168800961071495E-2</v>
      </c>
      <c r="Q12" s="11">
        <f>2*'OddsRatio_working_3-way'!K12*'OddsRatio_working_3-way'!L12*'OddsRatio_working_3-way'!M12</f>
        <v>1.0224164813536793E-3</v>
      </c>
      <c r="R12" s="11">
        <f t="shared" si="23"/>
        <v>0</v>
      </c>
      <c r="S12" s="11">
        <f t="shared" si="24"/>
        <v>-1.1596590909090905</v>
      </c>
      <c r="T12" s="11">
        <f t="shared" si="25"/>
        <v>-2.2727272727272714E-2</v>
      </c>
      <c r="U12" s="11">
        <f>'OddsRatio_working_3-way'!S12-'OddsRatio_working_3-way'!R12^2/3</f>
        <v>-1.1596590909090905</v>
      </c>
      <c r="V12" s="11">
        <f>'OddsRatio_working_3-way'!S12*'OddsRatio_working_3-way'!R12/3-2*'OddsRatio_working_3-way'!R12^3/27-'OddsRatio_working_3-way'!T12</f>
        <v>2.2727272727272714E-2</v>
      </c>
      <c r="W12" s="11">
        <f>'OddsRatio_working_3-way'!V12^2+4*'OddsRatio_working_3-way'!U12^3/27</f>
        <v>-0.23052350404983868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0.24033311932371001</v>
      </c>
      <c r="Y12" s="11">
        <f>IF('OddsRatio_working_3-way'!W12&gt;=0,IF('OddsRatio_working_3-way'!V12+SQRT('OddsRatio_working_3-way'!W12)&gt;0,0,PI()),ACOS('OddsRatio_working_3-way'!V12/(2*'OddsRatio_working_3-way'!X12)))</f>
        <v>1.5234958345373111</v>
      </c>
      <c r="Z12" s="11">
        <f>'OddsRatio_working_3-way'!X12^(1/3)*COS('OddsRatio_working_3-way'!Y12/3)</f>
        <v>0.54327160232256821</v>
      </c>
      <c r="AA12" s="11">
        <f>'OddsRatio_working_3-way'!X12^(1/3)*COS(('OddsRatio_working_3-way'!Y12+2*PI())/3)</f>
        <v>-0.53346923544666058</v>
      </c>
      <c r="AB12" s="11">
        <f>'OddsRatio_working_3-way'!X12^(1/3)*COS(('OddsRatio_working_3-way'!Y12+4*PI())/3)</f>
        <v>-9.8023668759075425E-3</v>
      </c>
      <c r="AC12" s="11">
        <f>'OddsRatio_working_3-way'!X12^(1/3)*SIN('OddsRatio_working_3-way'!Y12/3)</f>
        <v>0.30233920753501264</v>
      </c>
      <c r="AD12" s="11">
        <f>'OddsRatio_working_3-way'!X12^(1/3)*SIN(('OddsRatio_working_3-way'!Y12+2*PI())/3)</f>
        <v>0.31931740499851491</v>
      </c>
      <c r="AE12" s="11">
        <f>'OddsRatio_working_3-way'!X12^(1/3)*SIN(('OddsRatio_working_3-way'!Y12+4*PI())/3)</f>
        <v>-0.62165661253352744</v>
      </c>
      <c r="AF12" s="11">
        <f>-'OddsRatio_working_3-way'!U12/(3*'OddsRatio_working_3-way'!X12^(1/3))*COS(('OddsRatio_working_3-way'!Y12)/3)</f>
        <v>0.54327160232256821</v>
      </c>
      <c r="AG12" s="11">
        <f>-'OddsRatio_working_3-way'!U12/(3*'OddsRatio_working_3-way'!X12^(1/3))*COS(('OddsRatio_working_3-way'!Y12+2*PI())/3)</f>
        <v>-0.53346923544666058</v>
      </c>
      <c r="AH12" s="11">
        <f>-'OddsRatio_working_3-way'!U12/(3*'OddsRatio_working_3-way'!X12^(1/3))*COS(('OddsRatio_working_3-way'!Y12+4*PI())/3)</f>
        <v>-9.8023668759075425E-3</v>
      </c>
      <c r="AI12" s="11">
        <f>'OddsRatio_working_3-way'!U12/(3*'OddsRatio_working_3-way'!X12^(1/3))*SIN(('OddsRatio_working_3-way'!Y12)/3)</f>
        <v>-0.30233920753501264</v>
      </c>
      <c r="AJ12" s="11">
        <f>'OddsRatio_working_3-way'!U12/(3*'OddsRatio_working_3-way'!X12^(1/3))*SIN(('OddsRatio_working_3-way'!Y12+2*PI())/3)</f>
        <v>-0.31931740499851491</v>
      </c>
      <c r="AK12" s="11">
        <f>'OddsRatio_working_3-way'!U12/(3*'OddsRatio_working_3-way'!X12^(1/3))*SIN(('OddsRatio_working_3-way'!Y12+4*PI())/3)</f>
        <v>0.62165661253352744</v>
      </c>
      <c r="AL12" s="11">
        <f>'OddsRatio_working_3-way'!Z12+'OddsRatio_working_3-way'!AF12</f>
        <v>1.0865432046451364</v>
      </c>
      <c r="AM12" s="11">
        <f>'OddsRatio_working_3-way'!AA12+'OddsRatio_working_3-way'!AG12</f>
        <v>-1.0669384708933212</v>
      </c>
      <c r="AN12" s="11">
        <f>'OddsRatio_working_3-way'!AB12+'OddsRatio_working_3-way'!AH12</f>
        <v>-1.9604733751815085E-2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1.0865432046451364</v>
      </c>
      <c r="AS12" s="11">
        <f>IF(('OddsRatio_working_3-way'!X12=0),IF(Q12&gt;0,-Q12^(1/3),(-Q12)^(1/3)),'OddsRatio_working_3-way'!AM12-'OddsRatio_working_3-way'!R12/3)</f>
        <v>-1.0669384708933212</v>
      </c>
      <c r="AT12" s="11">
        <f>IF(('OddsRatio_working_3-way'!X12=0),IF(Q12&gt;0,-Q12^(1/3),(-Q12)^(1/3)),'OddsRatio_working_3-way'!AN12-'OddsRatio_working_3-way'!R12/3)</f>
        <v>-1.9604733751815085E-2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1.74</v>
      </c>
      <c r="B13" s="4">
        <f>IF('True_Odds_Calculator_3-way'!B14="","",'True_Odds_Calculator_3-way'!B14)</f>
        <v>3.87</v>
      </c>
      <c r="C13" s="4">
        <f>IF('True_Odds_Calculator_3-way'!C14="","",'True_Odds_Calculator_3-way'!C14)</f>
        <v>4.66</v>
      </c>
      <c r="D13" s="9">
        <f t="shared" si="13"/>
        <v>0.55512095989686527</v>
      </c>
      <c r="E13" s="9">
        <f t="shared" si="14"/>
        <v>0.24341749890276296</v>
      </c>
      <c r="F13" s="9">
        <f t="shared" si="15"/>
        <v>0.20146154120037191</v>
      </c>
      <c r="G13" s="9">
        <f t="shared" si="16"/>
        <v>1.0829853950082455</v>
      </c>
      <c r="H13" s="9">
        <f t="shared" si="17"/>
        <v>1.8014091923061017</v>
      </c>
      <c r="I13" s="9">
        <f t="shared" si="18"/>
        <v>4.1081680836736645</v>
      </c>
      <c r="J13" s="9">
        <f t="shared" si="19"/>
        <v>4.9637265457301778</v>
      </c>
      <c r="K13" s="11">
        <f t="shared" si="20"/>
        <v>0.57471264367816088</v>
      </c>
      <c r="L13" s="11">
        <f t="shared" si="21"/>
        <v>0.25839793281653745</v>
      </c>
      <c r="M13" s="11">
        <f t="shared" si="22"/>
        <v>0.21459227467811159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-0.24771287045035895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0.231679859352798</v>
      </c>
      <c r="Q13" s="11">
        <f>2*'OddsRatio_working_3-way'!K13*'OddsRatio_working_3-way'!L13*'OddsRatio_working_3-way'!M13</f>
        <v>6.3735862270370841E-2</v>
      </c>
      <c r="R13" s="11">
        <f t="shared" si="23"/>
        <v>0</v>
      </c>
      <c r="S13" s="11">
        <f t="shared" si="24"/>
        <v>-0.93527582531980746</v>
      </c>
      <c r="T13" s="11">
        <f t="shared" si="25"/>
        <v>-0.25729733846487135</v>
      </c>
      <c r="U13" s="11">
        <f>'OddsRatio_working_3-way'!S13-'OddsRatio_working_3-way'!R13^2/3</f>
        <v>-0.93527582531980746</v>
      </c>
      <c r="V13" s="11">
        <f>'OddsRatio_working_3-way'!S13*'OddsRatio_working_3-way'!R13/3-2*'OddsRatio_working_3-way'!R13^3/27-'OddsRatio_working_3-way'!T13</f>
        <v>0.25729733846487135</v>
      </c>
      <c r="W13" s="11">
        <f>'OddsRatio_working_3-way'!V13^2+4*'OddsRatio_working_3-way'!U13^3/27</f>
        <v>-5.5001633484805801E-2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0.17407150388986156</v>
      </c>
      <c r="Y13" s="11">
        <f>IF('OddsRatio_working_3-way'!W13&gt;=0,IF('OddsRatio_working_3-way'!V13+SQRT('OddsRatio_working_3-way'!W13)&gt;0,0,PI()),ACOS('OddsRatio_working_3-way'!V13/(2*'OddsRatio_working_3-way'!X13)))</f>
        <v>0.7391277004557214</v>
      </c>
      <c r="Z13" s="11">
        <f>'OddsRatio_working_3-way'!X13^(1/3)*COS('OddsRatio_working_3-way'!Y13/3)</f>
        <v>0.54149269750412277</v>
      </c>
      <c r="AA13" s="11">
        <f>'OddsRatio_working_3-way'!X13^(1/3)*COS(('OddsRatio_working_3-way'!Y13+2*PI())/3)</f>
        <v>-0.38867938162340437</v>
      </c>
      <c r="AB13" s="11">
        <f>'OddsRatio_working_3-way'!X13^(1/3)*COS(('OddsRatio_working_3-way'!Y13+4*PI())/3)</f>
        <v>-0.15281331588071856</v>
      </c>
      <c r="AC13" s="11">
        <f>'OddsRatio_working_3-way'!X13^(1/3)*SIN('OddsRatio_working_3-way'!Y13/3)</f>
        <v>0.13617733654923778</v>
      </c>
      <c r="AD13" s="11">
        <f>'OddsRatio_working_3-way'!X13^(1/3)*SIN(('OddsRatio_working_3-way'!Y13+2*PI())/3)</f>
        <v>0.40085776372771398</v>
      </c>
      <c r="AE13" s="11">
        <f>'OddsRatio_working_3-way'!X13^(1/3)*SIN(('OddsRatio_working_3-way'!Y13+4*PI())/3)</f>
        <v>-0.53703510027695167</v>
      </c>
      <c r="AF13" s="11">
        <f>-'OddsRatio_working_3-way'!U13/(3*'OddsRatio_working_3-way'!X13^(1/3))*COS(('OddsRatio_working_3-way'!Y13)/3)</f>
        <v>0.54149269750412277</v>
      </c>
      <c r="AG13" s="11">
        <f>-'OddsRatio_working_3-way'!U13/(3*'OddsRatio_working_3-way'!X13^(1/3))*COS(('OddsRatio_working_3-way'!Y13+2*PI())/3)</f>
        <v>-0.38867938162340437</v>
      </c>
      <c r="AH13" s="11">
        <f>-'OddsRatio_working_3-way'!U13/(3*'OddsRatio_working_3-way'!X13^(1/3))*COS(('OddsRatio_working_3-way'!Y13+4*PI())/3)</f>
        <v>-0.15281331588071856</v>
      </c>
      <c r="AI13" s="11">
        <f>'OddsRatio_working_3-way'!U13/(3*'OddsRatio_working_3-way'!X13^(1/3))*SIN(('OddsRatio_working_3-way'!Y13)/3)</f>
        <v>-0.13617733654923778</v>
      </c>
      <c r="AJ13" s="11">
        <f>'OddsRatio_working_3-way'!U13/(3*'OddsRatio_working_3-way'!X13^(1/3))*SIN(('OddsRatio_working_3-way'!Y13+2*PI())/3)</f>
        <v>-0.40085776372771398</v>
      </c>
      <c r="AK13" s="11">
        <f>'OddsRatio_working_3-way'!U13/(3*'OddsRatio_working_3-way'!X13^(1/3))*SIN(('OddsRatio_working_3-way'!Y13+4*PI())/3)</f>
        <v>0.53703510027695167</v>
      </c>
      <c r="AL13" s="11">
        <f>'OddsRatio_working_3-way'!Z13+'OddsRatio_working_3-way'!AF13</f>
        <v>1.0829853950082455</v>
      </c>
      <c r="AM13" s="11">
        <f>'OddsRatio_working_3-way'!AA13+'OddsRatio_working_3-way'!AG13</f>
        <v>-0.77735876324680875</v>
      </c>
      <c r="AN13" s="11">
        <f>'OddsRatio_working_3-way'!AB13+'OddsRatio_working_3-way'!AH13</f>
        <v>-0.30562663176143712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1.0829853950082455</v>
      </c>
      <c r="AS13" s="11">
        <f>IF(('OddsRatio_working_3-way'!X13=0),IF(Q13&gt;0,-Q13^(1/3),(-Q13)^(1/3)),'OddsRatio_working_3-way'!AM13-'OddsRatio_working_3-way'!R13/3)</f>
        <v>-0.77735876324680875</v>
      </c>
      <c r="AT13" s="11">
        <f>IF(('OddsRatio_working_3-way'!X13=0),IF(Q13&gt;0,-Q13^(1/3),(-Q13)^(1/3)),'OddsRatio_working_3-way'!AN13-'OddsRatio_working_3-way'!R13/3)</f>
        <v>-0.30562663176143712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3.29</v>
      </c>
      <c r="C14" s="4">
        <f>IF('True_Odds_Calculator_3-way'!C15="","",'True_Odds_Calculator_3-way'!C15)</f>
        <v>3.72</v>
      </c>
      <c r="D14" s="9">
        <f t="shared" si="13"/>
        <v>0.45470901086670423</v>
      </c>
      <c r="E14" s="9">
        <f t="shared" si="14"/>
        <v>0.28969104471530693</v>
      </c>
      <c r="F14" s="9">
        <f t="shared" si="15"/>
        <v>0.25559994441798906</v>
      </c>
      <c r="G14" s="9">
        <f t="shared" si="16"/>
        <v>1.07072202869985</v>
      </c>
      <c r="H14" s="9">
        <f t="shared" si="17"/>
        <v>2.1992086721438322</v>
      </c>
      <c r="I14" s="9">
        <f t="shared" si="18"/>
        <v>3.4519534457226566</v>
      </c>
      <c r="J14" s="9">
        <f t="shared" si="19"/>
        <v>3.9123639180635918</v>
      </c>
      <c r="K14" s="11">
        <f t="shared" si="20"/>
        <v>0.47169811320754712</v>
      </c>
      <c r="L14" s="11">
        <f t="shared" si="21"/>
        <v>0.303951367781155</v>
      </c>
      <c r="M14" s="11">
        <f t="shared" si="22"/>
        <v>0.26881720430107525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-0.26887332029715594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0.23625759338842559</v>
      </c>
      <c r="Q14" s="11">
        <f>2*'OddsRatio_working_3-way'!K14*'OddsRatio_working_3-way'!L14*'OddsRatio_working_3-way'!M14</f>
        <v>7.7082412198507547E-2</v>
      </c>
      <c r="R14" s="11">
        <f t="shared" si="23"/>
        <v>0</v>
      </c>
      <c r="S14" s="11">
        <f t="shared" si="24"/>
        <v>-0.87869481853876841</v>
      </c>
      <c r="T14" s="11">
        <f t="shared" si="25"/>
        <v>-0.28668672709258353</v>
      </c>
      <c r="U14" s="11">
        <f>'OddsRatio_working_3-way'!S14-'OddsRatio_working_3-way'!R14^2/3</f>
        <v>-0.87869481853876841</v>
      </c>
      <c r="V14" s="11">
        <f>'OddsRatio_working_3-way'!S14*'OddsRatio_working_3-way'!R14/3-2*'OddsRatio_working_3-way'!R14^3/27-'OddsRatio_working_3-way'!T14</f>
        <v>0.28668672709258353</v>
      </c>
      <c r="W14" s="11">
        <f>'OddsRatio_working_3-way'!V14^2+4*'OddsRatio_working_3-way'!U14^3/27</f>
        <v>-1.8320986796693542E-2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0.15851677063307135</v>
      </c>
      <c r="Y14" s="11">
        <f>IF('OddsRatio_working_3-way'!W14&gt;=0,IF('OddsRatio_working_3-way'!V14+SQRT('OddsRatio_working_3-way'!W14)&gt;0,0,PI()),ACOS('OddsRatio_working_3-way'!V14/(2*'OddsRatio_working_3-way'!X14)))</f>
        <v>0.44110873526805605</v>
      </c>
      <c r="Z14" s="11">
        <f>'OddsRatio_working_3-way'!X14^(1/3)*COS('OddsRatio_working_3-way'!Y14/3)</f>
        <v>0.535361014349925</v>
      </c>
      <c r="AA14" s="11">
        <f>'OddsRatio_working_3-way'!X14^(1/3)*COS(('OddsRatio_working_3-way'!Y14+2*PI())/3)</f>
        <v>-0.33634740509788191</v>
      </c>
      <c r="AB14" s="11">
        <f>'OddsRatio_working_3-way'!X14^(1/3)*COS(('OddsRatio_working_3-way'!Y14+4*PI())/3)</f>
        <v>-0.19901360925204317</v>
      </c>
      <c r="AC14" s="11">
        <f>'OddsRatio_working_3-way'!X14^(1/3)*SIN('OddsRatio_working_3-way'!Y14/3)</f>
        <v>7.9289704000428118E-2</v>
      </c>
      <c r="AD14" s="11">
        <f>'OddsRatio_working_3-way'!X14^(1/3)*SIN(('OddsRatio_working_3-way'!Y14+2*PI())/3)</f>
        <v>0.42399138662262637</v>
      </c>
      <c r="AE14" s="11">
        <f>'OddsRatio_working_3-way'!X14^(1/3)*SIN(('OddsRatio_working_3-way'!Y14+4*PI())/3)</f>
        <v>-0.50328109062305448</v>
      </c>
      <c r="AF14" s="11">
        <f>-'OddsRatio_working_3-way'!U14/(3*'OddsRatio_working_3-way'!X14^(1/3))*COS(('OddsRatio_working_3-way'!Y14)/3)</f>
        <v>0.53536101434992511</v>
      </c>
      <c r="AG14" s="11">
        <f>-'OddsRatio_working_3-way'!U14/(3*'OddsRatio_working_3-way'!X14^(1/3))*COS(('OddsRatio_working_3-way'!Y14+2*PI())/3)</f>
        <v>-0.33634740509788197</v>
      </c>
      <c r="AH14" s="11">
        <f>-'OddsRatio_working_3-way'!U14/(3*'OddsRatio_working_3-way'!X14^(1/3))*COS(('OddsRatio_working_3-way'!Y14+4*PI())/3)</f>
        <v>-0.19901360925204323</v>
      </c>
      <c r="AI14" s="11">
        <f>'OddsRatio_working_3-way'!U14/(3*'OddsRatio_working_3-way'!X14^(1/3))*SIN(('OddsRatio_working_3-way'!Y14)/3)</f>
        <v>-7.9289704000428132E-2</v>
      </c>
      <c r="AJ14" s="11">
        <f>'OddsRatio_working_3-way'!U14/(3*'OddsRatio_working_3-way'!X14^(1/3))*SIN(('OddsRatio_working_3-way'!Y14+2*PI())/3)</f>
        <v>-0.42399138662262642</v>
      </c>
      <c r="AK14" s="11">
        <f>'OddsRatio_working_3-way'!U14/(3*'OddsRatio_working_3-way'!X14^(1/3))*SIN(('OddsRatio_working_3-way'!Y14+4*PI())/3)</f>
        <v>0.50328109062305459</v>
      </c>
      <c r="AL14" s="11">
        <f>'OddsRatio_working_3-way'!Z14+'OddsRatio_working_3-way'!AF14</f>
        <v>1.07072202869985</v>
      </c>
      <c r="AM14" s="11">
        <f>'OddsRatio_working_3-way'!AA14+'OddsRatio_working_3-way'!AG14</f>
        <v>-0.67269481019576394</v>
      </c>
      <c r="AN14" s="11">
        <f>'OddsRatio_working_3-way'!AB14+'OddsRatio_working_3-way'!AH14</f>
        <v>-0.3980272185040864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1.07072202869985</v>
      </c>
      <c r="AS14" s="11">
        <f>IF(('OddsRatio_working_3-way'!X14=0),IF(Q14&gt;0,-Q14^(1/3),(-Q14)^(1/3)),'OddsRatio_working_3-way'!AM14-'OddsRatio_working_3-way'!R14/3)</f>
        <v>-0.67269481019576394</v>
      </c>
      <c r="AT14" s="11">
        <f>IF(('OddsRatio_working_3-way'!X14=0),IF(Q14&gt;0,-Q14^(1/3),(-Q14)^(1/3)),'OddsRatio_working_3-way'!AN14-'OddsRatio_working_3-way'!R14/3)</f>
        <v>-0.3980272185040864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3.05</v>
      </c>
      <c r="B15" s="4">
        <f>IF('True_Odds_Calculator_3-way'!B16="","",'True_Odds_Calculator_3-way'!B16)</f>
        <v>3.95</v>
      </c>
      <c r="C15" s="4">
        <f>IF('True_Odds_Calculator_3-way'!C16="","",'True_Odds_Calculator_3-way'!C16)</f>
        <v>2.16</v>
      </c>
      <c r="D15" s="9">
        <f t="shared" si="13"/>
        <v>0.31316519664335901</v>
      </c>
      <c r="E15" s="9">
        <f t="shared" si="14"/>
        <v>0.2406117852386285</v>
      </c>
      <c r="F15" s="9">
        <f t="shared" si="15"/>
        <v>0.44622301811801257</v>
      </c>
      <c r="G15" s="9">
        <f t="shared" si="16"/>
        <v>1.0698550512067231</v>
      </c>
      <c r="H15" s="9">
        <f t="shared" si="17"/>
        <v>3.1932028549737823</v>
      </c>
      <c r="I15" s="9">
        <f t="shared" si="18"/>
        <v>4.1560724010598342</v>
      </c>
      <c r="J15" s="9">
        <f t="shared" si="19"/>
        <v>2.2410318593997993</v>
      </c>
      <c r="K15" s="11">
        <f t="shared" si="20"/>
        <v>0.32786885245901642</v>
      </c>
      <c r="L15" s="11">
        <f t="shared" si="21"/>
        <v>0.25316455696202528</v>
      </c>
      <c r="M15" s="11">
        <f t="shared" si="22"/>
        <v>0.46296296296296291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-0.26957721365274812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0.23671731494931322</v>
      </c>
      <c r="Q15" s="11">
        <f>2*'OddsRatio_working_3-way'!K15*'OddsRatio_working_3-way'!L15*'OddsRatio_working_3-way'!M15</f>
        <v>7.6856271087439365E-2</v>
      </c>
      <c r="R15" s="11">
        <f t="shared" si="23"/>
        <v>0</v>
      </c>
      <c r="S15" s="11">
        <f t="shared" si="24"/>
        <v>-0.87810580034496954</v>
      </c>
      <c r="T15" s="11">
        <f t="shared" si="25"/>
        <v>-0.28509928582628885</v>
      </c>
      <c r="U15" s="11">
        <f>'OddsRatio_working_3-way'!S15-'OddsRatio_working_3-way'!R15^2/3</f>
        <v>-0.87810580034496954</v>
      </c>
      <c r="V15" s="11">
        <f>'OddsRatio_working_3-way'!S15*'OddsRatio_working_3-way'!R15/3-2*'OddsRatio_working_3-way'!R15^3/27-'OddsRatio_working_3-way'!T15</f>
        <v>0.28509928582628885</v>
      </c>
      <c r="W15" s="11">
        <f>'OddsRatio_working_3-way'!V15^2+4*'OddsRatio_working_3-way'!U15^3/27</f>
        <v>-1.9026672905016903E-2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0.15835740879706012</v>
      </c>
      <c r="Y15" s="11">
        <f>IF('OddsRatio_working_3-way'!W15&gt;=0,IF('OddsRatio_working_3-way'!V15+SQRT('OddsRatio_working_3-way'!W15)&gt;0,0,PI()),ACOS('OddsRatio_working_3-way'!V15/(2*'OddsRatio_working_3-way'!X15)))</f>
        <v>0.45062136238233186</v>
      </c>
      <c r="Z15" s="11">
        <f>'OddsRatio_working_3-way'!X15^(1/3)*COS('OddsRatio_working_3-way'!Y15/3)</f>
        <v>0.53492752560336154</v>
      </c>
      <c r="AA15" s="11">
        <f>'OddsRatio_working_3-way'!X15^(1/3)*COS(('OddsRatio_working_3-way'!Y15+2*PI())/3)</f>
        <v>-0.33757693453239807</v>
      </c>
      <c r="AB15" s="11">
        <f>'OddsRatio_working_3-way'!X15^(1/3)*COS(('OddsRatio_working_3-way'!Y15+4*PI())/3)</f>
        <v>-0.19735059107096362</v>
      </c>
      <c r="AC15" s="11">
        <f>'OddsRatio_working_3-way'!X15^(1/3)*SIN('OddsRatio_working_3-way'!Y15/3)</f>
        <v>8.0959717144936258E-2</v>
      </c>
      <c r="AD15" s="11">
        <f>'OddsRatio_working_3-way'!X15^(1/3)*SIN(('OddsRatio_working_3-way'!Y15+2*PI())/3)</f>
        <v>0.42278096778359381</v>
      </c>
      <c r="AE15" s="11">
        <f>'OddsRatio_working_3-way'!X15^(1/3)*SIN(('OddsRatio_working_3-way'!Y15+4*PI())/3)</f>
        <v>-0.50374068492852997</v>
      </c>
      <c r="AF15" s="11">
        <f>-'OddsRatio_working_3-way'!U15/(3*'OddsRatio_working_3-way'!X15^(1/3))*COS(('OddsRatio_working_3-way'!Y15)/3)</f>
        <v>0.53492752560336154</v>
      </c>
      <c r="AG15" s="11">
        <f>-'OddsRatio_working_3-way'!U15/(3*'OddsRatio_working_3-way'!X15^(1/3))*COS(('OddsRatio_working_3-way'!Y15+2*PI())/3)</f>
        <v>-0.33757693453239807</v>
      </c>
      <c r="AH15" s="11">
        <f>-'OddsRatio_working_3-way'!U15/(3*'OddsRatio_working_3-way'!X15^(1/3))*COS(('OddsRatio_working_3-way'!Y15+4*PI())/3)</f>
        <v>-0.19735059107096362</v>
      </c>
      <c r="AI15" s="11">
        <f>'OddsRatio_working_3-way'!U15/(3*'OddsRatio_working_3-way'!X15^(1/3))*SIN(('OddsRatio_working_3-way'!Y15)/3)</f>
        <v>-8.0959717144936258E-2</v>
      </c>
      <c r="AJ15" s="11">
        <f>'OddsRatio_working_3-way'!U15/(3*'OddsRatio_working_3-way'!X15^(1/3))*SIN(('OddsRatio_working_3-way'!Y15+2*PI())/3)</f>
        <v>-0.42278096778359381</v>
      </c>
      <c r="AK15" s="11">
        <f>'OddsRatio_working_3-way'!U15/(3*'OddsRatio_working_3-way'!X15^(1/3))*SIN(('OddsRatio_working_3-way'!Y15+4*PI())/3)</f>
        <v>0.50374068492852997</v>
      </c>
      <c r="AL15" s="11">
        <f>'OddsRatio_working_3-way'!Z15+'OddsRatio_working_3-way'!AF15</f>
        <v>1.0698550512067231</v>
      </c>
      <c r="AM15" s="11">
        <f>'OddsRatio_working_3-way'!AA15+'OddsRatio_working_3-way'!AG15</f>
        <v>-0.67515386906479613</v>
      </c>
      <c r="AN15" s="11">
        <f>'OddsRatio_working_3-way'!AB15+'OddsRatio_working_3-way'!AH15</f>
        <v>-0.39470118214192723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1.0698550512067231</v>
      </c>
      <c r="AS15" s="11">
        <f>IF(('OddsRatio_working_3-way'!X15=0),IF(Q15&gt;0,-Q15^(1/3),(-Q15)^(1/3)),'OddsRatio_working_3-way'!AM15-'OddsRatio_working_3-way'!R15/3)</f>
        <v>-0.67515386906479613</v>
      </c>
      <c r="AT15" s="11">
        <f>IF(('OddsRatio_working_3-way'!X15=0),IF(Q15&gt;0,-Q15^(1/3),(-Q15)^(1/3)),'OddsRatio_working_3-way'!AN15-'OddsRatio_working_3-way'!R15/3)</f>
        <v>-0.39470118214192723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5.75</v>
      </c>
      <c r="B16" s="4">
        <f>IF('True_Odds_Calculator_3-way'!B17="","",'True_Odds_Calculator_3-way'!B17)</f>
        <v>4.5</v>
      </c>
      <c r="C16" s="4">
        <f>IF('True_Odds_Calculator_3-way'!C17="","",'True_Odds_Calculator_3-way'!C17)</f>
        <v>1.57</v>
      </c>
      <c r="D16" s="9">
        <f t="shared" si="13"/>
        <v>0.16534767414748963</v>
      </c>
      <c r="E16" s="9">
        <f t="shared" si="14"/>
        <v>0.21188785626666765</v>
      </c>
      <c r="F16" s="9">
        <f t="shared" si="15"/>
        <v>0.62276446958584297</v>
      </c>
      <c r="G16" s="9">
        <f t="shared" si="16"/>
        <v>1.0627078973612045</v>
      </c>
      <c r="H16" s="9">
        <f t="shared" si="17"/>
        <v>6.0478625124657208</v>
      </c>
      <c r="I16" s="9">
        <f t="shared" si="18"/>
        <v>4.7194776407642163</v>
      </c>
      <c r="J16" s="9">
        <f t="shared" si="19"/>
        <v>1.6057435014958865</v>
      </c>
      <c r="K16" s="11">
        <f t="shared" si="20"/>
        <v>0.17391304347826086</v>
      </c>
      <c r="L16" s="11">
        <f t="shared" si="21"/>
        <v>0.22222222222222221</v>
      </c>
      <c r="M16" s="11">
        <f t="shared" si="22"/>
        <v>0.63694267515923564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-0.23326871596049126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0.21711437274993076</v>
      </c>
      <c r="Q16" s="11">
        <f>2*'OddsRatio_working_3-way'!K16*'OddsRatio_working_3-way'!L16*'OddsRatio_working_3-way'!M16</f>
        <v>4.9232284070279082E-2</v>
      </c>
      <c r="R16" s="11">
        <f t="shared" si="23"/>
        <v>0</v>
      </c>
      <c r="S16" s="11">
        <f t="shared" si="24"/>
        <v>-0.93074792243767246</v>
      </c>
      <c r="T16" s="11">
        <f t="shared" si="25"/>
        <v>-0.21105395066613886</v>
      </c>
      <c r="U16" s="11">
        <f>'OddsRatio_working_3-way'!S16-'OddsRatio_working_3-way'!R16^2/3</f>
        <v>-0.93074792243767246</v>
      </c>
      <c r="V16" s="11">
        <f>'OddsRatio_working_3-way'!S16*'OddsRatio_working_3-way'!R16/3-2*'OddsRatio_working_3-way'!R16^3/27-'OddsRatio_working_3-way'!T16</f>
        <v>0.21105395066613886</v>
      </c>
      <c r="W16" s="11">
        <f>'OddsRatio_working_3-way'!V16^2+4*'OddsRatio_working_3-way'!U16^3/27</f>
        <v>-7.4907962568933784E-2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0.17280894989895543</v>
      </c>
      <c r="Y16" s="11">
        <f>IF('OddsRatio_working_3-way'!W16&gt;=0,IF('OddsRatio_working_3-way'!V16+SQRT('OddsRatio_working_3-way'!W16)&gt;0,0,PI()),ACOS('OddsRatio_working_3-way'!V16/(2*'OddsRatio_working_3-way'!X16)))</f>
        <v>0.91390648889723225</v>
      </c>
      <c r="Z16" s="11">
        <f>'OddsRatio_working_3-way'!X16^(1/3)*COS('OddsRatio_working_3-way'!Y16/3)</f>
        <v>0.53135394868060226</v>
      </c>
      <c r="AA16" s="11">
        <f>'OddsRatio_working_3-way'!X16^(1/3)*COS(('OddsRatio_working_3-way'!Y16+2*PI())/3)</f>
        <v>-0.41036358922076266</v>
      </c>
      <c r="AB16" s="11">
        <f>'OddsRatio_working_3-way'!X16^(1/3)*COS(('OddsRatio_working_3-way'!Y16+4*PI())/3)</f>
        <v>-0.12099035945983974</v>
      </c>
      <c r="AC16" s="11">
        <f>'OddsRatio_working_3-way'!X16^(1/3)*SIN('OddsRatio_working_3-way'!Y16/3)</f>
        <v>0.16706971209874041</v>
      </c>
      <c r="AD16" s="11">
        <f>'OddsRatio_working_3-way'!X16^(1/3)*SIN(('OddsRatio_working_3-way'!Y16+2*PI())/3)</f>
        <v>0.37663116190920432</v>
      </c>
      <c r="AE16" s="11">
        <f>'OddsRatio_working_3-way'!X16^(1/3)*SIN(('OddsRatio_working_3-way'!Y16+4*PI())/3)</f>
        <v>-0.54370087400794465</v>
      </c>
      <c r="AF16" s="11">
        <f>-'OddsRatio_working_3-way'!U16/(3*'OddsRatio_working_3-way'!X16^(1/3))*COS(('OddsRatio_working_3-way'!Y16)/3)</f>
        <v>0.53135394868060226</v>
      </c>
      <c r="AG16" s="11">
        <f>-'OddsRatio_working_3-way'!U16/(3*'OddsRatio_working_3-way'!X16^(1/3))*COS(('OddsRatio_working_3-way'!Y16+2*PI())/3)</f>
        <v>-0.41036358922076266</v>
      </c>
      <c r="AH16" s="11">
        <f>-'OddsRatio_working_3-way'!U16/(3*'OddsRatio_working_3-way'!X16^(1/3))*COS(('OddsRatio_working_3-way'!Y16+4*PI())/3)</f>
        <v>-0.12099035945983974</v>
      </c>
      <c r="AI16" s="11">
        <f>'OddsRatio_working_3-way'!U16/(3*'OddsRatio_working_3-way'!X16^(1/3))*SIN(('OddsRatio_working_3-way'!Y16)/3)</f>
        <v>-0.16706971209874041</v>
      </c>
      <c r="AJ16" s="11">
        <f>'OddsRatio_working_3-way'!U16/(3*'OddsRatio_working_3-way'!X16^(1/3))*SIN(('OddsRatio_working_3-way'!Y16+2*PI())/3)</f>
        <v>-0.37663116190920432</v>
      </c>
      <c r="AK16" s="11">
        <f>'OddsRatio_working_3-way'!U16/(3*'OddsRatio_working_3-way'!X16^(1/3))*SIN(('OddsRatio_working_3-way'!Y16+4*PI())/3)</f>
        <v>0.54370087400794465</v>
      </c>
      <c r="AL16" s="11">
        <f>'OddsRatio_working_3-way'!Z16+'OddsRatio_working_3-way'!AF16</f>
        <v>1.0627078973612045</v>
      </c>
      <c r="AM16" s="11">
        <f>'OddsRatio_working_3-way'!AA16+'OddsRatio_working_3-way'!AG16</f>
        <v>-0.82072717844152532</v>
      </c>
      <c r="AN16" s="11">
        <f>'OddsRatio_working_3-way'!AB16+'OddsRatio_working_3-way'!AH16</f>
        <v>-0.24198071891967948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1.0627078973612045</v>
      </c>
      <c r="AS16" s="11">
        <f>IF(('OddsRatio_working_3-way'!X16=0),IF(Q16&gt;0,-Q16^(1/3),(-Q16)^(1/3)),'OddsRatio_working_3-way'!AM16-'OddsRatio_working_3-way'!R16/3)</f>
        <v>-0.82072717844152532</v>
      </c>
      <c r="AT16" s="11">
        <f>IF(('OddsRatio_working_3-way'!X16=0),IF(Q16&gt;0,-Q16^(1/3),(-Q16)^(1/3)),'OddsRatio_working_3-way'!AN16-'OddsRatio_working_3-way'!R16/3)</f>
        <v>-0.24198071891967948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2.23</v>
      </c>
      <c r="B17" s="4">
        <f>IF('True_Odds_Calculator_3-way'!B18="","",'True_Odds_Calculator_3-way'!B18)</f>
        <v>3.57</v>
      </c>
      <c r="C17" s="4">
        <f>IF('True_Odds_Calculator_3-way'!C18="","",'True_Odds_Calculator_3-way'!C18)</f>
        <v>3.34</v>
      </c>
      <c r="D17" s="9">
        <f t="shared" si="13"/>
        <v>0.43789434657780152</v>
      </c>
      <c r="E17" s="9">
        <f t="shared" si="14"/>
        <v>0.27158339386844205</v>
      </c>
      <c r="F17" s="9">
        <f t="shared" si="15"/>
        <v>0.2905222595537566</v>
      </c>
      <c r="G17" s="9">
        <f t="shared" si="16"/>
        <v>1.0436226678156348</v>
      </c>
      <c r="H17" s="9">
        <f t="shared" si="17"/>
        <v>2.2836558814132304</v>
      </c>
      <c r="I17" s="9">
        <f t="shared" si="18"/>
        <v>3.6821102562861809</v>
      </c>
      <c r="J17" s="9">
        <f t="shared" si="19"/>
        <v>3.4420770426885849</v>
      </c>
      <c r="K17" s="11">
        <f t="shared" si="20"/>
        <v>0.44843049327354262</v>
      </c>
      <c r="L17" s="11">
        <f t="shared" si="21"/>
        <v>0.28011204481792717</v>
      </c>
      <c r="M17" s="11">
        <f t="shared" si="22"/>
        <v>0.29940119760479045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-0.27818553645243704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0.23091323476572495</v>
      </c>
      <c r="Q17" s="11">
        <f>2*'OddsRatio_working_3-way'!K17*'OddsRatio_working_3-way'!L17*'OddsRatio_working_3-way'!M17</f>
        <v>7.5216037382972306E-2</v>
      </c>
      <c r="R17" s="11">
        <f t="shared" si="23"/>
        <v>0</v>
      </c>
      <c r="S17" s="11">
        <f t="shared" si="24"/>
        <v>-0.83006916071355674</v>
      </c>
      <c r="T17" s="11">
        <f t="shared" si="25"/>
        <v>-0.27038083410865044</v>
      </c>
      <c r="U17" s="11">
        <f>'OddsRatio_working_3-way'!S17-'OddsRatio_working_3-way'!R17^2/3</f>
        <v>-0.83006916071355674</v>
      </c>
      <c r="V17" s="11">
        <f>'OddsRatio_working_3-way'!S17*'OddsRatio_working_3-way'!R17/3-2*'OddsRatio_working_3-way'!R17^3/27-'OddsRatio_working_3-way'!T17</f>
        <v>0.27038083410865044</v>
      </c>
      <c r="W17" s="11">
        <f>'OddsRatio_working_3-way'!V17^2+4*'OddsRatio_working_3-way'!U17^3/27</f>
        <v>-1.1624566970001901E-2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0.14554240140186936</v>
      </c>
      <c r="Y17" s="11">
        <f>IF('OddsRatio_working_3-way'!W17&gt;=0,IF('OddsRatio_working_3-way'!V17+SQRT('OddsRatio_working_3-way'!W17)&gt;0,0,PI()),ACOS('OddsRatio_working_3-way'!V17/(2*'OddsRatio_working_3-way'!X17)))</f>
        <v>0.37943766860079653</v>
      </c>
      <c r="Z17" s="11">
        <f>'OddsRatio_working_3-way'!X17^(1/3)*COS('OddsRatio_working_3-way'!Y17/3)</f>
        <v>0.52181133390781753</v>
      </c>
      <c r="AA17" s="11">
        <f>'OddsRatio_working_3-way'!X17^(1/3)*COS(('OddsRatio_working_3-way'!Y17+2*PI())/3)</f>
        <v>-0.31836860311625031</v>
      </c>
      <c r="AB17" s="11">
        <f>'OddsRatio_working_3-way'!X17^(1/3)*COS(('OddsRatio_working_3-way'!Y17+4*PI())/3)</f>
        <v>-0.20344273079156711</v>
      </c>
      <c r="AC17" s="11">
        <f>'OddsRatio_working_3-way'!X17^(1/3)*SIN('OddsRatio_working_3-way'!Y17/3)</f>
        <v>6.6352483323508432E-2</v>
      </c>
      <c r="AD17" s="11">
        <f>'OddsRatio_working_3-way'!X17^(1/3)*SIN(('OddsRatio_working_3-way'!Y17+2*PI())/3)</f>
        <v>0.41872562948505998</v>
      </c>
      <c r="AE17" s="11">
        <f>'OddsRatio_working_3-way'!X17^(1/3)*SIN(('OddsRatio_working_3-way'!Y17+4*PI())/3)</f>
        <v>-0.48507811280856844</v>
      </c>
      <c r="AF17" s="11">
        <f>-'OddsRatio_working_3-way'!U17/(3*'OddsRatio_working_3-way'!X17^(1/3))*COS(('OddsRatio_working_3-way'!Y17)/3)</f>
        <v>0.52181133390781742</v>
      </c>
      <c r="AG17" s="11">
        <f>-'OddsRatio_working_3-way'!U17/(3*'OddsRatio_working_3-way'!X17^(1/3))*COS(('OddsRatio_working_3-way'!Y17+2*PI())/3)</f>
        <v>-0.31836860311625026</v>
      </c>
      <c r="AH17" s="11">
        <f>-'OddsRatio_working_3-way'!U17/(3*'OddsRatio_working_3-way'!X17^(1/3))*COS(('OddsRatio_working_3-way'!Y17+4*PI())/3)</f>
        <v>-0.20344273079156708</v>
      </c>
      <c r="AI17" s="11">
        <f>'OddsRatio_working_3-way'!U17/(3*'OddsRatio_working_3-way'!X17^(1/3))*SIN(('OddsRatio_working_3-way'!Y17)/3)</f>
        <v>-6.6352483323508418E-2</v>
      </c>
      <c r="AJ17" s="11">
        <f>'OddsRatio_working_3-way'!U17/(3*'OddsRatio_working_3-way'!X17^(1/3))*SIN(('OddsRatio_working_3-way'!Y17+2*PI())/3)</f>
        <v>-0.41872562948505992</v>
      </c>
      <c r="AK17" s="11">
        <f>'OddsRatio_working_3-way'!U17/(3*'OddsRatio_working_3-way'!X17^(1/3))*SIN(('OddsRatio_working_3-way'!Y17+4*PI())/3)</f>
        <v>0.48507811280856833</v>
      </c>
      <c r="AL17" s="11">
        <f>'OddsRatio_working_3-way'!Z17+'OddsRatio_working_3-way'!AF17</f>
        <v>1.0436226678156348</v>
      </c>
      <c r="AM17" s="11">
        <f>'OddsRatio_working_3-way'!AA17+'OddsRatio_working_3-way'!AG17</f>
        <v>-0.63673720623250052</v>
      </c>
      <c r="AN17" s="11">
        <f>'OddsRatio_working_3-way'!AB17+'OddsRatio_working_3-way'!AH17</f>
        <v>-0.40688546158313421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1.0436226678156348</v>
      </c>
      <c r="AS17" s="11">
        <f>IF(('OddsRatio_working_3-way'!X17=0),IF(Q17&gt;0,-Q17^(1/3),(-Q17)^(1/3)),'OddsRatio_working_3-way'!AM17-'OddsRatio_working_3-way'!R17/3)</f>
        <v>-0.63673720623250052</v>
      </c>
      <c r="AT17" s="11">
        <f>IF(('OddsRatio_working_3-way'!X17=0),IF(Q17&gt;0,-Q17^(1/3),(-Q17)^(1/3)),'OddsRatio_working_3-way'!AN17-'OddsRatio_working_3-way'!R17/3)</f>
        <v>-0.40688546158313421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3.98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2.09</v>
      </c>
      <c r="D18" s="9">
        <f t="shared" si="13"/>
        <v>0.24308480449894687</v>
      </c>
      <c r="E18" s="9">
        <f t="shared" si="14"/>
        <v>0.28939321240692273</v>
      </c>
      <c r="F18" s="9">
        <f t="shared" si="15"/>
        <v>0.4675219830941304</v>
      </c>
      <c r="G18" s="9">
        <f t="shared" si="16"/>
        <v>1.0448961969283919</v>
      </c>
      <c r="H18" s="9">
        <f t="shared" si="17"/>
        <v>4.113790666846608</v>
      </c>
      <c r="I18" s="9">
        <f t="shared" si="18"/>
        <v>3.4555060627817213</v>
      </c>
      <c r="J18" s="9">
        <f t="shared" si="19"/>
        <v>2.1389368546519472</v>
      </c>
      <c r="K18" s="11">
        <f t="shared" si="20"/>
        <v>0.25125628140703515</v>
      </c>
      <c r="L18" s="11">
        <f t="shared" si="21"/>
        <v>0.29850746268656714</v>
      </c>
      <c r="M18" s="11">
        <f t="shared" si="22"/>
        <v>0.47846889952153115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-0.27392802044931508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0.23038853483298805</v>
      </c>
      <c r="Q18" s="11">
        <f>2*'OddsRatio_working_3-way'!K18*'OddsRatio_working_3-way'!L18*'OddsRatio_working_3-way'!M18</f>
        <v>7.1772129231460452E-2</v>
      </c>
      <c r="R18" s="11">
        <f t="shared" si="23"/>
        <v>0</v>
      </c>
      <c r="S18" s="11">
        <f t="shared" si="24"/>
        <v>-0.84105501312019615</v>
      </c>
      <c r="T18" s="11">
        <f t="shared" si="25"/>
        <v>-0.26201090751407979</v>
      </c>
      <c r="U18" s="11">
        <f>'OddsRatio_working_3-way'!S18-'OddsRatio_working_3-way'!R18^2/3</f>
        <v>-0.84105501312019615</v>
      </c>
      <c r="V18" s="11">
        <f>'OddsRatio_working_3-way'!S18*'OddsRatio_working_3-way'!R18/3-2*'OddsRatio_working_3-way'!R18^3/27-'OddsRatio_working_3-way'!T18</f>
        <v>0.26201090751407979</v>
      </c>
      <c r="W18" s="11">
        <f>'OddsRatio_working_3-way'!V18^2+4*'OddsRatio_working_3-way'!U18^3/27</f>
        <v>-1.9489552171778626E-2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0.14844129128053479</v>
      </c>
      <c r="Y18" s="11">
        <f>IF('OddsRatio_working_3-way'!W18&gt;=0,IF('OddsRatio_working_3-way'!V18+SQRT('OddsRatio_working_3-way'!W18)&gt;0,0,PI()),ACOS('OddsRatio_working_3-way'!V18/(2*'OddsRatio_working_3-way'!X18)))</f>
        <v>0.4895585813327672</v>
      </c>
      <c r="Z18" s="11">
        <f>'OddsRatio_working_3-way'!X18^(1/3)*COS('OddsRatio_working_3-way'!Y18/3)</f>
        <v>0.52244809846419593</v>
      </c>
      <c r="AA18" s="11">
        <f>'OddsRatio_working_3-way'!X18^(1/3)*COS(('OddsRatio_working_3-way'!Y18+2*PI())/3)</f>
        <v>-0.33572063699562171</v>
      </c>
      <c r="AB18" s="11">
        <f>'OddsRatio_working_3-way'!X18^(1/3)*COS(('OddsRatio_working_3-way'!Y18+4*PI())/3)</f>
        <v>-0.18672746146857441</v>
      </c>
      <c r="AC18" s="11">
        <f>'OddsRatio_working_3-way'!X18^(1/3)*SIN('OddsRatio_working_3-way'!Y18/3)</f>
        <v>8.6021249997958044E-2</v>
      </c>
      <c r="AD18" s="11">
        <f>'OddsRatio_working_3-way'!X18^(1/3)*SIN(('OddsRatio_working_3-way'!Y18+2*PI())/3)</f>
        <v>0.40944270042988851</v>
      </c>
      <c r="AE18" s="11">
        <f>'OddsRatio_working_3-way'!X18^(1/3)*SIN(('OddsRatio_working_3-way'!Y18+4*PI())/3)</f>
        <v>-0.49546395042784641</v>
      </c>
      <c r="AF18" s="11">
        <f>-'OddsRatio_working_3-way'!U18/(3*'OddsRatio_working_3-way'!X18^(1/3))*COS(('OddsRatio_working_3-way'!Y18)/3)</f>
        <v>0.52244809846419593</v>
      </c>
      <c r="AG18" s="11">
        <f>-'OddsRatio_working_3-way'!U18/(3*'OddsRatio_working_3-way'!X18^(1/3))*COS(('OddsRatio_working_3-way'!Y18+2*PI())/3)</f>
        <v>-0.33572063699562171</v>
      </c>
      <c r="AH18" s="11">
        <f>-'OddsRatio_working_3-way'!U18/(3*'OddsRatio_working_3-way'!X18^(1/3))*COS(('OddsRatio_working_3-way'!Y18+4*PI())/3)</f>
        <v>-0.18672746146857441</v>
      </c>
      <c r="AI18" s="11">
        <f>'OddsRatio_working_3-way'!U18/(3*'OddsRatio_working_3-way'!X18^(1/3))*SIN(('OddsRatio_working_3-way'!Y18)/3)</f>
        <v>-8.6021249997958044E-2</v>
      </c>
      <c r="AJ18" s="11">
        <f>'OddsRatio_working_3-way'!U18/(3*'OddsRatio_working_3-way'!X18^(1/3))*SIN(('OddsRatio_working_3-way'!Y18+2*PI())/3)</f>
        <v>-0.40944270042988851</v>
      </c>
      <c r="AK18" s="11">
        <f>'OddsRatio_working_3-way'!U18/(3*'OddsRatio_working_3-way'!X18^(1/3))*SIN(('OddsRatio_working_3-way'!Y18+4*PI())/3)</f>
        <v>0.49546395042784641</v>
      </c>
      <c r="AL18" s="11">
        <f>'OddsRatio_working_3-way'!Z18+'OddsRatio_working_3-way'!AF18</f>
        <v>1.0448961969283919</v>
      </c>
      <c r="AM18" s="11">
        <f>'OddsRatio_working_3-way'!AA18+'OddsRatio_working_3-way'!AG18</f>
        <v>-0.67144127399124343</v>
      </c>
      <c r="AN18" s="11">
        <f>'OddsRatio_working_3-way'!AB18+'OddsRatio_working_3-way'!AH18</f>
        <v>-0.37345492293714883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1.0448961969283919</v>
      </c>
      <c r="AS18" s="11">
        <f>IF(('OddsRatio_working_3-way'!X18=0),IF(Q18&gt;0,-Q18^(1/3),(-Q18)^(1/3)),'OddsRatio_working_3-way'!AM18-'OddsRatio_working_3-way'!R18/3)</f>
        <v>-0.67144127399124343</v>
      </c>
      <c r="AT18" s="11">
        <f>IF(('OddsRatio_working_3-way'!X18=0),IF(Q18&gt;0,-Q18^(1/3),(-Q18)^(1/3)),'OddsRatio_working_3-way'!AN18-'OddsRatio_working_3-way'!R18/3)</f>
        <v>-0.37345492293714883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2.13</v>
      </c>
      <c r="B19" s="4">
        <f>IF('True_Odds_Calculator_3-way'!B20="","",'True_Odds_Calculator_3-way'!B20)</f>
        <v>3.63</v>
      </c>
      <c r="C19" s="4">
        <f>IF('True_Odds_Calculator_3-way'!C20="","",'True_Odds_Calculator_3-way'!C20)</f>
        <v>3.53</v>
      </c>
      <c r="D19" s="9">
        <f t="shared" si="13"/>
        <v>0.45863106975664347</v>
      </c>
      <c r="E19" s="9">
        <f t="shared" si="14"/>
        <v>0.26685832122941944</v>
      </c>
      <c r="F19" s="9">
        <f t="shared" si="15"/>
        <v>0.27451060901393703</v>
      </c>
      <c r="G19" s="9">
        <f t="shared" si="16"/>
        <v>1.0446033434719917</v>
      </c>
      <c r="H19" s="9">
        <f t="shared" si="17"/>
        <v>2.1804017781233509</v>
      </c>
      <c r="I19" s="9">
        <f t="shared" si="18"/>
        <v>3.7473067933313384</v>
      </c>
      <c r="J19" s="9">
        <f t="shared" si="19"/>
        <v>3.6428464589841392</v>
      </c>
      <c r="K19" s="11">
        <f t="shared" si="20"/>
        <v>0.46948356807511737</v>
      </c>
      <c r="L19" s="11">
        <f t="shared" si="21"/>
        <v>0.27548209366391185</v>
      </c>
      <c r="M19" s="11">
        <f t="shared" si="22"/>
        <v>0.28328611898016998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-0.27548235013422739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0.23045689783691831</v>
      </c>
      <c r="Q19" s="11">
        <f>2*'OddsRatio_working_3-way'!K19*'OddsRatio_working_3-way'!L19*'OddsRatio_working_3-way'!M19</f>
        <v>7.3277233016508236E-2</v>
      </c>
      <c r="R19" s="11">
        <f t="shared" si="23"/>
        <v>0</v>
      </c>
      <c r="S19" s="11">
        <f t="shared" si="24"/>
        <v>-0.83655776032340856</v>
      </c>
      <c r="T19" s="11">
        <f t="shared" si="25"/>
        <v>-0.26599610821094083</v>
      </c>
      <c r="U19" s="11">
        <f>'OddsRatio_working_3-way'!S19-'OddsRatio_working_3-way'!R19^2/3</f>
        <v>-0.83655776032340856</v>
      </c>
      <c r="V19" s="11">
        <f>'OddsRatio_working_3-way'!S19*'OddsRatio_working_3-way'!R19/3-2*'OddsRatio_working_3-way'!R19^3/27-'OddsRatio_working_3-way'!T19</f>
        <v>0.26599610821094083</v>
      </c>
      <c r="W19" s="11">
        <f>'OddsRatio_working_3-way'!V19^2+4*'OddsRatio_working_3-way'!U19^3/27</f>
        <v>-1.5979001643404225E-2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0.14725227606625541</v>
      </c>
      <c r="Y19" s="11">
        <f>IF('OddsRatio_working_3-way'!W19&gt;=0,IF('OddsRatio_working_3-way'!V19+SQRT('OddsRatio_working_3-way'!W19)&gt;0,0,PI()),ACOS('OddsRatio_working_3-way'!V19/(2*'OddsRatio_working_3-way'!X19)))</f>
        <v>0.44363213126836998</v>
      </c>
      <c r="Z19" s="11">
        <f>'OddsRatio_working_3-way'!X19^(1/3)*COS('OddsRatio_working_3-way'!Y19/3)</f>
        <v>0.52230167173599584</v>
      </c>
      <c r="AA19" s="11">
        <f>'OddsRatio_working_3-way'!X19^(1/3)*COS(('OddsRatio_working_3-way'!Y19+2*PI())/3)</f>
        <v>-0.32853156647542126</v>
      </c>
      <c r="AB19" s="11">
        <f>'OddsRatio_working_3-way'!X19^(1/3)*COS(('OddsRatio_working_3-way'!Y19+4*PI())/3)</f>
        <v>-0.19377010526057467</v>
      </c>
      <c r="AC19" s="11">
        <f>'OddsRatio_working_3-way'!X19^(1/3)*SIN('OddsRatio_working_3-way'!Y19/3)</f>
        <v>7.7804565908779127E-2</v>
      </c>
      <c r="AD19" s="11">
        <f>'OddsRatio_working_3-way'!X19^(1/3)*SIN(('OddsRatio_working_3-way'!Y19+2*PI())/3)</f>
        <v>0.4134242332080636</v>
      </c>
      <c r="AE19" s="11">
        <f>'OddsRatio_working_3-way'!X19^(1/3)*SIN(('OddsRatio_working_3-way'!Y19+4*PI())/3)</f>
        <v>-0.49122879911684264</v>
      </c>
      <c r="AF19" s="11">
        <f>-'OddsRatio_working_3-way'!U19/(3*'OddsRatio_working_3-way'!X19^(1/3))*COS(('OddsRatio_working_3-way'!Y19)/3)</f>
        <v>0.52230167173599584</v>
      </c>
      <c r="AG19" s="11">
        <f>-'OddsRatio_working_3-way'!U19/(3*'OddsRatio_working_3-way'!X19^(1/3))*COS(('OddsRatio_working_3-way'!Y19+2*PI())/3)</f>
        <v>-0.32853156647542126</v>
      </c>
      <c r="AH19" s="11">
        <f>-'OddsRatio_working_3-way'!U19/(3*'OddsRatio_working_3-way'!X19^(1/3))*COS(('OddsRatio_working_3-way'!Y19+4*PI())/3)</f>
        <v>-0.19377010526057467</v>
      </c>
      <c r="AI19" s="11">
        <f>'OddsRatio_working_3-way'!U19/(3*'OddsRatio_working_3-way'!X19^(1/3))*SIN(('OddsRatio_working_3-way'!Y19)/3)</f>
        <v>-7.7804565908779127E-2</v>
      </c>
      <c r="AJ19" s="11">
        <f>'OddsRatio_working_3-way'!U19/(3*'OddsRatio_working_3-way'!X19^(1/3))*SIN(('OddsRatio_working_3-way'!Y19+2*PI())/3)</f>
        <v>-0.4134242332080636</v>
      </c>
      <c r="AK19" s="11">
        <f>'OddsRatio_working_3-way'!U19/(3*'OddsRatio_working_3-way'!X19^(1/3))*SIN(('OddsRatio_working_3-way'!Y19+4*PI())/3)</f>
        <v>0.49122879911684264</v>
      </c>
      <c r="AL19" s="11">
        <f>'OddsRatio_working_3-way'!Z19+'OddsRatio_working_3-way'!AF19</f>
        <v>1.0446033434719917</v>
      </c>
      <c r="AM19" s="11">
        <f>'OddsRatio_working_3-way'!AA19+'OddsRatio_working_3-way'!AG19</f>
        <v>-0.65706313295084251</v>
      </c>
      <c r="AN19" s="11">
        <f>'OddsRatio_working_3-way'!AB19+'OddsRatio_working_3-way'!AH19</f>
        <v>-0.38754021052114934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1.0446033434719917</v>
      </c>
      <c r="AS19" s="11">
        <f>IF(('OddsRatio_working_3-way'!X19=0),IF(Q19&gt;0,-Q19^(1/3),(-Q19)^(1/3)),'OddsRatio_working_3-way'!AM19-'OddsRatio_working_3-way'!R19/3)</f>
        <v>-0.65706313295084251</v>
      </c>
      <c r="AT19" s="11">
        <f>IF(('OddsRatio_working_3-way'!X19=0),IF(Q19&gt;0,-Q19^(1/3),(-Q19)^(1/3)),'OddsRatio_working_3-way'!AN19-'OddsRatio_working_3-way'!R19/3)</f>
        <v>-0.38754021052114934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3.14</v>
      </c>
      <c r="B20" s="4">
        <f>IF('True_Odds_Calculator_3-way'!B21="","",'True_Odds_Calculator_3-way'!B21)</f>
        <v>3.16</v>
      </c>
      <c r="C20" s="4">
        <f>IF('True_Odds_Calculator_3-way'!C21="","",'True_Odds_Calculator_3-way'!C21)</f>
        <v>2.54</v>
      </c>
      <c r="D20" s="9">
        <f t="shared" si="13"/>
        <v>0.30923601473177964</v>
      </c>
      <c r="E20" s="9">
        <f t="shared" si="14"/>
        <v>0.30725247320955762</v>
      </c>
      <c r="F20" s="9">
        <f t="shared" si="15"/>
        <v>0.38351151205866274</v>
      </c>
      <c r="G20" s="9">
        <f t="shared" si="16"/>
        <v>1.0438205565539163</v>
      </c>
      <c r="H20" s="9">
        <f t="shared" si="17"/>
        <v>3.2337759910253809</v>
      </c>
      <c r="I20" s="9">
        <f t="shared" si="18"/>
        <v>3.2546524021564598</v>
      </c>
      <c r="J20" s="9">
        <f t="shared" si="19"/>
        <v>2.6074836570930309</v>
      </c>
      <c r="K20" s="11">
        <f t="shared" si="20"/>
        <v>0.31847133757961782</v>
      </c>
      <c r="L20" s="11">
        <f t="shared" si="21"/>
        <v>0.31645569620253161</v>
      </c>
      <c r="M20" s="11">
        <f t="shared" si="22"/>
        <v>0.39370078740157477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-0.28244754094926228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0.23171940240518385</v>
      </c>
      <c r="Q20" s="11">
        <f>2*'OddsRatio_working_3-way'!K20*'OddsRatio_working_3-way'!L20*'OddsRatio_working_3-way'!M20</f>
        <v>7.9355959727802697E-2</v>
      </c>
      <c r="R20" s="11">
        <f t="shared" si="23"/>
        <v>0</v>
      </c>
      <c r="S20" s="11">
        <f t="shared" si="24"/>
        <v>-0.82039801665969891</v>
      </c>
      <c r="T20" s="11">
        <f t="shared" si="25"/>
        <v>-0.28095822488345856</v>
      </c>
      <c r="U20" s="11">
        <f>'OddsRatio_working_3-way'!S20-'OddsRatio_working_3-way'!R20^2/3</f>
        <v>-0.82039801665969891</v>
      </c>
      <c r="V20" s="11">
        <f>'OddsRatio_working_3-way'!S20*'OddsRatio_working_3-way'!R20/3-2*'OddsRatio_working_3-way'!R20^3/27-'OddsRatio_working_3-way'!T20</f>
        <v>0.28095822488345856</v>
      </c>
      <c r="W20" s="11">
        <f>'OddsRatio_working_3-way'!V20^2+4*'OddsRatio_working_3-way'!U20^3/27</f>
        <v>-2.8656268296633897E-3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0.1430062507019601</v>
      </c>
      <c r="Y20" s="11">
        <f>IF('OddsRatio_working_3-way'!W20&gt;=0,IF('OddsRatio_working_3-way'!V20+SQRT('OddsRatio_working_3-way'!W20)&gt;0,0,PI()),ACOS('OddsRatio_working_3-way'!V20/(2*'OddsRatio_working_3-way'!X20)))</f>
        <v>0.18827541992010421</v>
      </c>
      <c r="Z20" s="11">
        <f>'OddsRatio_working_3-way'!X20^(1/3)*COS('OddsRatio_working_3-way'!Y20/3)</f>
        <v>0.52191027827695813</v>
      </c>
      <c r="AA20" s="11">
        <f>'OddsRatio_working_3-way'!X20^(1/3)*COS(('OddsRatio_working_3-way'!Y20+2*PI())/3)</f>
        <v>-0.28935848817650217</v>
      </c>
      <c r="AB20" s="11">
        <f>'OddsRatio_working_3-way'!X20^(1/3)*COS(('OddsRatio_working_3-way'!Y20+4*PI())/3)</f>
        <v>-0.23255179010045596</v>
      </c>
      <c r="AC20" s="11">
        <f>'OddsRatio_working_3-way'!X20^(1/3)*SIN('OddsRatio_working_3-way'!Y20/3)</f>
        <v>3.2797362425979075E-2</v>
      </c>
      <c r="AD20" s="11">
        <f>'OddsRatio_working_3-way'!X20^(1/3)*SIN(('OddsRatio_working_3-way'!Y20+2*PI())/3)</f>
        <v>0.43558887827106196</v>
      </c>
      <c r="AE20" s="11">
        <f>'OddsRatio_working_3-way'!X20^(1/3)*SIN(('OddsRatio_working_3-way'!Y20+4*PI())/3)</f>
        <v>-0.46838624069704099</v>
      </c>
      <c r="AF20" s="11">
        <f>-'OddsRatio_working_3-way'!U20/(3*'OddsRatio_working_3-way'!X20^(1/3))*COS(('OddsRatio_working_3-way'!Y20)/3)</f>
        <v>0.52191027827695813</v>
      </c>
      <c r="AG20" s="11">
        <f>-'OddsRatio_working_3-way'!U20/(3*'OddsRatio_working_3-way'!X20^(1/3))*COS(('OddsRatio_working_3-way'!Y20+2*PI())/3)</f>
        <v>-0.28935848817650217</v>
      </c>
      <c r="AH20" s="11">
        <f>-'OddsRatio_working_3-way'!U20/(3*'OddsRatio_working_3-way'!X20^(1/3))*COS(('OddsRatio_working_3-way'!Y20+4*PI())/3)</f>
        <v>-0.23255179010045596</v>
      </c>
      <c r="AI20" s="11">
        <f>'OddsRatio_working_3-way'!U20/(3*'OddsRatio_working_3-way'!X20^(1/3))*SIN(('OddsRatio_working_3-way'!Y20)/3)</f>
        <v>-3.2797362425979075E-2</v>
      </c>
      <c r="AJ20" s="11">
        <f>'OddsRatio_working_3-way'!U20/(3*'OddsRatio_working_3-way'!X20^(1/3))*SIN(('OddsRatio_working_3-way'!Y20+2*PI())/3)</f>
        <v>-0.43558887827106196</v>
      </c>
      <c r="AK20" s="11">
        <f>'OddsRatio_working_3-way'!U20/(3*'OddsRatio_working_3-way'!X20^(1/3))*SIN(('OddsRatio_working_3-way'!Y20+4*PI())/3)</f>
        <v>0.46838624069704099</v>
      </c>
      <c r="AL20" s="11">
        <f>'OddsRatio_working_3-way'!Z20+'OddsRatio_working_3-way'!AF20</f>
        <v>1.0438205565539163</v>
      </c>
      <c r="AM20" s="11">
        <f>'OddsRatio_working_3-way'!AA20+'OddsRatio_working_3-way'!AG20</f>
        <v>-0.57871697635300434</v>
      </c>
      <c r="AN20" s="11">
        <f>'OddsRatio_working_3-way'!AB20+'OddsRatio_working_3-way'!AH20</f>
        <v>-0.46510358020091191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1.0438205565539163</v>
      </c>
      <c r="AS20" s="11">
        <f>IF(('OddsRatio_working_3-way'!X20=0),IF(Q20&gt;0,-Q20^(1/3),(-Q20)^(1/3)),'OddsRatio_working_3-way'!AM20-'OddsRatio_working_3-way'!R20/3)</f>
        <v>-0.57871697635300434</v>
      </c>
      <c r="AT20" s="11">
        <f>IF(('OddsRatio_working_3-way'!X20=0),IF(Q20&gt;0,-Q20^(1/3),(-Q20)^(1/3)),'OddsRatio_working_3-way'!AN20-'OddsRatio_working_3-way'!R20/3)</f>
        <v>-0.46510358020091191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1.57</v>
      </c>
      <c r="B21" s="4">
        <f>IF('True_Odds_Calculator_3-way'!B22="","",'True_Odds_Calculator_3-way'!B22)</f>
        <v>4.4000000000000004</v>
      </c>
      <c r="C21" s="4">
        <f>IF('True_Odds_Calculator_3-way'!C22="","",'True_Odds_Calculator_3-way'!C22)</f>
        <v>6.02</v>
      </c>
      <c r="D21" s="9">
        <f t="shared" si="13"/>
        <v>0.62390281442422035</v>
      </c>
      <c r="E21" s="9">
        <f t="shared" si="14"/>
        <v>0.2175932380461979</v>
      </c>
      <c r="F21" s="9">
        <f t="shared" si="15"/>
        <v>0.15850394752958175</v>
      </c>
      <c r="G21" s="9">
        <f t="shared" si="16"/>
        <v>1.0575679553971613</v>
      </c>
      <c r="H21" s="9">
        <f t="shared" si="17"/>
        <v>1.602813734576382</v>
      </c>
      <c r="I21" s="9">
        <f t="shared" si="18"/>
        <v>4.5957310483503484</v>
      </c>
      <c r="J21" s="9">
        <f t="shared" si="19"/>
        <v>6.3089911360937494</v>
      </c>
      <c r="K21" s="11">
        <f t="shared" si="20"/>
        <v>0.63694267515923564</v>
      </c>
      <c r="L21" s="11">
        <f t="shared" si="21"/>
        <v>0.22727272727272727</v>
      </c>
      <c r="M21" s="11">
        <f t="shared" si="22"/>
        <v>0.16611295681063123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-0.23394225386522827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0.21617768988528877</v>
      </c>
      <c r="Q21" s="11">
        <f>2*'OddsRatio_working_3-way'!K21*'OddsRatio_working_3-way'!L21*'OddsRatio_working_3-way'!M21</f>
        <v>4.8092923222533654E-2</v>
      </c>
      <c r="R21" s="11">
        <f t="shared" si="23"/>
        <v>0</v>
      </c>
      <c r="S21" s="11">
        <f t="shared" si="24"/>
        <v>-0.92406432063284516</v>
      </c>
      <c r="T21" s="11">
        <f t="shared" si="25"/>
        <v>-0.2055760446346708</v>
      </c>
      <c r="U21" s="11">
        <f>'OddsRatio_working_3-way'!S21-'OddsRatio_working_3-way'!R21^2/3</f>
        <v>-0.92406432063284516</v>
      </c>
      <c r="V21" s="11">
        <f>'OddsRatio_working_3-way'!S21*'OddsRatio_working_3-way'!R21/3-2*'OddsRatio_working_3-way'!R21^3/27-'OddsRatio_working_3-way'!T21</f>
        <v>0.2055760446346708</v>
      </c>
      <c r="W21" s="11">
        <f>'OddsRatio_working_3-way'!V21^2+4*'OddsRatio_working_3-way'!U21^3/27</f>
        <v>-7.463534642144723E-2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0.17095091148417679</v>
      </c>
      <c r="Y21" s="11">
        <f>IF('OddsRatio_working_3-way'!W21&gt;=0,IF('OddsRatio_working_3-way'!V21+SQRT('OddsRatio_working_3-way'!W21)&gt;0,0,PI()),ACOS('OddsRatio_working_3-way'!V21/(2*'OddsRatio_working_3-way'!X21)))</f>
        <v>0.92570407879029371</v>
      </c>
      <c r="Z21" s="11">
        <f>'OddsRatio_working_3-way'!X21^(1/3)*COS('OddsRatio_working_3-way'!Y21/3)</f>
        <v>0.52878397769858065</v>
      </c>
      <c r="AA21" s="11">
        <f>'OddsRatio_working_3-way'!X21^(1/3)*COS(('OddsRatio_working_3-way'!Y21+2*PI())/3)</f>
        <v>-0.41036016639207379</v>
      </c>
      <c r="AB21" s="11">
        <f>'OddsRatio_working_3-way'!X21^(1/3)*COS(('OddsRatio_working_3-way'!Y21+4*PI())/3)</f>
        <v>-0.11842381130650695</v>
      </c>
      <c r="AC21" s="11">
        <f>'OddsRatio_working_3-way'!X21^(1/3)*SIN('OddsRatio_working_3-way'!Y21/3)</f>
        <v>0.16854953319489019</v>
      </c>
      <c r="AD21" s="11">
        <f>'OddsRatio_working_3-way'!X21^(1/3)*SIN(('OddsRatio_working_3-way'!Y21+2*PI())/3)</f>
        <v>0.37366559120370973</v>
      </c>
      <c r="AE21" s="11">
        <f>'OddsRatio_working_3-way'!X21^(1/3)*SIN(('OddsRatio_working_3-way'!Y21+4*PI())/3)</f>
        <v>-0.54221512439859998</v>
      </c>
      <c r="AF21" s="11">
        <f>-'OddsRatio_working_3-way'!U21/(3*'OddsRatio_working_3-way'!X21^(1/3))*COS(('OddsRatio_working_3-way'!Y21)/3)</f>
        <v>0.52878397769858065</v>
      </c>
      <c r="AG21" s="11">
        <f>-'OddsRatio_working_3-way'!U21/(3*'OddsRatio_working_3-way'!X21^(1/3))*COS(('OddsRatio_working_3-way'!Y21+2*PI())/3)</f>
        <v>-0.41036016639207379</v>
      </c>
      <c r="AH21" s="11">
        <f>-'OddsRatio_working_3-way'!U21/(3*'OddsRatio_working_3-way'!X21^(1/3))*COS(('OddsRatio_working_3-way'!Y21+4*PI())/3)</f>
        <v>-0.11842381130650695</v>
      </c>
      <c r="AI21" s="11">
        <f>'OddsRatio_working_3-way'!U21/(3*'OddsRatio_working_3-way'!X21^(1/3))*SIN(('OddsRatio_working_3-way'!Y21)/3)</f>
        <v>-0.16854953319489019</v>
      </c>
      <c r="AJ21" s="11">
        <f>'OddsRatio_working_3-way'!U21/(3*'OddsRatio_working_3-way'!X21^(1/3))*SIN(('OddsRatio_working_3-way'!Y21+2*PI())/3)</f>
        <v>-0.37366559120370973</v>
      </c>
      <c r="AK21" s="11">
        <f>'OddsRatio_working_3-way'!U21/(3*'OddsRatio_working_3-way'!X21^(1/3))*SIN(('OddsRatio_working_3-way'!Y21+4*PI())/3)</f>
        <v>0.54221512439859998</v>
      </c>
      <c r="AL21" s="11">
        <f>'OddsRatio_working_3-way'!Z21+'OddsRatio_working_3-way'!AF21</f>
        <v>1.0575679553971613</v>
      </c>
      <c r="AM21" s="11">
        <f>'OddsRatio_working_3-way'!AA21+'OddsRatio_working_3-way'!AG21</f>
        <v>-0.82072033278414758</v>
      </c>
      <c r="AN21" s="11">
        <f>'OddsRatio_working_3-way'!AB21+'OddsRatio_working_3-way'!AH21</f>
        <v>-0.2368476226130139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1.0575679553971613</v>
      </c>
      <c r="AS21" s="11">
        <f>IF(('OddsRatio_working_3-way'!X21=0),IF(Q21&gt;0,-Q21^(1/3),(-Q21)^(1/3)),'OddsRatio_working_3-way'!AM21-'OddsRatio_working_3-way'!R21/3)</f>
        <v>-0.82072033278414758</v>
      </c>
      <c r="AT21" s="11">
        <f>IF(('OddsRatio_working_3-way'!X21=0),IF(Q21&gt;0,-Q21^(1/3),(-Q21)^(1/3)),'OddsRatio_working_3-way'!AN21-'OddsRatio_working_3-way'!R21/3)</f>
        <v>-0.2368476226130139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2.38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3.18</v>
      </c>
      <c r="D22" s="9">
        <f t="shared" si="13"/>
        <v>0.41025178776709181</v>
      </c>
      <c r="E22" s="9">
        <f t="shared" si="14"/>
        <v>0.28401978347409768</v>
      </c>
      <c r="F22" s="9">
        <f t="shared" si="15"/>
        <v>0.30572842875881079</v>
      </c>
      <c r="G22" s="9">
        <f t="shared" si="16"/>
        <v>1.041686568403172</v>
      </c>
      <c r="H22" s="9">
        <f t="shared" si="17"/>
        <v>2.4375274643963771</v>
      </c>
      <c r="I22" s="9">
        <f t="shared" si="18"/>
        <v>3.5208814955356762</v>
      </c>
      <c r="J22" s="9">
        <f t="shared" si="19"/>
        <v>3.270876719118915</v>
      </c>
      <c r="K22" s="11">
        <f t="shared" si="20"/>
        <v>0.42016806722689076</v>
      </c>
      <c r="L22" s="11">
        <f t="shared" si="21"/>
        <v>0.29239766081871343</v>
      </c>
      <c r="M22" s="11">
        <f t="shared" si="22"/>
        <v>0.31446540880503143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-0.28126828354645417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0.23103139523491181</v>
      </c>
      <c r="Q22" s="11">
        <f>2*'OddsRatio_working_3-way'!K22*'OddsRatio_working_3-way'!L22*'OddsRatio_working_3-way'!M22</f>
        <v>7.7268025162177845E-2</v>
      </c>
      <c r="R22" s="11">
        <f t="shared" si="23"/>
        <v>0</v>
      </c>
      <c r="S22" s="11">
        <f t="shared" si="24"/>
        <v>-0.821391563676801</v>
      </c>
      <c r="T22" s="11">
        <f t="shared" si="25"/>
        <v>-0.2747128975507695</v>
      </c>
      <c r="U22" s="11">
        <f>'OddsRatio_working_3-way'!S22-'OddsRatio_working_3-way'!R22^2/3</f>
        <v>-0.821391563676801</v>
      </c>
      <c r="V22" s="11">
        <f>'OddsRatio_working_3-way'!S22*'OddsRatio_working_3-way'!R22/3-2*'OddsRatio_working_3-way'!R22^3/27-'OddsRatio_working_3-way'!T22</f>
        <v>0.2747128975507695</v>
      </c>
      <c r="W22" s="11">
        <f>'OddsRatio_working_3-way'!V22^2+4*'OddsRatio_working_3-way'!U22^3/27</f>
        <v>-6.6335392687750239E-3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0.14326611196433947</v>
      </c>
      <c r="Y22" s="11">
        <f>IF('OddsRatio_working_3-way'!W22&gt;=0,IF('OddsRatio_working_3-way'!V22+SQRT('OddsRatio_working_3-way'!W22)&gt;0,0,PI()),ACOS('OddsRatio_working_3-way'!V22/(2*'OddsRatio_working_3-way'!X22)))</f>
        <v>0.28822318709958283</v>
      </c>
      <c r="Z22" s="11">
        <f>'OddsRatio_working_3-way'!X22^(1/3)*COS('OddsRatio_working_3-way'!Y22/3)</f>
        <v>0.5208432842015861</v>
      </c>
      <c r="AA22" s="11">
        <f>'OddsRatio_working_3-way'!X22^(1/3)*COS(('OddsRatio_working_3-way'!Y22+2*PI())/3)</f>
        <v>-0.3038911244508235</v>
      </c>
      <c r="AB22" s="11">
        <f>'OddsRatio_working_3-way'!X22^(1/3)*COS(('OddsRatio_working_3-way'!Y22+4*PI())/3)</f>
        <v>-0.21695215975076274</v>
      </c>
      <c r="AC22" s="11">
        <f>'OddsRatio_working_3-way'!X22^(1/3)*SIN('OddsRatio_working_3-way'!Y22/3)</f>
        <v>5.0194234672647574E-2</v>
      </c>
      <c r="AD22" s="11">
        <f>'OddsRatio_working_3-way'!X22^(1/3)*SIN(('OddsRatio_working_3-way'!Y22+2*PI())/3)</f>
        <v>0.42596639817276799</v>
      </c>
      <c r="AE22" s="11">
        <f>'OddsRatio_working_3-way'!X22^(1/3)*SIN(('OddsRatio_working_3-way'!Y22+4*PI())/3)</f>
        <v>-0.47616063284541549</v>
      </c>
      <c r="AF22" s="11">
        <f>-'OddsRatio_working_3-way'!U22/(3*'OddsRatio_working_3-way'!X22^(1/3))*COS(('OddsRatio_working_3-way'!Y22)/3)</f>
        <v>0.52084328420158599</v>
      </c>
      <c r="AG22" s="11">
        <f>-'OddsRatio_working_3-way'!U22/(3*'OddsRatio_working_3-way'!X22^(1/3))*COS(('OddsRatio_working_3-way'!Y22+2*PI())/3)</f>
        <v>-0.30389112445082345</v>
      </c>
      <c r="AH22" s="11">
        <f>-'OddsRatio_working_3-way'!U22/(3*'OddsRatio_working_3-way'!X22^(1/3))*COS(('OddsRatio_working_3-way'!Y22+4*PI())/3)</f>
        <v>-0.21695215975076271</v>
      </c>
      <c r="AI22" s="11">
        <f>'OddsRatio_working_3-way'!U22/(3*'OddsRatio_working_3-way'!X22^(1/3))*SIN(('OddsRatio_working_3-way'!Y22)/3)</f>
        <v>-5.019423467264756E-2</v>
      </c>
      <c r="AJ22" s="11">
        <f>'OddsRatio_working_3-way'!U22/(3*'OddsRatio_working_3-way'!X22^(1/3))*SIN(('OddsRatio_working_3-way'!Y22+2*PI())/3)</f>
        <v>-0.42596639817276793</v>
      </c>
      <c r="AK22" s="11">
        <f>'OddsRatio_working_3-way'!U22/(3*'OddsRatio_working_3-way'!X22^(1/3))*SIN(('OddsRatio_working_3-way'!Y22+4*PI())/3)</f>
        <v>0.47616063284541543</v>
      </c>
      <c r="AL22" s="11">
        <f>'OddsRatio_working_3-way'!Z22+'OddsRatio_working_3-way'!AF22</f>
        <v>1.041686568403172</v>
      </c>
      <c r="AM22" s="11">
        <f>'OddsRatio_working_3-way'!AA22+'OddsRatio_working_3-way'!AG22</f>
        <v>-0.60778224890164689</v>
      </c>
      <c r="AN22" s="11">
        <f>'OddsRatio_working_3-way'!AB22+'OddsRatio_working_3-way'!AH22</f>
        <v>-0.43390431950152542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1.041686568403172</v>
      </c>
      <c r="AS22" s="11">
        <f>IF(('OddsRatio_working_3-way'!X22=0),IF(Q22&gt;0,-Q22^(1/3),(-Q22)^(1/3)),'OddsRatio_working_3-way'!AM22-'OddsRatio_working_3-way'!R22/3)</f>
        <v>-0.60778224890164689</v>
      </c>
      <c r="AT22" s="11">
        <f>IF(('OddsRatio_working_3-way'!X22=0),IF(Q22&gt;0,-Q22^(1/3),(-Q22)^(1/3)),'OddsRatio_working_3-way'!AN22-'OddsRatio_working_3-way'!R22/3)</f>
        <v>-0.43390431950152542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3.31</v>
      </c>
      <c r="B23" s="4">
        <f>IF('True_Odds_Calculator_3-way'!B24="","",'True_Odds_Calculator_3-way'!B24)</f>
        <v>4.04</v>
      </c>
      <c r="C23" s="4">
        <f>IF('True_Odds_Calculator_3-way'!C24="","",'True_Odds_Calculator_3-way'!C24)</f>
        <v>2.09</v>
      </c>
      <c r="D23" s="9">
        <f t="shared" si="13"/>
        <v>0.29297073936567158</v>
      </c>
      <c r="E23" s="9">
        <f t="shared" si="14"/>
        <v>0.23946601260307568</v>
      </c>
      <c r="F23" s="9">
        <f t="shared" si="15"/>
        <v>0.46756324803125288</v>
      </c>
      <c r="G23" s="9">
        <f t="shared" si="16"/>
        <v>1.0447230111258594</v>
      </c>
      <c r="H23" s="9">
        <f t="shared" si="17"/>
        <v>3.413310155700735</v>
      </c>
      <c r="I23" s="9">
        <f t="shared" si="18"/>
        <v>4.1759579538226133</v>
      </c>
      <c r="J23" s="9">
        <f t="shared" si="19"/>
        <v>2.1387480821271865</v>
      </c>
      <c r="K23" s="11">
        <f t="shared" si="20"/>
        <v>0.30211480362537763</v>
      </c>
      <c r="L23" s="11">
        <f t="shared" si="21"/>
        <v>0.24752475247524752</v>
      </c>
      <c r="M23" s="11">
        <f t="shared" si="22"/>
        <v>0.47846889952153115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-0.27387753881128307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0.23042533224542044</v>
      </c>
      <c r="Q23" s="11">
        <f>2*'OddsRatio_working_3-way'!K23*'OddsRatio_working_3-way'!L23*'OddsRatio_working_3-way'!M23</f>
        <v>7.1560662188018778E-2</v>
      </c>
      <c r="R23" s="11">
        <f t="shared" si="23"/>
        <v>0</v>
      </c>
      <c r="S23" s="11">
        <f t="shared" si="24"/>
        <v>-0.8413443951831201</v>
      </c>
      <c r="T23" s="11">
        <f t="shared" si="25"/>
        <v>-0.26128707924941619</v>
      </c>
      <c r="U23" s="11">
        <f>'OddsRatio_working_3-way'!S23-'OddsRatio_working_3-way'!R23^2/3</f>
        <v>-0.8413443951831201</v>
      </c>
      <c r="V23" s="11">
        <f>'OddsRatio_working_3-way'!S23*'OddsRatio_working_3-way'!R23/3-2*'OddsRatio_working_3-way'!R23^3/27-'OddsRatio_working_3-way'!T23</f>
        <v>0.26128707924941619</v>
      </c>
      <c r="W23" s="11">
        <f>'OddsRatio_working_3-way'!V23^2+4*'OddsRatio_working_3-way'!U23^3/27</f>
        <v>-1.9959339668787157E-2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0.14851790923275704</v>
      </c>
      <c r="Y23" s="11">
        <f>IF('OddsRatio_working_3-way'!W23&gt;=0,IF('OddsRatio_working_3-way'!V23+SQRT('OddsRatio_working_3-way'!W23)&gt;0,0,PI()),ACOS('OddsRatio_working_3-way'!V23/(2*'OddsRatio_working_3-way'!X23)))</f>
        <v>0.4956738937145706</v>
      </c>
      <c r="Z23" s="11">
        <f>'OddsRatio_working_3-way'!X23^(1/3)*COS('OddsRatio_working_3-way'!Y23/3)</f>
        <v>0.52236150556292971</v>
      </c>
      <c r="AA23" s="11">
        <f>'OddsRatio_working_3-way'!X23^(1/3)*COS(('OddsRatio_working_3-way'!Y23+2*PI())/3)</f>
        <v>-0.33661245649616339</v>
      </c>
      <c r="AB23" s="11">
        <f>'OddsRatio_working_3-way'!X23^(1/3)*COS(('OddsRatio_working_3-way'!Y23+4*PI())/3)</f>
        <v>-0.1857490490667662</v>
      </c>
      <c r="AC23" s="11">
        <f>'OddsRatio_working_3-way'!X23^(1/3)*SIN('OddsRatio_working_3-way'!Y23/3)</f>
        <v>8.7101028890226612E-2</v>
      </c>
      <c r="AD23" s="11">
        <f>'OddsRatio_working_3-way'!X23^(1/3)*SIN(('OddsRatio_working_3-way'!Y23+2*PI())/3)</f>
        <v>0.40882781933147017</v>
      </c>
      <c r="AE23" s="11">
        <f>'OddsRatio_working_3-way'!X23^(1/3)*SIN(('OddsRatio_working_3-way'!Y23+4*PI())/3)</f>
        <v>-0.49592884822169681</v>
      </c>
      <c r="AF23" s="11">
        <f>-'OddsRatio_working_3-way'!U23/(3*'OddsRatio_working_3-way'!X23^(1/3))*COS(('OddsRatio_working_3-way'!Y23)/3)</f>
        <v>0.52236150556292971</v>
      </c>
      <c r="AG23" s="11">
        <f>-'OddsRatio_working_3-way'!U23/(3*'OddsRatio_working_3-way'!X23^(1/3))*COS(('OddsRatio_working_3-way'!Y23+2*PI())/3)</f>
        <v>-0.33661245649616339</v>
      </c>
      <c r="AH23" s="11">
        <f>-'OddsRatio_working_3-way'!U23/(3*'OddsRatio_working_3-way'!X23^(1/3))*COS(('OddsRatio_working_3-way'!Y23+4*PI())/3)</f>
        <v>-0.1857490490667662</v>
      </c>
      <c r="AI23" s="11">
        <f>'OddsRatio_working_3-way'!U23/(3*'OddsRatio_working_3-way'!X23^(1/3))*SIN(('OddsRatio_working_3-way'!Y23)/3)</f>
        <v>-8.7101028890226612E-2</v>
      </c>
      <c r="AJ23" s="11">
        <f>'OddsRatio_working_3-way'!U23/(3*'OddsRatio_working_3-way'!X23^(1/3))*SIN(('OddsRatio_working_3-way'!Y23+2*PI())/3)</f>
        <v>-0.40882781933147017</v>
      </c>
      <c r="AK23" s="11">
        <f>'OddsRatio_working_3-way'!U23/(3*'OddsRatio_working_3-way'!X23^(1/3))*SIN(('OddsRatio_working_3-way'!Y23+4*PI())/3)</f>
        <v>0.49592884822169681</v>
      </c>
      <c r="AL23" s="11">
        <f>'OddsRatio_working_3-way'!Z23+'OddsRatio_working_3-way'!AF23</f>
        <v>1.0447230111258594</v>
      </c>
      <c r="AM23" s="11">
        <f>'OddsRatio_working_3-way'!AA23+'OddsRatio_working_3-way'!AG23</f>
        <v>-0.67322491299232678</v>
      </c>
      <c r="AN23" s="11">
        <f>'OddsRatio_working_3-way'!AB23+'OddsRatio_working_3-way'!AH23</f>
        <v>-0.37149809813353241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1.0447230111258594</v>
      </c>
      <c r="AS23" s="11">
        <f>IF(('OddsRatio_working_3-way'!X23=0),IF(Q23&gt;0,-Q23^(1/3),(-Q23)^(1/3)),'OddsRatio_working_3-way'!AM23-'OddsRatio_working_3-way'!R23/3)</f>
        <v>-0.67322491299232678</v>
      </c>
      <c r="AT23" s="11">
        <f>IF(('OddsRatio_working_3-way'!X23=0),IF(Q23&gt;0,-Q23^(1/3),(-Q23)^(1/3)),'OddsRatio_working_3-way'!AN23-'OddsRatio_working_3-way'!R23/3)</f>
        <v>-0.37149809813353241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2.71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2.58</v>
      </c>
      <c r="D24" s="9">
        <f t="shared" si="13"/>
        <v>0.35911776439672388</v>
      </c>
      <c r="E24" s="9">
        <f t="shared" si="14"/>
        <v>0.26337137128273008</v>
      </c>
      <c r="F24" s="9">
        <f t="shared" si="15"/>
        <v>0.37751086432054598</v>
      </c>
      <c r="G24" s="9">
        <f t="shared" si="16"/>
        <v>1.0436268273470857</v>
      </c>
      <c r="H24" s="9">
        <f t="shared" si="17"/>
        <v>2.7846018747635162</v>
      </c>
      <c r="I24" s="9">
        <f t="shared" si="18"/>
        <v>3.7969198972901901</v>
      </c>
      <c r="J24" s="9">
        <f t="shared" si="19"/>
        <v>2.6489303872083956</v>
      </c>
      <c r="K24" s="11">
        <f t="shared" si="20"/>
        <v>0.36900369003690037</v>
      </c>
      <c r="L24" s="11">
        <f t="shared" si="21"/>
        <v>0.27173913043478259</v>
      </c>
      <c r="M24" s="11">
        <f t="shared" si="22"/>
        <v>0.38759689922480617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-0.28141754875587188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0.23202646081061412</v>
      </c>
      <c r="Q24" s="11">
        <f>2*'OddsRatio_working_3-way'!K24*'OddsRatio_working_3-way'!L24*'OddsRatio_working_3-way'!M24</f>
        <v>7.773080764174678E-2</v>
      </c>
      <c r="R24" s="11">
        <f t="shared" si="23"/>
        <v>0</v>
      </c>
      <c r="S24" s="11">
        <f t="shared" si="24"/>
        <v>-0.82449179817103646</v>
      </c>
      <c r="T24" s="11">
        <f t="shared" si="25"/>
        <v>-0.27621165767873918</v>
      </c>
      <c r="U24" s="11">
        <f>'OddsRatio_working_3-way'!S24-'OddsRatio_working_3-way'!R24^2/3</f>
        <v>-0.82449179817103646</v>
      </c>
      <c r="V24" s="11">
        <f>'OddsRatio_working_3-way'!S24*'OddsRatio_working_3-way'!R24/3-2*'OddsRatio_working_3-way'!R24^3/27-'OddsRatio_working_3-way'!T24</f>
        <v>0.27621165767873918</v>
      </c>
      <c r="W24" s="11">
        <f>'OddsRatio_working_3-way'!V24^2+4*'OddsRatio_working_3-way'!U24^3/27</f>
        <v>-6.7409837883262852E-3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0.14407798550261181</v>
      </c>
      <c r="Y24" s="11">
        <f>IF('OddsRatio_working_3-way'!W24&gt;=0,IF('OddsRatio_working_3-way'!V24+SQRT('OddsRatio_working_3-way'!W24)&gt;0,0,PI()),ACOS('OddsRatio_working_3-way'!V24/(2*'OddsRatio_working_3-way'!X24)))</f>
        <v>0.28893055302905202</v>
      </c>
      <c r="Z24" s="11">
        <f>'OddsRatio_working_3-way'!X24^(1/3)*COS('OddsRatio_working_3-way'!Y24/3)</f>
        <v>0.52181341367354284</v>
      </c>
      <c r="AA24" s="11">
        <f>'OddsRatio_working_3-way'!X24^(1/3)*COS(('OddsRatio_working_3-way'!Y24+2*PI())/3)</f>
        <v>-0.30456470181515155</v>
      </c>
      <c r="AB24" s="11">
        <f>'OddsRatio_working_3-way'!X24^(1/3)*COS(('OddsRatio_working_3-way'!Y24+4*PI())/3)</f>
        <v>-0.21724871185839112</v>
      </c>
      <c r="AC24" s="11">
        <f>'OddsRatio_working_3-way'!X24^(1/3)*SIN('OddsRatio_working_3-way'!Y24/3)</f>
        <v>5.0411910306094196E-2</v>
      </c>
      <c r="AD24" s="11">
        <f>'OddsRatio_working_3-way'!X24^(1/3)*SIN(('OddsRatio_working_3-way'!Y24+2*PI())/3)</f>
        <v>0.42669771712371907</v>
      </c>
      <c r="AE24" s="11">
        <f>'OddsRatio_working_3-way'!X24^(1/3)*SIN(('OddsRatio_working_3-way'!Y24+4*PI())/3)</f>
        <v>-0.47710962742981333</v>
      </c>
      <c r="AF24" s="11">
        <f>-'OddsRatio_working_3-way'!U24/(3*'OddsRatio_working_3-way'!X24^(1/3))*COS(('OddsRatio_working_3-way'!Y24)/3)</f>
        <v>0.52181341367354273</v>
      </c>
      <c r="AG24" s="11">
        <f>-'OddsRatio_working_3-way'!U24/(3*'OddsRatio_working_3-way'!X24^(1/3))*COS(('OddsRatio_working_3-way'!Y24+2*PI())/3)</f>
        <v>-0.30456470181515144</v>
      </c>
      <c r="AH24" s="11">
        <f>-'OddsRatio_working_3-way'!U24/(3*'OddsRatio_working_3-way'!X24^(1/3))*COS(('OddsRatio_working_3-way'!Y24+4*PI())/3)</f>
        <v>-0.21724871185839106</v>
      </c>
      <c r="AI24" s="11">
        <f>'OddsRatio_working_3-way'!U24/(3*'OddsRatio_working_3-way'!X24^(1/3))*SIN(('OddsRatio_working_3-way'!Y24)/3)</f>
        <v>-5.0411910306094189E-2</v>
      </c>
      <c r="AJ24" s="11">
        <f>'OddsRatio_working_3-way'!U24/(3*'OddsRatio_working_3-way'!X24^(1/3))*SIN(('OddsRatio_working_3-way'!Y24+2*PI())/3)</f>
        <v>-0.42669771712371896</v>
      </c>
      <c r="AK24" s="11">
        <f>'OddsRatio_working_3-way'!U24/(3*'OddsRatio_working_3-way'!X24^(1/3))*SIN(('OddsRatio_working_3-way'!Y24+4*PI())/3)</f>
        <v>0.47710962742981322</v>
      </c>
      <c r="AL24" s="11">
        <f>'OddsRatio_working_3-way'!Z24+'OddsRatio_working_3-way'!AF24</f>
        <v>1.0436268273470857</v>
      </c>
      <c r="AM24" s="11">
        <f>'OddsRatio_working_3-way'!AA24+'OddsRatio_working_3-way'!AG24</f>
        <v>-0.60912940363030299</v>
      </c>
      <c r="AN24" s="11">
        <f>'OddsRatio_working_3-way'!AB24+'OddsRatio_working_3-way'!AH24</f>
        <v>-0.43449742371678218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1.0436268273470857</v>
      </c>
      <c r="AS24" s="11">
        <f>IF(('OddsRatio_working_3-way'!X24=0),IF(Q24&gt;0,-Q24^(1/3),(-Q24)^(1/3)),'OddsRatio_working_3-way'!AM24-'OddsRatio_working_3-way'!R24/3)</f>
        <v>-0.60912940363030299</v>
      </c>
      <c r="AT24" s="11">
        <f>IF(('OddsRatio_working_3-way'!X24=0),IF(Q24&gt;0,-Q24^(1/3),(-Q24)^(1/3)),'OddsRatio_working_3-way'!AN24-'OddsRatio_working_3-way'!R24/3)</f>
        <v>-0.43449742371678218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4.16</v>
      </c>
      <c r="C25" s="4">
        <f>IF('True_Odds_Calculator_3-way'!C26="","",'True_Odds_Calculator_3-way'!C26)</f>
        <v>4.92</v>
      </c>
      <c r="D25" s="9">
        <f t="shared" si="13"/>
        <v>0.57492463534045835</v>
      </c>
      <c r="E25" s="9">
        <f t="shared" si="14"/>
        <v>0.23053824326853703</v>
      </c>
      <c r="F25" s="9">
        <f t="shared" si="15"/>
        <v>0.19453712139100443</v>
      </c>
      <c r="G25" s="9">
        <f t="shared" si="16"/>
        <v>1.0562263010048283</v>
      </c>
      <c r="H25" s="9">
        <f t="shared" si="17"/>
        <v>1.7393584107033802</v>
      </c>
      <c r="I25" s="9">
        <f t="shared" si="18"/>
        <v>4.3376751111752583</v>
      </c>
      <c r="J25" s="9">
        <f t="shared" si="19"/>
        <v>5.1404070999389262</v>
      </c>
      <c r="K25" s="11">
        <f t="shared" si="20"/>
        <v>0.58823529411764708</v>
      </c>
      <c r="L25" s="11">
        <f t="shared" si="21"/>
        <v>0.24038461538461536</v>
      </c>
      <c r="M25" s="11">
        <f t="shared" si="22"/>
        <v>0.2032520325203252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-0.24920906448883484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0.22360022808372881</v>
      </c>
      <c r="Q25" s="11">
        <f>2*'OddsRatio_working_3-way'!K25*'OddsRatio_working_3-way'!L25*'OddsRatio_working_3-way'!M25</f>
        <v>5.7480778427693779E-2</v>
      </c>
      <c r="R25" s="11">
        <f t="shared" si="23"/>
        <v>0</v>
      </c>
      <c r="S25" s="11">
        <f t="shared" si="24"/>
        <v>-0.89723954681330076</v>
      </c>
      <c r="T25" s="11">
        <f t="shared" si="25"/>
        <v>-0.23065283979776369</v>
      </c>
      <c r="U25" s="11">
        <f>'OddsRatio_working_3-way'!S25-'OddsRatio_working_3-way'!R25^2/3</f>
        <v>-0.89723954681330076</v>
      </c>
      <c r="V25" s="11">
        <f>'OddsRatio_working_3-way'!S25*'OddsRatio_working_3-way'!R25/3-2*'OddsRatio_working_3-way'!R25^3/27-'OddsRatio_working_3-way'!T25</f>
        <v>0.23065283979776369</v>
      </c>
      <c r="W25" s="11">
        <f>'OddsRatio_working_3-way'!V25^2+4*'OddsRatio_working_3-way'!U25^3/27</f>
        <v>-5.3808549270447252E-2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0.16356136598935894</v>
      </c>
      <c r="Y25" s="11">
        <f>IF('OddsRatio_working_3-way'!W25&gt;=0,IF('OddsRatio_working_3-way'!V25+SQRT('OddsRatio_working_3-way'!W25)&gt;0,0,PI()),ACOS('OddsRatio_working_3-way'!V25/(2*'OddsRatio_working_3-way'!X25)))</f>
        <v>0.78823819756056901</v>
      </c>
      <c r="Z25" s="11">
        <f>'OddsRatio_working_3-way'!X25^(1/3)*COS('OddsRatio_working_3-way'!Y25/3)</f>
        <v>0.52811315050241425</v>
      </c>
      <c r="AA25" s="11">
        <f>'OddsRatio_working_3-way'!X25^(1/3)*COS(('OddsRatio_working_3-way'!Y25+2*PI())/3)</f>
        <v>-0.3870698343054082</v>
      </c>
      <c r="AB25" s="11">
        <f>'OddsRatio_working_3-way'!X25^(1/3)*COS(('OddsRatio_working_3-way'!Y25+4*PI())/3)</f>
        <v>-0.14104331619700591</v>
      </c>
      <c r="AC25" s="11">
        <f>'OddsRatio_working_3-way'!X25^(1/3)*SIN('OddsRatio_working_3-way'!Y25/3)</f>
        <v>0.14204347645767249</v>
      </c>
      <c r="AD25" s="11">
        <f>'OddsRatio_working_3-way'!X25^(1/3)*SIN(('OddsRatio_working_3-way'!Y25+2*PI())/3)</f>
        <v>0.38633766617888915</v>
      </c>
      <c r="AE25" s="11">
        <f>'OddsRatio_working_3-way'!X25^(1/3)*SIN(('OddsRatio_working_3-way'!Y25+4*PI())/3)</f>
        <v>-0.52838114263656155</v>
      </c>
      <c r="AF25" s="11">
        <f>-'OddsRatio_working_3-way'!U25/(3*'OddsRatio_working_3-way'!X25^(1/3))*COS(('OddsRatio_working_3-way'!Y25)/3)</f>
        <v>0.52811315050241414</v>
      </c>
      <c r="AG25" s="11">
        <f>-'OddsRatio_working_3-way'!U25/(3*'OddsRatio_working_3-way'!X25^(1/3))*COS(('OddsRatio_working_3-way'!Y25+2*PI())/3)</f>
        <v>-0.38706983430540814</v>
      </c>
      <c r="AH25" s="11">
        <f>-'OddsRatio_working_3-way'!U25/(3*'OddsRatio_working_3-way'!X25^(1/3))*COS(('OddsRatio_working_3-way'!Y25+4*PI())/3)</f>
        <v>-0.14104331619700589</v>
      </c>
      <c r="AI25" s="11">
        <f>'OddsRatio_working_3-way'!U25/(3*'OddsRatio_working_3-way'!X25^(1/3))*SIN(('OddsRatio_working_3-way'!Y25)/3)</f>
        <v>-0.14204347645767246</v>
      </c>
      <c r="AJ25" s="11">
        <f>'OddsRatio_working_3-way'!U25/(3*'OddsRatio_working_3-way'!X25^(1/3))*SIN(('OddsRatio_working_3-way'!Y25+2*PI())/3)</f>
        <v>-0.38633766617888904</v>
      </c>
      <c r="AK25" s="11">
        <f>'OddsRatio_working_3-way'!U25/(3*'OddsRatio_working_3-way'!X25^(1/3))*SIN(('OddsRatio_working_3-way'!Y25+4*PI())/3)</f>
        <v>0.52838114263656144</v>
      </c>
      <c r="AL25" s="11">
        <f>'OddsRatio_working_3-way'!Z25+'OddsRatio_working_3-way'!AF25</f>
        <v>1.0562263010048283</v>
      </c>
      <c r="AM25" s="11">
        <f>'OddsRatio_working_3-way'!AA25+'OddsRatio_working_3-way'!AG25</f>
        <v>-0.7741396686108164</v>
      </c>
      <c r="AN25" s="11">
        <f>'OddsRatio_working_3-way'!AB25+'OddsRatio_working_3-way'!AH25</f>
        <v>-0.28208663239401177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1.0562263010048283</v>
      </c>
      <c r="AS25" s="11">
        <f>IF(('OddsRatio_working_3-way'!X25=0),IF(Q25&gt;0,-Q25^(1/3),(-Q25)^(1/3)),'OddsRatio_working_3-way'!AM25-'OddsRatio_working_3-way'!R25/3)</f>
        <v>-0.7741396686108164</v>
      </c>
      <c r="AT25" s="11">
        <f>IF(('OddsRatio_working_3-way'!X25=0),IF(Q25&gt;0,-Q25^(1/3),(-Q25)^(1/3)),'OddsRatio_working_3-way'!AN25-'OddsRatio_working_3-way'!R25/3)</f>
        <v>-0.28208663239401177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2.11</v>
      </c>
      <c r="B26" s="4">
        <f>IF('True_Odds_Calculator_3-way'!B27="","",'True_Odds_Calculator_3-way'!B27)</f>
        <v>3.9</v>
      </c>
      <c r="C26" s="4">
        <f>IF('True_Odds_Calculator_3-way'!C27="","",'True_Odds_Calculator_3-way'!C27)</f>
        <v>3.36</v>
      </c>
      <c r="D26" s="9">
        <f t="shared" si="13"/>
        <v>0.46313585045157846</v>
      </c>
      <c r="E26" s="9">
        <f t="shared" si="14"/>
        <v>0.24822987144454581</v>
      </c>
      <c r="F26" s="9">
        <f t="shared" si="15"/>
        <v>0.28863427810387587</v>
      </c>
      <c r="G26" s="9">
        <f t="shared" si="16"/>
        <v>1.0443186281476098</v>
      </c>
      <c r="H26" s="9">
        <f t="shared" si="17"/>
        <v>2.1591936772438469</v>
      </c>
      <c r="I26" s="9">
        <f t="shared" si="18"/>
        <v>4.0285240216280682</v>
      </c>
      <c r="J26" s="9">
        <f t="shared" si="19"/>
        <v>3.4645919624283588</v>
      </c>
      <c r="K26" s="11">
        <f t="shared" si="20"/>
        <v>0.47393364928909953</v>
      </c>
      <c r="L26" s="11">
        <f t="shared" si="21"/>
        <v>0.25641025641025644</v>
      </c>
      <c r="M26" s="11">
        <f t="shared" si="22"/>
        <v>0.29761904761904762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-0.27475565508740873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0.23038441284886785</v>
      </c>
      <c r="Q26" s="11">
        <f>2*'OddsRatio_working_3-way'!K26*'OddsRatio_working_3-way'!L26*'OddsRatio_working_3-way'!M26</f>
        <v>7.2334195556944383E-2</v>
      </c>
      <c r="R26" s="11">
        <f t="shared" si="23"/>
        <v>0</v>
      </c>
      <c r="S26" s="11">
        <f t="shared" si="24"/>
        <v>-0.83850653692851218</v>
      </c>
      <c r="T26" s="11">
        <f t="shared" si="25"/>
        <v>-0.26326735853328487</v>
      </c>
      <c r="U26" s="11">
        <f>'OddsRatio_working_3-way'!S26-'OddsRatio_working_3-way'!R26^2/3</f>
        <v>-0.83850653692851218</v>
      </c>
      <c r="V26" s="11">
        <f>'OddsRatio_working_3-way'!S26*'OddsRatio_working_3-way'!R26/3-2*'OddsRatio_working_3-way'!R26^3/27-'OddsRatio_working_3-way'!T26</f>
        <v>0.26326735853328487</v>
      </c>
      <c r="W26" s="11">
        <f>'OddsRatio_working_3-way'!V26^2+4*'OddsRatio_working_3-way'!U26^3/27</f>
        <v>-1.8030780112789871E-2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0.1477671159137606</v>
      </c>
      <c r="Y26" s="11">
        <f>IF('OddsRatio_working_3-way'!W26&gt;=0,IF('OddsRatio_working_3-way'!V26+SQRT('OddsRatio_working_3-way'!W26)&gt;0,0,PI()),ACOS('OddsRatio_working_3-way'!V26/(2*'OddsRatio_working_3-way'!X26)))</f>
        <v>0.4716529078066829</v>
      </c>
      <c r="Z26" s="11">
        <f>'OddsRatio_working_3-way'!X26^(1/3)*COS('OddsRatio_working_3-way'!Y26/3)</f>
        <v>0.52215931407380489</v>
      </c>
      <c r="AA26" s="11">
        <f>'OddsRatio_working_3-way'!X26^(1/3)*COS(('OddsRatio_working_3-way'!Y26+2*PI())/3)</f>
        <v>-0.33276558506052656</v>
      </c>
      <c r="AB26" s="11">
        <f>'OddsRatio_working_3-way'!X26^(1/3)*COS(('OddsRatio_working_3-way'!Y26+4*PI())/3)</f>
        <v>-0.18939372901327844</v>
      </c>
      <c r="AC26" s="11">
        <f>'OddsRatio_working_3-way'!X26^(1/3)*SIN('OddsRatio_working_3-way'!Y26/3)</f>
        <v>8.2775779683095005E-2</v>
      </c>
      <c r="AD26" s="11">
        <f>'OddsRatio_working_3-way'!X26^(1/3)*SIN(('OddsRatio_working_3-way'!Y26+2*PI())/3)</f>
        <v>0.41081534096902489</v>
      </c>
      <c r="AE26" s="11">
        <f>'OddsRatio_working_3-way'!X26^(1/3)*SIN(('OddsRatio_working_3-way'!Y26+4*PI())/3)</f>
        <v>-0.49359112065211991</v>
      </c>
      <c r="AF26" s="11">
        <f>-'OddsRatio_working_3-way'!U26/(3*'OddsRatio_working_3-way'!X26^(1/3))*COS(('OddsRatio_working_3-way'!Y26)/3)</f>
        <v>0.52215931407380489</v>
      </c>
      <c r="AG26" s="11">
        <f>-'OddsRatio_working_3-way'!U26/(3*'OddsRatio_working_3-way'!X26^(1/3))*COS(('OddsRatio_working_3-way'!Y26+2*PI())/3)</f>
        <v>-0.33276558506052656</v>
      </c>
      <c r="AH26" s="11">
        <f>-'OddsRatio_working_3-way'!U26/(3*'OddsRatio_working_3-way'!X26^(1/3))*COS(('OddsRatio_working_3-way'!Y26+4*PI())/3)</f>
        <v>-0.18939372901327844</v>
      </c>
      <c r="AI26" s="11">
        <f>'OddsRatio_working_3-way'!U26/(3*'OddsRatio_working_3-way'!X26^(1/3))*SIN(('OddsRatio_working_3-way'!Y26)/3)</f>
        <v>-8.2775779683095005E-2</v>
      </c>
      <c r="AJ26" s="11">
        <f>'OddsRatio_working_3-way'!U26/(3*'OddsRatio_working_3-way'!X26^(1/3))*SIN(('OddsRatio_working_3-way'!Y26+2*PI())/3)</f>
        <v>-0.41081534096902489</v>
      </c>
      <c r="AK26" s="11">
        <f>'OddsRatio_working_3-way'!U26/(3*'OddsRatio_working_3-way'!X26^(1/3))*SIN(('OddsRatio_working_3-way'!Y26+4*PI())/3)</f>
        <v>0.49359112065211991</v>
      </c>
      <c r="AL26" s="11">
        <f>'OddsRatio_working_3-way'!Z26+'OddsRatio_working_3-way'!AF26</f>
        <v>1.0443186281476098</v>
      </c>
      <c r="AM26" s="11">
        <f>'OddsRatio_working_3-way'!AA26+'OddsRatio_working_3-way'!AG26</f>
        <v>-0.66553117012105312</v>
      </c>
      <c r="AN26" s="11">
        <f>'OddsRatio_working_3-way'!AB26+'OddsRatio_working_3-way'!AH26</f>
        <v>-0.37878745802655689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1.0443186281476098</v>
      </c>
      <c r="AS26" s="11">
        <f>IF(('OddsRatio_working_3-way'!X26=0),IF(Q26&gt;0,-Q26^(1/3),(-Q26)^(1/3)),'OddsRatio_working_3-way'!AM26-'OddsRatio_working_3-way'!R26/3)</f>
        <v>-0.66553117012105312</v>
      </c>
      <c r="AT26" s="11">
        <f>IF(('OddsRatio_working_3-way'!X26=0),IF(Q26&gt;0,-Q26^(1/3),(-Q26)^(1/3)),'OddsRatio_working_3-way'!AN26-'OddsRatio_working_3-way'!R26/3)</f>
        <v>-0.37878745802655689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3.31</v>
      </c>
      <c r="B27" s="4">
        <f>IF('True_Odds_Calculator_3-way'!B28="","",'True_Odds_Calculator_3-way'!B28)</f>
        <v>3.06</v>
      </c>
      <c r="C27" s="4">
        <f>IF('True_Odds_Calculator_3-way'!C28="","",'True_Odds_Calculator_3-way'!C28)</f>
        <v>2.41</v>
      </c>
      <c r="D27" s="9">
        <f t="shared" si="13"/>
        <v>0.28843313792352365</v>
      </c>
      <c r="E27" s="9">
        <f t="shared" si="14"/>
        <v>0.31249845678713434</v>
      </c>
      <c r="F27" s="9">
        <f t="shared" si="15"/>
        <v>0.39906840528934201</v>
      </c>
      <c r="G27" s="9">
        <f t="shared" si="16"/>
        <v>1.0679688362028068</v>
      </c>
      <c r="H27" s="9">
        <f t="shared" si="17"/>
        <v>3.4670080116284838</v>
      </c>
      <c r="I27" s="9">
        <f t="shared" si="18"/>
        <v>3.2000158025777821</v>
      </c>
      <c r="J27" s="9">
        <f t="shared" si="19"/>
        <v>2.5058360590459583</v>
      </c>
      <c r="K27" s="11">
        <f t="shared" si="20"/>
        <v>0.30211480362537763</v>
      </c>
      <c r="L27" s="11">
        <f t="shared" si="21"/>
        <v>0.32679738562091504</v>
      </c>
      <c r="M27" s="11">
        <f t="shared" si="22"/>
        <v>0.41493775933609955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-0.27487285295334363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0.23678891939287319</v>
      </c>
      <c r="Q27" s="11">
        <f>2*'OddsRatio_working_3-way'!K27*'OddsRatio_working_3-way'!L27*'OddsRatio_working_3-way'!M27</f>
        <v>8.1933882142862693E-2</v>
      </c>
      <c r="R27" s="11">
        <f t="shared" si="23"/>
        <v>0</v>
      </c>
      <c r="S27" s="11">
        <f t="shared" si="24"/>
        <v>-0.86144890937289198</v>
      </c>
      <c r="T27" s="11">
        <f t="shared" si="25"/>
        <v>-0.29807920739546434</v>
      </c>
      <c r="U27" s="11">
        <f>'OddsRatio_working_3-way'!S27-'OddsRatio_working_3-way'!R27^2/3</f>
        <v>-0.86144890937289198</v>
      </c>
      <c r="V27" s="11">
        <f>'OddsRatio_working_3-way'!S27*'OddsRatio_working_3-way'!R27/3-2*'OddsRatio_working_3-way'!R27^3/27-'OddsRatio_working_3-way'!T27</f>
        <v>0.29807920739546434</v>
      </c>
      <c r="W27" s="11">
        <f>'OddsRatio_working_3-way'!V27^2+4*'OddsRatio_working_3-way'!U27^3/27</f>
        <v>-5.8563801112799935E-3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0.15387299470081506</v>
      </c>
      <c r="Y27" s="11">
        <f>IF('OddsRatio_working_3-way'!W27&gt;=0,IF('OddsRatio_working_3-way'!V27+SQRT('OddsRatio_working_3-way'!W27)&gt;0,0,PI()),ACOS('OddsRatio_working_3-way'!V27/(2*'OddsRatio_working_3-way'!X27)))</f>
        <v>0.25130618985231123</v>
      </c>
      <c r="Z27" s="11">
        <f>'OddsRatio_working_3-way'!X27^(1/3)*COS('OddsRatio_working_3-way'!Y27/3)</f>
        <v>0.5339844181014034</v>
      </c>
      <c r="AA27" s="11">
        <f>'OddsRatio_working_3-way'!X27^(1/3)*COS(('OddsRatio_working_3-way'!Y27+2*PI())/3)</f>
        <v>-0.30582142822778713</v>
      </c>
      <c r="AB27" s="11">
        <f>'OddsRatio_working_3-way'!X27^(1/3)*COS(('OddsRatio_working_3-way'!Y27+4*PI())/3)</f>
        <v>-0.22816298987361625</v>
      </c>
      <c r="AC27" s="11">
        <f>'OddsRatio_working_3-way'!X27^(1/3)*SIN('OddsRatio_working_3-way'!Y27/3)</f>
        <v>4.4836120288626498E-2</v>
      </c>
      <c r="AD27" s="11">
        <f>'OddsRatio_working_3-way'!X27^(1/3)*SIN(('OddsRatio_working_3-way'!Y27+2*PI())/3)</f>
        <v>0.44002601115655321</v>
      </c>
      <c r="AE27" s="11">
        <f>'OddsRatio_working_3-way'!X27^(1/3)*SIN(('OddsRatio_working_3-way'!Y27+4*PI())/3)</f>
        <v>-0.4848621314451797</v>
      </c>
      <c r="AF27" s="11">
        <f>-'OddsRatio_working_3-way'!U27/(3*'OddsRatio_working_3-way'!X27^(1/3))*COS(('OddsRatio_working_3-way'!Y27)/3)</f>
        <v>0.5339844181014034</v>
      </c>
      <c r="AG27" s="11">
        <f>-'OddsRatio_working_3-way'!U27/(3*'OddsRatio_working_3-way'!X27^(1/3))*COS(('OddsRatio_working_3-way'!Y27+2*PI())/3)</f>
        <v>-0.30582142822778713</v>
      </c>
      <c r="AH27" s="11">
        <f>-'OddsRatio_working_3-way'!U27/(3*'OddsRatio_working_3-way'!X27^(1/3))*COS(('OddsRatio_working_3-way'!Y27+4*PI())/3)</f>
        <v>-0.22816298987361625</v>
      </c>
      <c r="AI27" s="11">
        <f>'OddsRatio_working_3-way'!U27/(3*'OddsRatio_working_3-way'!X27^(1/3))*SIN(('OddsRatio_working_3-way'!Y27)/3)</f>
        <v>-4.4836120288626498E-2</v>
      </c>
      <c r="AJ27" s="11">
        <f>'OddsRatio_working_3-way'!U27/(3*'OddsRatio_working_3-way'!X27^(1/3))*SIN(('OddsRatio_working_3-way'!Y27+2*PI())/3)</f>
        <v>-0.44002601115655321</v>
      </c>
      <c r="AK27" s="11">
        <f>'OddsRatio_working_3-way'!U27/(3*'OddsRatio_working_3-way'!X27^(1/3))*SIN(('OddsRatio_working_3-way'!Y27+4*PI())/3)</f>
        <v>0.4848621314451797</v>
      </c>
      <c r="AL27" s="11">
        <f>'OddsRatio_working_3-way'!Z27+'OddsRatio_working_3-way'!AF27</f>
        <v>1.0679688362028068</v>
      </c>
      <c r="AM27" s="11">
        <f>'OddsRatio_working_3-way'!AA27+'OddsRatio_working_3-way'!AG27</f>
        <v>-0.61164285645557426</v>
      </c>
      <c r="AN27" s="11">
        <f>'OddsRatio_working_3-way'!AB27+'OddsRatio_working_3-way'!AH27</f>
        <v>-0.45632597974723249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1.0679688362028068</v>
      </c>
      <c r="AS27" s="11">
        <f>IF(('OddsRatio_working_3-way'!X27=0),IF(Q27&gt;0,-Q27^(1/3),(-Q27)^(1/3)),'OddsRatio_working_3-way'!AM27-'OddsRatio_working_3-way'!R27/3)</f>
        <v>-0.61164285645557426</v>
      </c>
      <c r="AT27" s="11">
        <f>IF(('OddsRatio_working_3-way'!X27=0),IF(Q27&gt;0,-Q27^(1/3),(-Q27)^(1/3)),'OddsRatio_working_3-way'!AN27-'OddsRatio_working_3-way'!R27/3)</f>
        <v>-0.45632597974723249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2.98</v>
      </c>
      <c r="B28" s="4">
        <f>IF('True_Odds_Calculator_3-way'!B29="","",'True_Odds_Calculator_3-way'!B29)</f>
        <v>3.01</v>
      </c>
      <c r="C28" s="4">
        <f>IF('True_Odds_Calculator_3-way'!C29="","",'True_Odds_Calculator_3-way'!C29)</f>
        <v>2.66</v>
      </c>
      <c r="D28" s="9">
        <f t="shared" si="13"/>
        <v>0.32122966620797427</v>
      </c>
      <c r="E28" s="9">
        <f t="shared" si="14"/>
        <v>0.31795964238083441</v>
      </c>
      <c r="F28" s="9">
        <f t="shared" si="15"/>
        <v>0.36081069141119132</v>
      </c>
      <c r="G28" s="9">
        <f t="shared" si="16"/>
        <v>1.0671906612542266</v>
      </c>
      <c r="H28" s="9">
        <f t="shared" si="17"/>
        <v>3.1130375092833682</v>
      </c>
      <c r="I28" s="9">
        <f t="shared" si="18"/>
        <v>3.1450532291209949</v>
      </c>
      <c r="J28" s="9">
        <f t="shared" si="19"/>
        <v>2.7715364976820163</v>
      </c>
      <c r="K28" s="11">
        <f t="shared" si="20"/>
        <v>0.33557046979865773</v>
      </c>
      <c r="L28" s="11">
        <f t="shared" si="21"/>
        <v>0.33222591362126247</v>
      </c>
      <c r="M28" s="11">
        <f t="shared" si="22"/>
        <v>0.37593984962406013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-0.27688851328526443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0.23680128323663177</v>
      </c>
      <c r="Q28" s="11">
        <f>2*'OddsRatio_working_3-way'!K28*'OddsRatio_working_3-way'!L28*'OddsRatio_working_3-way'!M28</f>
        <v>8.3823463092613029E-2</v>
      </c>
      <c r="R28" s="11">
        <f t="shared" si="23"/>
        <v>0</v>
      </c>
      <c r="S28" s="11">
        <f t="shared" si="24"/>
        <v>-0.85522248802234424</v>
      </c>
      <c r="T28" s="11">
        <f t="shared" si="25"/>
        <v>-0.30273362407870597</v>
      </c>
      <c r="U28" s="11">
        <f>'OddsRatio_working_3-way'!S28-'OddsRatio_working_3-way'!R28^2/3</f>
        <v>-0.85522248802234424</v>
      </c>
      <c r="V28" s="11">
        <f>'OddsRatio_working_3-way'!S28*'OddsRatio_working_3-way'!R28/3-2*'OddsRatio_working_3-way'!R28^3/27-'OddsRatio_working_3-way'!T28</f>
        <v>0.30273362407870597</v>
      </c>
      <c r="W28" s="11">
        <f>'OddsRatio_working_3-way'!V28^2+4*'OddsRatio_working_3-way'!U28^3/27</f>
        <v>-1.0211580226136274E-3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0.15220775700538466</v>
      </c>
      <c r="Y28" s="11">
        <f>IF('OddsRatio_working_3-way'!W28&gt;=0,IF('OddsRatio_working_3-way'!V28+SQRT('OddsRatio_working_3-way'!W28)&gt;0,0,PI()),ACOS('OddsRatio_working_3-way'!V28/(2*'OddsRatio_working_3-way'!X28)))</f>
        <v>0.10516725803807203</v>
      </c>
      <c r="Z28" s="11">
        <f>'OddsRatio_working_3-way'!X28^(1/3)*COS('OddsRatio_working_3-way'!Y28/3)</f>
        <v>0.53359533062711328</v>
      </c>
      <c r="AA28" s="11">
        <f>'OddsRatio_working_3-way'!X28^(1/3)*COS(('OddsRatio_working_3-way'!Y28+2*PI())/3)</f>
        <v>-0.28300381708664307</v>
      </c>
      <c r="AB28" s="11">
        <f>'OddsRatio_working_3-way'!X28^(1/3)*COS(('OddsRatio_working_3-way'!Y28+4*PI())/3)</f>
        <v>-0.25059151354047038</v>
      </c>
      <c r="AC28" s="11">
        <f>'OddsRatio_working_3-way'!X28^(1/3)*SIN('OddsRatio_working_3-way'!Y28/3)</f>
        <v>1.8713252177438612E-2</v>
      </c>
      <c r="AD28" s="11">
        <f>'OddsRatio_working_3-way'!X28^(1/3)*SIN(('OddsRatio_working_3-way'!Y28+2*PI())/3)</f>
        <v>0.45275048557511749</v>
      </c>
      <c r="AE28" s="11">
        <f>'OddsRatio_working_3-way'!X28^(1/3)*SIN(('OddsRatio_working_3-way'!Y28+4*PI())/3)</f>
        <v>-0.47146373775255612</v>
      </c>
      <c r="AF28" s="11">
        <f>-'OddsRatio_working_3-way'!U28/(3*'OddsRatio_working_3-way'!X28^(1/3))*COS(('OddsRatio_working_3-way'!Y28)/3)</f>
        <v>0.53359533062711317</v>
      </c>
      <c r="AG28" s="11">
        <f>-'OddsRatio_working_3-way'!U28/(3*'OddsRatio_working_3-way'!X28^(1/3))*COS(('OddsRatio_working_3-way'!Y28+2*PI())/3)</f>
        <v>-0.28300381708664302</v>
      </c>
      <c r="AH28" s="11">
        <f>-'OddsRatio_working_3-way'!U28/(3*'OddsRatio_working_3-way'!X28^(1/3))*COS(('OddsRatio_working_3-way'!Y28+4*PI())/3)</f>
        <v>-0.25059151354047032</v>
      </c>
      <c r="AI28" s="11">
        <f>'OddsRatio_working_3-way'!U28/(3*'OddsRatio_working_3-way'!X28^(1/3))*SIN(('OddsRatio_working_3-way'!Y28)/3)</f>
        <v>-1.8713252177438609E-2</v>
      </c>
      <c r="AJ28" s="11">
        <f>'OddsRatio_working_3-way'!U28/(3*'OddsRatio_working_3-way'!X28^(1/3))*SIN(('OddsRatio_working_3-way'!Y28+2*PI())/3)</f>
        <v>-0.45275048557511738</v>
      </c>
      <c r="AK28" s="11">
        <f>'OddsRatio_working_3-way'!U28/(3*'OddsRatio_working_3-way'!X28^(1/3))*SIN(('OddsRatio_working_3-way'!Y28+4*PI())/3)</f>
        <v>0.47146373775255601</v>
      </c>
      <c r="AL28" s="11">
        <f>'OddsRatio_working_3-way'!Z28+'OddsRatio_working_3-way'!AF28</f>
        <v>1.0671906612542266</v>
      </c>
      <c r="AM28" s="11">
        <f>'OddsRatio_working_3-way'!AA28+'OddsRatio_working_3-way'!AG28</f>
        <v>-0.56600763417328603</v>
      </c>
      <c r="AN28" s="11">
        <f>'OddsRatio_working_3-way'!AB28+'OddsRatio_working_3-way'!AH28</f>
        <v>-0.50118302708094076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1.0671906612542266</v>
      </c>
      <c r="AS28" s="11">
        <f>IF(('OddsRatio_working_3-way'!X28=0),IF(Q28&gt;0,-Q28^(1/3),(-Q28)^(1/3)),'OddsRatio_working_3-way'!AM28-'OddsRatio_working_3-way'!R28/3)</f>
        <v>-0.56600763417328603</v>
      </c>
      <c r="AT28" s="11">
        <f>IF(('OddsRatio_working_3-way'!X28=0),IF(Q28&gt;0,-Q28^(1/3),(-Q28)^(1/3)),'OddsRatio_working_3-way'!AN28-'OddsRatio_working_3-way'!R28/3)</f>
        <v>-0.50118302708094076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2.5</v>
      </c>
      <c r="B29" s="4">
        <f>IF('True_Odds_Calculator_3-way'!B30="","",'True_Odds_Calculator_3-way'!B30)</f>
        <v>3.09</v>
      </c>
      <c r="C29" s="4">
        <f>IF('True_Odds_Calculator_3-way'!C30="","",'True_Odds_Calculator_3-way'!C30)</f>
        <v>3.12</v>
      </c>
      <c r="D29" s="9">
        <f t="shared" si="13"/>
        <v>0.38429414296715836</v>
      </c>
      <c r="E29" s="9">
        <f t="shared" si="14"/>
        <v>0.30937132620135055</v>
      </c>
      <c r="F29" s="9">
        <f t="shared" si="15"/>
        <v>0.30633453083149093</v>
      </c>
      <c r="G29" s="9">
        <f t="shared" si="16"/>
        <v>1.0681156058896959</v>
      </c>
      <c r="H29" s="9">
        <f t="shared" si="17"/>
        <v>2.6021734088345436</v>
      </c>
      <c r="I29" s="9">
        <f t="shared" si="18"/>
        <v>3.2323616163094644</v>
      </c>
      <c r="J29" s="9">
        <f t="shared" si="19"/>
        <v>3.2644050844861559</v>
      </c>
      <c r="K29" s="11">
        <f t="shared" si="20"/>
        <v>0.4</v>
      </c>
      <c r="L29" s="11">
        <f t="shared" si="21"/>
        <v>0.3236245954692557</v>
      </c>
      <c r="M29" s="11">
        <f t="shared" si="22"/>
        <v>0.32051282051282048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-0.27575304953945723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0.23690980001659612</v>
      </c>
      <c r="Q29" s="11">
        <f>2*'OddsRatio_working_3-way'!K29*'OddsRatio_working_3-way'!L29*'OddsRatio_working_3-way'!M29</f>
        <v>8.2980665504937351E-2</v>
      </c>
      <c r="R29" s="11">
        <f t="shared" si="23"/>
        <v>0</v>
      </c>
      <c r="S29" s="11">
        <f t="shared" si="24"/>
        <v>-0.85913755228551669</v>
      </c>
      <c r="T29" s="11">
        <f t="shared" si="25"/>
        <v>-0.3009238361770637</v>
      </c>
      <c r="U29" s="11">
        <f>'OddsRatio_working_3-way'!S29-'OddsRatio_working_3-way'!R29^2/3</f>
        <v>-0.85913755228551669</v>
      </c>
      <c r="V29" s="11">
        <f>'OddsRatio_working_3-way'!S29*'OddsRatio_working_3-way'!R29/3-2*'OddsRatio_working_3-way'!R29^3/27-'OddsRatio_working_3-way'!T29</f>
        <v>0.3009238361770637</v>
      </c>
      <c r="W29" s="11">
        <f>'OddsRatio_working_3-way'!V29^2+4*'OddsRatio_working_3-way'!U29^3/27</f>
        <v>-3.392151400485266E-3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0.15325412439801214</v>
      </c>
      <c r="Y29" s="11">
        <f>IF('OddsRatio_working_3-way'!W29&gt;=0,IF('OddsRatio_working_3-way'!V29+SQRT('OddsRatio_working_3-way'!W29)&gt;0,0,PI()),ACOS('OddsRatio_working_3-way'!V29/(2*'OddsRatio_working_3-way'!X29)))</f>
        <v>0.19118079442862479</v>
      </c>
      <c r="Z29" s="11">
        <f>'OddsRatio_working_3-way'!X29^(1/3)*COS('OddsRatio_working_3-way'!Y29/3)</f>
        <v>0.53405780294484784</v>
      </c>
      <c r="AA29" s="11">
        <f>'OddsRatio_working_3-way'!X29^(1/3)*COS(('OddsRatio_working_3-way'!Y29+2*PI())/3)</f>
        <v>-0.2965430575110215</v>
      </c>
      <c r="AB29" s="11">
        <f>'OddsRatio_working_3-way'!X29^(1/3)*COS(('OddsRatio_working_3-way'!Y29+4*PI())/3)</f>
        <v>-0.23751474543382622</v>
      </c>
      <c r="AC29" s="11">
        <f>'OddsRatio_working_3-way'!X29^(1/3)*SIN('OddsRatio_working_3-way'!Y29/3)</f>
        <v>3.4080011867577843E-2</v>
      </c>
      <c r="AD29" s="11">
        <f>'OddsRatio_working_3-way'!X29^(1/3)*SIN(('OddsRatio_working_3-way'!Y29+2*PI())/3)</f>
        <v>0.44546761850575312</v>
      </c>
      <c r="AE29" s="11">
        <f>'OddsRatio_working_3-way'!X29^(1/3)*SIN(('OddsRatio_working_3-way'!Y29+4*PI())/3)</f>
        <v>-0.47954763037333098</v>
      </c>
      <c r="AF29" s="11">
        <f>-'OddsRatio_working_3-way'!U29/(3*'OddsRatio_working_3-way'!X29^(1/3))*COS(('OddsRatio_working_3-way'!Y29)/3)</f>
        <v>0.53405780294484795</v>
      </c>
      <c r="AG29" s="11">
        <f>-'OddsRatio_working_3-way'!U29/(3*'OddsRatio_working_3-way'!X29^(1/3))*COS(('OddsRatio_working_3-way'!Y29+2*PI())/3)</f>
        <v>-0.29654305751102161</v>
      </c>
      <c r="AH29" s="11">
        <f>-'OddsRatio_working_3-way'!U29/(3*'OddsRatio_working_3-way'!X29^(1/3))*COS(('OddsRatio_working_3-way'!Y29+4*PI())/3)</f>
        <v>-0.23751474543382628</v>
      </c>
      <c r="AI29" s="11">
        <f>'OddsRatio_working_3-way'!U29/(3*'OddsRatio_working_3-way'!X29^(1/3))*SIN(('OddsRatio_working_3-way'!Y29)/3)</f>
        <v>-3.408001186757785E-2</v>
      </c>
      <c r="AJ29" s="11">
        <f>'OddsRatio_working_3-way'!U29/(3*'OddsRatio_working_3-way'!X29^(1/3))*SIN(('OddsRatio_working_3-way'!Y29+2*PI())/3)</f>
        <v>-0.44546761850575317</v>
      </c>
      <c r="AK29" s="11">
        <f>'OddsRatio_working_3-way'!U29/(3*'OddsRatio_working_3-way'!X29^(1/3))*SIN(('OddsRatio_working_3-way'!Y29+4*PI())/3)</f>
        <v>0.47954763037333109</v>
      </c>
      <c r="AL29" s="11">
        <f>'OddsRatio_working_3-way'!Z29+'OddsRatio_working_3-way'!AF29</f>
        <v>1.0681156058896959</v>
      </c>
      <c r="AM29" s="11">
        <f>'OddsRatio_working_3-way'!AA29+'OddsRatio_working_3-way'!AG29</f>
        <v>-0.59308611502204311</v>
      </c>
      <c r="AN29" s="11">
        <f>'OddsRatio_working_3-way'!AB29+'OddsRatio_working_3-way'!AH29</f>
        <v>-0.4750294908676525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1.0681156058896959</v>
      </c>
      <c r="AS29" s="11">
        <f>IF(('OddsRatio_working_3-way'!X29=0),IF(Q29&gt;0,-Q29^(1/3),(-Q29)^(1/3)),'OddsRatio_working_3-way'!AM29-'OddsRatio_working_3-way'!R29/3)</f>
        <v>-0.59308611502204311</v>
      </c>
      <c r="AT29" s="11">
        <f>IF(('OddsRatio_working_3-way'!X29=0),IF(Q29&gt;0,-Q29^(1/3),(-Q29)^(1/3)),'OddsRatio_working_3-way'!AN29-'OddsRatio_working_3-way'!R29/3)</f>
        <v>-0.4750294908676525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1.53</v>
      </c>
      <c r="B30" s="4">
        <f>IF('True_Odds_Calculator_3-way'!B31="","",'True_Odds_Calculator_3-way'!B31)</f>
        <v>4.5199999999999996</v>
      </c>
      <c r="C30" s="4">
        <f>IF('True_Odds_Calculator_3-way'!C31="","",'True_Odds_Calculator_3-way'!C31)</f>
        <v>6.29</v>
      </c>
      <c r="D30" s="9">
        <f t="shared" si="13"/>
        <v>0.63897205975151172</v>
      </c>
      <c r="E30" s="9">
        <f t="shared" si="14"/>
        <v>0.21041364332446238</v>
      </c>
      <c r="F30" s="9">
        <f t="shared" si="15"/>
        <v>0.150614296924026</v>
      </c>
      <c r="G30" s="9">
        <f t="shared" si="16"/>
        <v>1.0660635039137398</v>
      </c>
      <c r="H30" s="9">
        <f t="shared" si="17"/>
        <v>1.5650136570742821</v>
      </c>
      <c r="I30" s="9">
        <f t="shared" si="18"/>
        <v>4.7525435337763646</v>
      </c>
      <c r="J30" s="9">
        <f t="shared" si="19"/>
        <v>6.6394759357036834</v>
      </c>
      <c r="K30" s="11">
        <f t="shared" si="20"/>
        <v>0.65359477124183007</v>
      </c>
      <c r="L30" s="11">
        <f t="shared" si="21"/>
        <v>0.22123893805309736</v>
      </c>
      <c r="M30" s="11">
        <f t="shared" si="22"/>
        <v>0.1589825119236884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-0.22687868380981657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0.21471696763364706</v>
      </c>
      <c r="Q30" s="11">
        <f>2*'OddsRatio_working_3-way'!K30*'OddsRatio_working_3-way'!L30*'OddsRatio_working_3-way'!M30</f>
        <v>4.5977937394785243E-2</v>
      </c>
      <c r="R30" s="11">
        <f t="shared" si="23"/>
        <v>0</v>
      </c>
      <c r="S30" s="11">
        <f t="shared" si="24"/>
        <v>-0.94639550982954312</v>
      </c>
      <c r="T30" s="11">
        <f t="shared" si="25"/>
        <v>-0.20265428476007349</v>
      </c>
      <c r="U30" s="11">
        <f>'OddsRatio_working_3-way'!S30-'OddsRatio_working_3-way'!R30^2/3</f>
        <v>-0.94639550982954312</v>
      </c>
      <c r="V30" s="11">
        <f>'OddsRatio_working_3-way'!S30*'OddsRatio_working_3-way'!R30/3-2*'OddsRatio_working_3-way'!R30^3/27-'OddsRatio_working_3-way'!T30</f>
        <v>0.20265428476007349</v>
      </c>
      <c r="W30" s="11">
        <f>'OddsRatio_working_3-way'!V30^2+4*'OddsRatio_working_3-way'!U30^3/27</f>
        <v>-8.4509437050375752E-2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0.17718507004118089</v>
      </c>
      <c r="Y30" s="11">
        <f>IF('OddsRatio_working_3-way'!W30&gt;=0,IF('OddsRatio_working_3-way'!V30+SQRT('OddsRatio_working_3-way'!W30)&gt;0,0,PI()),ACOS('OddsRatio_working_3-way'!V30/(2*'OddsRatio_working_3-way'!X30)))</f>
        <v>0.96201057052306516</v>
      </c>
      <c r="Z30" s="11">
        <f>'OddsRatio_working_3-way'!X30^(1/3)*COS('OddsRatio_working_3-way'!Y30/3)</f>
        <v>0.53303175195687003</v>
      </c>
      <c r="AA30" s="11">
        <f>'OddsRatio_working_3-way'!X30^(1/3)*COS(('OddsRatio_working_3-way'!Y30+2*PI())/3)</f>
        <v>-0.4198349583254416</v>
      </c>
      <c r="AB30" s="11">
        <f>'OddsRatio_working_3-way'!X30^(1/3)*COS(('OddsRatio_working_3-way'!Y30+4*PI())/3)</f>
        <v>-0.11319679363142854</v>
      </c>
      <c r="AC30" s="11">
        <f>'OddsRatio_working_3-way'!X30^(1/3)*SIN('OddsRatio_working_3-way'!Y30/3)</f>
        <v>0.17703762692990138</v>
      </c>
      <c r="AD30" s="11">
        <f>'OddsRatio_working_3-way'!X30^(1/3)*SIN(('OddsRatio_working_3-way'!Y30+2*PI())/3)</f>
        <v>0.37310022475342447</v>
      </c>
      <c r="AE30" s="11">
        <f>'OddsRatio_working_3-way'!X30^(1/3)*SIN(('OddsRatio_working_3-way'!Y30+4*PI())/3)</f>
        <v>-0.55013785168332574</v>
      </c>
      <c r="AF30" s="11">
        <f>-'OddsRatio_working_3-way'!U30/(3*'OddsRatio_working_3-way'!X30^(1/3))*COS(('OddsRatio_working_3-way'!Y30)/3)</f>
        <v>0.53303175195686991</v>
      </c>
      <c r="AG30" s="11">
        <f>-'OddsRatio_working_3-way'!U30/(3*'OddsRatio_working_3-way'!X30^(1/3))*COS(('OddsRatio_working_3-way'!Y30+2*PI())/3)</f>
        <v>-0.41983495832544149</v>
      </c>
      <c r="AH30" s="11">
        <f>-'OddsRatio_working_3-way'!U30/(3*'OddsRatio_working_3-way'!X30^(1/3))*COS(('OddsRatio_working_3-way'!Y30+4*PI())/3)</f>
        <v>-0.11319679363142851</v>
      </c>
      <c r="AI30" s="11">
        <f>'OddsRatio_working_3-way'!U30/(3*'OddsRatio_working_3-way'!X30^(1/3))*SIN(('OddsRatio_working_3-way'!Y30)/3)</f>
        <v>-0.17703762692990133</v>
      </c>
      <c r="AJ30" s="11">
        <f>'OddsRatio_working_3-way'!U30/(3*'OddsRatio_working_3-way'!X30^(1/3))*SIN(('OddsRatio_working_3-way'!Y30+2*PI())/3)</f>
        <v>-0.37310022475342436</v>
      </c>
      <c r="AK30" s="11">
        <f>'OddsRatio_working_3-way'!U30/(3*'OddsRatio_working_3-way'!X30^(1/3))*SIN(('OddsRatio_working_3-way'!Y30+4*PI())/3)</f>
        <v>0.55013785168332563</v>
      </c>
      <c r="AL30" s="11">
        <f>'OddsRatio_working_3-way'!Z30+'OddsRatio_working_3-way'!AF30</f>
        <v>1.0660635039137398</v>
      </c>
      <c r="AM30" s="11">
        <f>'OddsRatio_working_3-way'!AA30+'OddsRatio_working_3-way'!AG30</f>
        <v>-0.83966991665088309</v>
      </c>
      <c r="AN30" s="11">
        <f>'OddsRatio_working_3-way'!AB30+'OddsRatio_working_3-way'!AH30</f>
        <v>-0.22639358726285705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1.0660635039137398</v>
      </c>
      <c r="AS30" s="11">
        <f>IF(('OddsRatio_working_3-way'!X30=0),IF(Q30&gt;0,-Q30^(1/3),(-Q30)^(1/3)),'OddsRatio_working_3-way'!AM30-'OddsRatio_working_3-way'!R30/3)</f>
        <v>-0.83966991665088309</v>
      </c>
      <c r="AT30" s="11">
        <f>IF(('OddsRatio_working_3-way'!X30=0),IF(Q30&gt;0,-Q30^(1/3),(-Q30)^(1/3)),'OddsRatio_working_3-way'!AN30-'OddsRatio_working_3-way'!R30/3)</f>
        <v>-0.22639358726285705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3.67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2.16</v>
      </c>
      <c r="D31" s="9">
        <f t="shared" si="13"/>
        <v>0.26406618714516428</v>
      </c>
      <c r="E31" s="9">
        <f t="shared" si="14"/>
        <v>0.28360902126296189</v>
      </c>
      <c r="F31" s="9">
        <f t="shared" si="15"/>
        <v>0.45232479159187378</v>
      </c>
      <c r="G31" s="9">
        <f t="shared" si="16"/>
        <v>1.0437937719271251</v>
      </c>
      <c r="H31" s="9">
        <f t="shared" si="17"/>
        <v>3.7869293710454235</v>
      </c>
      <c r="I31" s="9">
        <f t="shared" si="18"/>
        <v>3.5259809280636434</v>
      </c>
      <c r="J31" s="9">
        <f t="shared" si="19"/>
        <v>2.2108007754354659</v>
      </c>
      <c r="K31" s="11">
        <f t="shared" si="20"/>
        <v>0.27247956403269757</v>
      </c>
      <c r="L31" s="11">
        <f t="shared" si="21"/>
        <v>0.29239766081871343</v>
      </c>
      <c r="M31" s="11">
        <f t="shared" si="22"/>
        <v>0.46296296296296291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-0.27646406863864692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0.23053352761592477</v>
      </c>
      <c r="Q31" s="11">
        <f>2*'OddsRatio_working_3-way'!K31*'OddsRatio_working_3-way'!L31*'OddsRatio_working_3-way'!M31</f>
        <v>7.3770728837095942E-2</v>
      </c>
      <c r="R31" s="11">
        <f t="shared" si="23"/>
        <v>0</v>
      </c>
      <c r="S31" s="11">
        <f t="shared" si="24"/>
        <v>-0.83386433814386285</v>
      </c>
      <c r="T31" s="11">
        <f t="shared" si="25"/>
        <v>-0.26683658820603617</v>
      </c>
      <c r="U31" s="11">
        <f>'OddsRatio_working_3-way'!S31-'OddsRatio_working_3-way'!R31^2/3</f>
        <v>-0.83386433814386285</v>
      </c>
      <c r="V31" s="11">
        <f>'OddsRatio_working_3-way'!S31*'OddsRatio_working_3-way'!R31/3-2*'OddsRatio_working_3-way'!R31^3/27-'OddsRatio_working_3-way'!T31</f>
        <v>0.26683658820603617</v>
      </c>
      <c r="W31" s="11">
        <f>'OddsRatio_working_3-way'!V31^2+4*'OddsRatio_working_3-way'!U31^3/27</f>
        <v>-1.4696112052434512E-2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0.14654169786947352</v>
      </c>
      <c r="Y31" s="11">
        <f>IF('OddsRatio_working_3-way'!W31&gt;=0,IF('OddsRatio_working_3-way'!V31+SQRT('OddsRatio_working_3-way'!W31)&gt;0,0,PI()),ACOS('OddsRatio_working_3-way'!V31/(2*'OddsRatio_working_3-way'!X31)))</f>
        <v>0.42643541873619784</v>
      </c>
      <c r="Z31" s="11">
        <f>'OddsRatio_working_3-way'!X31^(1/3)*COS('OddsRatio_working_3-way'!Y31/3)</f>
        <v>0.52189688596356254</v>
      </c>
      <c r="AA31" s="11">
        <f>'OddsRatio_working_3-way'!X31^(1/3)*COS(('OddsRatio_working_3-way'!Y31+2*PI())/3)</f>
        <v>-0.3256308583055606</v>
      </c>
      <c r="AB31" s="11">
        <f>'OddsRatio_working_3-way'!X31^(1/3)*COS(('OddsRatio_working_3-way'!Y31+4*PI())/3)</f>
        <v>-0.19626602765800205</v>
      </c>
      <c r="AC31" s="11">
        <f>'OddsRatio_working_3-way'!X31^(1/3)*SIN('OddsRatio_working_3-way'!Y31/3)</f>
        <v>7.4688819798038375E-2</v>
      </c>
      <c r="AD31" s="11">
        <f>'OddsRatio_working_3-way'!X31^(1/3)*SIN(('OddsRatio_working_3-way'!Y31+2*PI())/3)</f>
        <v>0.41463155150141617</v>
      </c>
      <c r="AE31" s="11">
        <f>'OddsRatio_working_3-way'!X31^(1/3)*SIN(('OddsRatio_working_3-way'!Y31+4*PI())/3)</f>
        <v>-0.48932037129945449</v>
      </c>
      <c r="AF31" s="11">
        <f>-'OddsRatio_working_3-way'!U31/(3*'OddsRatio_working_3-way'!X31^(1/3))*COS(('OddsRatio_working_3-way'!Y31)/3)</f>
        <v>0.52189688596356254</v>
      </c>
      <c r="AG31" s="11">
        <f>-'OddsRatio_working_3-way'!U31/(3*'OddsRatio_working_3-way'!X31^(1/3))*COS(('OddsRatio_working_3-way'!Y31+2*PI())/3)</f>
        <v>-0.3256308583055606</v>
      </c>
      <c r="AH31" s="11">
        <f>-'OddsRatio_working_3-way'!U31/(3*'OddsRatio_working_3-way'!X31^(1/3))*COS(('OddsRatio_working_3-way'!Y31+4*PI())/3)</f>
        <v>-0.19626602765800205</v>
      </c>
      <c r="AI31" s="11">
        <f>'OddsRatio_working_3-way'!U31/(3*'OddsRatio_working_3-way'!X31^(1/3))*SIN(('OddsRatio_working_3-way'!Y31)/3)</f>
        <v>-7.4688819798038375E-2</v>
      </c>
      <c r="AJ31" s="11">
        <f>'OddsRatio_working_3-way'!U31/(3*'OddsRatio_working_3-way'!X31^(1/3))*SIN(('OddsRatio_working_3-way'!Y31+2*PI())/3)</f>
        <v>-0.41463155150141617</v>
      </c>
      <c r="AK31" s="11">
        <f>'OddsRatio_working_3-way'!U31/(3*'OddsRatio_working_3-way'!X31^(1/3))*SIN(('OddsRatio_working_3-way'!Y31+4*PI())/3)</f>
        <v>0.48932037129945449</v>
      </c>
      <c r="AL31" s="11">
        <f>'OddsRatio_working_3-way'!Z31+'OddsRatio_working_3-way'!AF31</f>
        <v>1.0437937719271251</v>
      </c>
      <c r="AM31" s="11">
        <f>'OddsRatio_working_3-way'!AA31+'OddsRatio_working_3-way'!AG31</f>
        <v>-0.6512617166111212</v>
      </c>
      <c r="AN31" s="11">
        <f>'OddsRatio_working_3-way'!AB31+'OddsRatio_working_3-way'!AH31</f>
        <v>-0.3925320553160041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1.0437937719271251</v>
      </c>
      <c r="AS31" s="11">
        <f>IF(('OddsRatio_working_3-way'!X31=0),IF(Q31&gt;0,-Q31^(1/3),(-Q31)^(1/3)),'OddsRatio_working_3-way'!AM31-'OddsRatio_working_3-way'!R31/3)</f>
        <v>-0.6512617166111212</v>
      </c>
      <c r="AT31" s="11">
        <f>IF(('OddsRatio_working_3-way'!X31=0),IF(Q31&gt;0,-Q31^(1/3),(-Q31)^(1/3)),'OddsRatio_working_3-way'!AN31-'OddsRatio_working_3-way'!R31/3)</f>
        <v>-0.3925320553160041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1.92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3.74</v>
      </c>
      <c r="D32" s="9">
        <f t="shared" si="13"/>
        <v>0.50915847057047914</v>
      </c>
      <c r="E32" s="9">
        <f t="shared" si="14"/>
        <v>0.23251823259223595</v>
      </c>
      <c r="F32" s="9">
        <f t="shared" si="15"/>
        <v>0.25832329683728505</v>
      </c>
      <c r="G32" s="9">
        <f t="shared" si="16"/>
        <v>1.0478533352416763</v>
      </c>
      <c r="H32" s="9">
        <f t="shared" si="17"/>
        <v>1.9640250684223415</v>
      </c>
      <c r="I32" s="9">
        <f t="shared" si="18"/>
        <v>4.3007380060112803</v>
      </c>
      <c r="J32" s="9">
        <f t="shared" si="19"/>
        <v>3.8711181385621938</v>
      </c>
      <c r="K32" s="11">
        <f t="shared" si="20"/>
        <v>0.52083333333333337</v>
      </c>
      <c r="L32" s="11">
        <f t="shared" si="21"/>
        <v>0.24096385542168672</v>
      </c>
      <c r="M32" s="11">
        <f t="shared" si="22"/>
        <v>0.26737967914438499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-0.26645754139552869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0.22852103601572069</v>
      </c>
      <c r="Q32" s="11">
        <f>2*'OddsRatio_working_3-way'!K32*'OddsRatio_working_3-way'!L32*'OddsRatio_working_3-way'!M32</f>
        <v>6.7113373279213101E-2</v>
      </c>
      <c r="R32" s="11">
        <f t="shared" si="23"/>
        <v>0</v>
      </c>
      <c r="S32" s="11">
        <f t="shared" si="24"/>
        <v>-0.85762645267564341</v>
      </c>
      <c r="T32" s="11">
        <f t="shared" si="25"/>
        <v>-0.25187267332618007</v>
      </c>
      <c r="U32" s="11">
        <f>'OddsRatio_working_3-way'!S32-'OddsRatio_working_3-way'!R32^2/3</f>
        <v>-0.85762645267564341</v>
      </c>
      <c r="V32" s="11">
        <f>'OddsRatio_working_3-way'!S32*'OddsRatio_working_3-way'!R32/3-2*'OddsRatio_working_3-way'!R32^3/27-'OddsRatio_working_3-way'!T32</f>
        <v>0.25187267332618007</v>
      </c>
      <c r="W32" s="11">
        <f>'OddsRatio_working_3-way'!V32^2+4*'OddsRatio_working_3-way'!U32^3/27</f>
        <v>-3.0012614926368517E-2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0.15284997423523264</v>
      </c>
      <c r="Y32" s="11">
        <f>IF('OddsRatio_working_3-way'!W32&gt;=0,IF('OddsRatio_working_3-way'!V32+SQRT('OddsRatio_working_3-way'!W32)&gt;0,0,PI()),ACOS('OddsRatio_working_3-way'!V32/(2*'OddsRatio_working_3-way'!X32)))</f>
        <v>0.60250037913339693</v>
      </c>
      <c r="Z32" s="11">
        <f>'OddsRatio_working_3-way'!X32^(1/3)*COS('OddsRatio_working_3-way'!Y32/3)</f>
        <v>0.52392666762083817</v>
      </c>
      <c r="AA32" s="11">
        <f>'OddsRatio_working_3-way'!X32^(1/3)*COS(('OddsRatio_working_3-way'!Y32+2*PI())/3)</f>
        <v>-0.35433350424278148</v>
      </c>
      <c r="AB32" s="11">
        <f>'OddsRatio_working_3-way'!X32^(1/3)*COS(('OddsRatio_working_3-way'!Y32+4*PI())/3)</f>
        <v>-0.16959316337805674</v>
      </c>
      <c r="AC32" s="11">
        <f>'OddsRatio_working_3-way'!X32^(1/3)*SIN('OddsRatio_working_3-way'!Y32/3)</f>
        <v>0.10665988552843216</v>
      </c>
      <c r="AD32" s="11">
        <f>'OddsRatio_working_3-way'!X32^(1/3)*SIN(('OddsRatio_working_3-way'!Y32+2*PI())/3)</f>
        <v>0.40040386111555565</v>
      </c>
      <c r="AE32" s="11">
        <f>'OddsRatio_working_3-way'!X32^(1/3)*SIN(('OddsRatio_working_3-way'!Y32+4*PI())/3)</f>
        <v>-0.50706374664398779</v>
      </c>
      <c r="AF32" s="11">
        <f>-'OddsRatio_working_3-way'!U32/(3*'OddsRatio_working_3-way'!X32^(1/3))*COS(('OddsRatio_working_3-way'!Y32)/3)</f>
        <v>0.52392666762083817</v>
      </c>
      <c r="AG32" s="11">
        <f>-'OddsRatio_working_3-way'!U32/(3*'OddsRatio_working_3-way'!X32^(1/3))*COS(('OddsRatio_working_3-way'!Y32+2*PI())/3)</f>
        <v>-0.35433350424278148</v>
      </c>
      <c r="AH32" s="11">
        <f>-'OddsRatio_working_3-way'!U32/(3*'OddsRatio_working_3-way'!X32^(1/3))*COS(('OddsRatio_working_3-way'!Y32+4*PI())/3)</f>
        <v>-0.16959316337805674</v>
      </c>
      <c r="AI32" s="11">
        <f>'OddsRatio_working_3-way'!U32/(3*'OddsRatio_working_3-way'!X32^(1/3))*SIN(('OddsRatio_working_3-way'!Y32)/3)</f>
        <v>-0.10665988552843216</v>
      </c>
      <c r="AJ32" s="11">
        <f>'OddsRatio_working_3-way'!U32/(3*'OddsRatio_working_3-way'!X32^(1/3))*SIN(('OddsRatio_working_3-way'!Y32+2*PI())/3)</f>
        <v>-0.40040386111555565</v>
      </c>
      <c r="AK32" s="11">
        <f>'OddsRatio_working_3-way'!U32/(3*'OddsRatio_working_3-way'!X32^(1/3))*SIN(('OddsRatio_working_3-way'!Y32+4*PI())/3)</f>
        <v>0.50706374664398779</v>
      </c>
      <c r="AL32" s="11">
        <f>'OddsRatio_working_3-way'!Z32+'OddsRatio_working_3-way'!AF32</f>
        <v>1.0478533352416763</v>
      </c>
      <c r="AM32" s="11">
        <f>'OddsRatio_working_3-way'!AA32+'OddsRatio_working_3-way'!AG32</f>
        <v>-0.70866700848556297</v>
      </c>
      <c r="AN32" s="11">
        <f>'OddsRatio_working_3-way'!AB32+'OddsRatio_working_3-way'!AH32</f>
        <v>-0.33918632675611349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1.0478533352416763</v>
      </c>
      <c r="AS32" s="11">
        <f>IF(('OddsRatio_working_3-way'!X32=0),IF(Q32&gt;0,-Q32^(1/3),(-Q32)^(1/3)),'OddsRatio_working_3-way'!AM32-'OddsRatio_working_3-way'!R32/3)</f>
        <v>-0.70866700848556297</v>
      </c>
      <c r="AT32" s="11">
        <f>IF(('OddsRatio_working_3-way'!X32=0),IF(Q32&gt;0,-Q32^(1/3),(-Q32)^(1/3)),'OddsRatio_working_3-way'!AN32-'OddsRatio_working_3-way'!R32/3)</f>
        <v>-0.33918632675611349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1.59</v>
      </c>
      <c r="B33" s="4">
        <f>IF('True_Odds_Calculator_3-way'!B34="","",'True_Odds_Calculator_3-way'!B34)</f>
        <v>4.78</v>
      </c>
      <c r="C33" s="4">
        <f>IF('True_Odds_Calculator_3-way'!C34="","",'True_Odds_Calculator_3-way'!C34)</f>
        <v>5.14</v>
      </c>
      <c r="D33" s="9">
        <f t="shared" si="13"/>
        <v>0.61499739467132875</v>
      </c>
      <c r="E33" s="9">
        <f t="shared" si="14"/>
        <v>0.19956923479167321</v>
      </c>
      <c r="F33" s="9">
        <f t="shared" si="15"/>
        <v>0.1854333705369981</v>
      </c>
      <c r="G33" s="9">
        <f t="shared" si="16"/>
        <v>1.0610561838906682</v>
      </c>
      <c r="H33" s="9">
        <f t="shared" si="17"/>
        <v>1.6260231484954941</v>
      </c>
      <c r="I33" s="9">
        <f t="shared" si="18"/>
        <v>5.0107923751067256</v>
      </c>
      <c r="J33" s="9">
        <f t="shared" si="19"/>
        <v>5.3927726013073665</v>
      </c>
      <c r="K33" s="11">
        <f t="shared" si="20"/>
        <v>0.62893081761006286</v>
      </c>
      <c r="L33" s="11">
        <f t="shared" si="21"/>
        <v>0.20920502092050208</v>
      </c>
      <c r="M33" s="11">
        <f t="shared" si="22"/>
        <v>0.19455252918287938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-0.23635022097001945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0.21784190196919856</v>
      </c>
      <c r="Q33" s="11">
        <f>2*'OddsRatio_working_3-way'!K33*'OddsRatio_working_3-way'!L33*'OddsRatio_working_3-way'!M33</f>
        <v>5.1196686714265242E-2</v>
      </c>
      <c r="R33" s="11">
        <f t="shared" si="23"/>
        <v>0</v>
      </c>
      <c r="S33" s="11">
        <f t="shared" si="24"/>
        <v>-0.92169112884743765</v>
      </c>
      <c r="T33" s="11">
        <f t="shared" si="25"/>
        <v>-0.21661366130374568</v>
      </c>
      <c r="U33" s="11">
        <f>'OddsRatio_working_3-way'!S33-'OddsRatio_working_3-way'!R33^2/3</f>
        <v>-0.92169112884743765</v>
      </c>
      <c r="V33" s="11">
        <f>'OddsRatio_working_3-way'!S33*'OddsRatio_working_3-way'!R33/3-2*'OddsRatio_working_3-way'!R33^3/27-'OddsRatio_working_3-way'!T33</f>
        <v>0.21661366130374568</v>
      </c>
      <c r="W33" s="11">
        <f>'OddsRatio_working_3-way'!V33^2+4*'OddsRatio_working_3-way'!U33^3/27</f>
        <v>-6.9077042118246959E-2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0.17029277757854325</v>
      </c>
      <c r="Y33" s="11">
        <f>IF('OddsRatio_working_3-way'!W33&gt;=0,IF('OddsRatio_working_3-way'!V33+SQRT('OddsRatio_working_3-way'!W33)&gt;0,0,PI()),ACOS('OddsRatio_working_3-way'!V33/(2*'OddsRatio_working_3-way'!X33)))</f>
        <v>0.88148788967428082</v>
      </c>
      <c r="Z33" s="11">
        <f>'OddsRatio_working_3-way'!X33^(1/3)*COS('OddsRatio_working_3-way'!Y33/3)</f>
        <v>0.53052809194533423</v>
      </c>
      <c r="AA33" s="11">
        <f>'OddsRatio_working_3-way'!X33^(1/3)*COS(('OddsRatio_working_3-way'!Y33+2*PI())/3)</f>
        <v>-0.40428828829929064</v>
      </c>
      <c r="AB33" s="11">
        <f>'OddsRatio_working_3-way'!X33^(1/3)*COS(('OddsRatio_working_3-way'!Y33+4*PI())/3)</f>
        <v>-0.12623980364604345</v>
      </c>
      <c r="AC33" s="11">
        <f>'OddsRatio_working_3-way'!X33^(1/3)*SIN('OddsRatio_working_3-way'!Y33/3)</f>
        <v>0.16053136746231975</v>
      </c>
      <c r="AD33" s="11">
        <f>'OddsRatio_working_3-way'!X33^(1/3)*SIN(('OddsRatio_working_3-way'!Y33+2*PI())/3)</f>
        <v>0.37918512131478599</v>
      </c>
      <c r="AE33" s="11">
        <f>'OddsRatio_working_3-way'!X33^(1/3)*SIN(('OddsRatio_working_3-way'!Y33+4*PI())/3)</f>
        <v>-0.53971648877710565</v>
      </c>
      <c r="AF33" s="11">
        <f>-'OddsRatio_working_3-way'!U33/(3*'OddsRatio_working_3-way'!X33^(1/3))*COS(('OddsRatio_working_3-way'!Y33)/3)</f>
        <v>0.53052809194533412</v>
      </c>
      <c r="AG33" s="11">
        <f>-'OddsRatio_working_3-way'!U33/(3*'OddsRatio_working_3-way'!X33^(1/3))*COS(('OddsRatio_working_3-way'!Y33+2*PI())/3)</f>
        <v>-0.40428828829929053</v>
      </c>
      <c r="AH33" s="11">
        <f>-'OddsRatio_working_3-way'!U33/(3*'OddsRatio_working_3-way'!X33^(1/3))*COS(('OddsRatio_working_3-way'!Y33+4*PI())/3)</f>
        <v>-0.12623980364604342</v>
      </c>
      <c r="AI33" s="11">
        <f>'OddsRatio_working_3-way'!U33/(3*'OddsRatio_working_3-way'!X33^(1/3))*SIN(('OddsRatio_working_3-way'!Y33)/3)</f>
        <v>-0.16053136746231972</v>
      </c>
      <c r="AJ33" s="11">
        <f>'OddsRatio_working_3-way'!U33/(3*'OddsRatio_working_3-way'!X33^(1/3))*SIN(('OddsRatio_working_3-way'!Y33+2*PI())/3)</f>
        <v>-0.37918512131478588</v>
      </c>
      <c r="AK33" s="11">
        <f>'OddsRatio_working_3-way'!U33/(3*'OddsRatio_working_3-way'!X33^(1/3))*SIN(('OddsRatio_working_3-way'!Y33+4*PI())/3)</f>
        <v>0.53971648877710554</v>
      </c>
      <c r="AL33" s="11">
        <f>'OddsRatio_working_3-way'!Z33+'OddsRatio_working_3-way'!AF33</f>
        <v>1.0610561838906682</v>
      </c>
      <c r="AM33" s="11">
        <f>'OddsRatio_working_3-way'!AA33+'OddsRatio_working_3-way'!AG33</f>
        <v>-0.80857657659858118</v>
      </c>
      <c r="AN33" s="11">
        <f>'OddsRatio_working_3-way'!AB33+'OddsRatio_working_3-way'!AH33</f>
        <v>-0.25247960729208685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1.0610561838906682</v>
      </c>
      <c r="AS33" s="11">
        <f>IF(('OddsRatio_working_3-way'!X33=0),IF(Q33&gt;0,-Q33^(1/3),(-Q33)^(1/3)),'OddsRatio_working_3-way'!AM33-'OddsRatio_working_3-way'!R33/3)</f>
        <v>-0.80857657659858118</v>
      </c>
      <c r="AT33" s="11">
        <f>IF(('OddsRatio_working_3-way'!X33=0),IF(Q33&gt;0,-Q33^(1/3),(-Q33)^(1/3)),'OddsRatio_working_3-way'!AN33-'OddsRatio_working_3-way'!R33/3)</f>
        <v>-0.25247960729208685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2.76</v>
      </c>
      <c r="B34" s="4">
        <f>IF('True_Odds_Calculator_3-way'!B35="","",'True_Odds_Calculator_3-way'!B35)</f>
        <v>3.83</v>
      </c>
      <c r="C34" s="4">
        <f>IF('True_Odds_Calculator_3-way'!C35="","",'True_Odds_Calculator_3-way'!C35)</f>
        <v>2.4700000000000002</v>
      </c>
      <c r="D34" s="9">
        <f t="shared" si="13"/>
        <v>0.35248857122383515</v>
      </c>
      <c r="E34" s="9">
        <f t="shared" si="14"/>
        <v>0.25292338116535412</v>
      </c>
      <c r="F34" s="9">
        <f t="shared" si="15"/>
        <v>0.39458804761081079</v>
      </c>
      <c r="G34" s="9">
        <f t="shared" si="16"/>
        <v>1.0437337574327312</v>
      </c>
      <c r="H34" s="9">
        <f t="shared" si="17"/>
        <v>2.8369714130816064</v>
      </c>
      <c r="I34" s="9">
        <f t="shared" si="18"/>
        <v>3.9537665335346297</v>
      </c>
      <c r="J34" s="9">
        <f t="shared" si="19"/>
        <v>2.5342886234261148</v>
      </c>
      <c r="K34" s="11">
        <f t="shared" si="20"/>
        <v>0.3623188405797102</v>
      </c>
      <c r="L34" s="11">
        <f t="shared" si="21"/>
        <v>0.2610966057441253</v>
      </c>
      <c r="M34" s="11">
        <f t="shared" si="22"/>
        <v>0.40485829959514169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-0.2804217070965791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0.23209608502162171</v>
      </c>
      <c r="Q34" s="11">
        <f>2*'OddsRatio_working_3-way'!K34*'OddsRatio_working_3-way'!L34*'OddsRatio_working_3-way'!M34</f>
        <v>7.6599367993934561E-2</v>
      </c>
      <c r="R34" s="11">
        <f t="shared" si="23"/>
        <v>0</v>
      </c>
      <c r="S34" s="11">
        <f t="shared" si="24"/>
        <v>-0.82766804119656212</v>
      </c>
      <c r="T34" s="11">
        <f t="shared" si="25"/>
        <v>-0.27315776937180269</v>
      </c>
      <c r="U34" s="11">
        <f>'OddsRatio_working_3-way'!S34-'OddsRatio_working_3-way'!R34^2/3</f>
        <v>-0.82766804119656212</v>
      </c>
      <c r="V34" s="11">
        <f>'OddsRatio_working_3-way'!S34*'OddsRatio_working_3-way'!R34/3-2*'OddsRatio_working_3-way'!R34^3/27-'OddsRatio_working_3-way'!T34</f>
        <v>0.27315776937180269</v>
      </c>
      <c r="W34" s="11">
        <f>'OddsRatio_working_3-way'!V34^2+4*'OddsRatio_working_3-way'!U34^3/27</f>
        <v>-9.3820284035251028E-3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0.1449113482199583</v>
      </c>
      <c r="Y34" s="11">
        <f>IF('OddsRatio_working_3-way'!W34&gt;=0,IF('OddsRatio_working_3-way'!V34+SQRT('OddsRatio_working_3-way'!W34)&gt;0,0,PI()),ACOS('OddsRatio_working_3-way'!V34/(2*'OddsRatio_working_3-way'!X34)))</f>
        <v>0.34076408168414796</v>
      </c>
      <c r="Z34" s="11">
        <f>'OddsRatio_working_3-way'!X34^(1/3)*COS('OddsRatio_working_3-way'!Y34/3)</f>
        <v>0.52186687871636561</v>
      </c>
      <c r="AA34" s="11">
        <f>'OddsRatio_working_3-way'!X34^(1/3)*COS(('OddsRatio_working_3-way'!Y34+2*PI())/3)</f>
        <v>-0.31249147436019892</v>
      </c>
      <c r="AB34" s="11">
        <f>'OddsRatio_working_3-way'!X34^(1/3)*COS(('OddsRatio_working_3-way'!Y34+4*PI())/3)</f>
        <v>-0.20937540435616681</v>
      </c>
      <c r="AC34" s="11">
        <f>'OddsRatio_working_3-way'!X34^(1/3)*SIN('OddsRatio_working_3-way'!Y34/3)</f>
        <v>5.9534090774604483E-2</v>
      </c>
      <c r="AD34" s="11">
        <f>'OddsRatio_working_3-way'!X34^(1/3)*SIN(('OddsRatio_working_3-way'!Y34+2*PI())/3)</f>
        <v>0.42218292897476306</v>
      </c>
      <c r="AE34" s="11">
        <f>'OddsRatio_working_3-way'!X34^(1/3)*SIN(('OddsRatio_working_3-way'!Y34+4*PI())/3)</f>
        <v>-0.48171701974936731</v>
      </c>
      <c r="AF34" s="11">
        <f>-'OddsRatio_working_3-way'!U34/(3*'OddsRatio_working_3-way'!X34^(1/3))*COS(('OddsRatio_working_3-way'!Y34)/3)</f>
        <v>0.52186687871636572</v>
      </c>
      <c r="AG34" s="11">
        <f>-'OddsRatio_working_3-way'!U34/(3*'OddsRatio_working_3-way'!X34^(1/3))*COS(('OddsRatio_working_3-way'!Y34+2*PI())/3)</f>
        <v>-0.31249147436019897</v>
      </c>
      <c r="AH34" s="11">
        <f>-'OddsRatio_working_3-way'!U34/(3*'OddsRatio_working_3-way'!X34^(1/3))*COS(('OddsRatio_working_3-way'!Y34+4*PI())/3)</f>
        <v>-0.20937540435616686</v>
      </c>
      <c r="AI34" s="11">
        <f>'OddsRatio_working_3-way'!U34/(3*'OddsRatio_working_3-way'!X34^(1/3))*SIN(('OddsRatio_working_3-way'!Y34)/3)</f>
        <v>-5.9534090774604496E-2</v>
      </c>
      <c r="AJ34" s="11">
        <f>'OddsRatio_working_3-way'!U34/(3*'OddsRatio_working_3-way'!X34^(1/3))*SIN(('OddsRatio_working_3-way'!Y34+2*PI())/3)</f>
        <v>-0.42218292897476312</v>
      </c>
      <c r="AK34" s="11">
        <f>'OddsRatio_working_3-way'!U34/(3*'OddsRatio_working_3-way'!X34^(1/3))*SIN(('OddsRatio_working_3-way'!Y34+4*PI())/3)</f>
        <v>0.48171701974936743</v>
      </c>
      <c r="AL34" s="11">
        <f>'OddsRatio_working_3-way'!Z34+'OddsRatio_working_3-way'!AF34</f>
        <v>1.0437337574327312</v>
      </c>
      <c r="AM34" s="11">
        <f>'OddsRatio_working_3-way'!AA34+'OddsRatio_working_3-way'!AG34</f>
        <v>-0.62498294872039795</v>
      </c>
      <c r="AN34" s="11">
        <f>'OddsRatio_working_3-way'!AB34+'OddsRatio_working_3-way'!AH34</f>
        <v>-0.41875080871233367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1.0437337574327312</v>
      </c>
      <c r="AS34" s="11">
        <f>IF(('OddsRatio_working_3-way'!X34=0),IF(Q34&gt;0,-Q34^(1/3),(-Q34)^(1/3)),'OddsRatio_working_3-way'!AM34-'OddsRatio_working_3-way'!R34/3)</f>
        <v>-0.62498294872039795</v>
      </c>
      <c r="AT34" s="11">
        <f>IF(('OddsRatio_working_3-way'!X34=0),IF(Q34&gt;0,-Q34^(1/3),(-Q34)^(1/3)),'OddsRatio_working_3-way'!AN34-'OddsRatio_working_3-way'!R34/3)</f>
        <v>-0.41875080871233367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2.0499999999999998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4.07</v>
      </c>
      <c r="D35" s="9">
        <f t="shared" si="13"/>
        <v>0.47033307569196597</v>
      </c>
      <c r="E35" s="9">
        <f t="shared" si="14"/>
        <v>0.29671093766793744</v>
      </c>
      <c r="F35" s="9">
        <f t="shared" si="15"/>
        <v>0.23295598664009651</v>
      </c>
      <c r="G35" s="9">
        <f t="shared" si="16"/>
        <v>1.0725265049136157</v>
      </c>
      <c r="H35" s="9">
        <f t="shared" si="17"/>
        <v>2.1261528301592962</v>
      </c>
      <c r="I35" s="9">
        <f t="shared" si="18"/>
        <v>3.3702835758590908</v>
      </c>
      <c r="J35" s="9">
        <f t="shared" si="19"/>
        <v>4.2926563700848011</v>
      </c>
      <c r="K35" s="11">
        <f t="shared" si="20"/>
        <v>0.48780487804878053</v>
      </c>
      <c r="L35" s="11">
        <f t="shared" si="21"/>
        <v>0.3115264797507788</v>
      </c>
      <c r="M35" s="11">
        <f t="shared" si="22"/>
        <v>0.24570024570024568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-0.26599081830447224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0.23634717047071729</v>
      </c>
      <c r="Q35" s="11">
        <f>2*'OddsRatio_working_3-way'!K35*'OddsRatio_working_3-way'!L35*'OddsRatio_working_3-way'!M35</f>
        <v>7.4675251333559969E-2</v>
      </c>
      <c r="R35" s="11">
        <f t="shared" si="23"/>
        <v>0</v>
      </c>
      <c r="S35" s="11">
        <f t="shared" si="24"/>
        <v>-0.88855386805185621</v>
      </c>
      <c r="T35" s="11">
        <f t="shared" si="25"/>
        <v>-0.28074371818384086</v>
      </c>
      <c r="U35" s="11">
        <f>'OddsRatio_working_3-way'!S35-'OddsRatio_working_3-way'!R35^2/3</f>
        <v>-0.88855386805185621</v>
      </c>
      <c r="V35" s="11">
        <f>'OddsRatio_working_3-way'!S35*'OddsRatio_working_3-way'!R35/3-2*'OddsRatio_working_3-way'!R35^3/27-'OddsRatio_working_3-way'!T35</f>
        <v>0.28074371818384086</v>
      </c>
      <c r="W35" s="11">
        <f>'OddsRatio_working_3-way'!V35^2+4*'OddsRatio_working_3-way'!U35^3/27</f>
        <v>-2.5114540610231564E-2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0.16119210271436954</v>
      </c>
      <c r="Y35" s="11">
        <f>IF('OddsRatio_working_3-way'!W35&gt;=0,IF('OddsRatio_working_3-way'!V35+SQRT('OddsRatio_working_3-way'!W35)&gt;0,0,PI()),ACOS('OddsRatio_working_3-way'!V35/(2*'OddsRatio_working_3-way'!X35)))</f>
        <v>0.51389623796494588</v>
      </c>
      <c r="Z35" s="11">
        <f>'OddsRatio_working_3-way'!X35^(1/3)*COS('OddsRatio_working_3-way'!Y35/3)</f>
        <v>0.53626325245680784</v>
      </c>
      <c r="AA35" s="11">
        <f>'OddsRatio_working_3-way'!X35^(1/3)*COS(('OddsRatio_working_3-way'!Y35+2*PI())/3)</f>
        <v>-0.34847314763109194</v>
      </c>
      <c r="AB35" s="11">
        <f>'OddsRatio_working_3-way'!X35^(1/3)*COS(('OddsRatio_working_3-way'!Y35+4*PI())/3)</f>
        <v>-0.18779010482571595</v>
      </c>
      <c r="AC35" s="11">
        <f>'OddsRatio_working_3-way'!X35^(1/3)*SIN('OddsRatio_working_3-way'!Y35/3)</f>
        <v>9.2770398017891942E-2</v>
      </c>
      <c r="AD35" s="11">
        <f>'OddsRatio_working_3-way'!X35^(1/3)*SIN(('OddsRatio_working_3-way'!Y35+2*PI())/3)</f>
        <v>0.41803240073471731</v>
      </c>
      <c r="AE35" s="11">
        <f>'OddsRatio_working_3-way'!X35^(1/3)*SIN(('OddsRatio_working_3-way'!Y35+4*PI())/3)</f>
        <v>-0.51080279875260926</v>
      </c>
      <c r="AF35" s="11">
        <f>-'OddsRatio_working_3-way'!U35/(3*'OddsRatio_working_3-way'!X35^(1/3))*COS(('OddsRatio_working_3-way'!Y35)/3)</f>
        <v>0.53626325245680784</v>
      </c>
      <c r="AG35" s="11">
        <f>-'OddsRatio_working_3-way'!U35/(3*'OddsRatio_working_3-way'!X35^(1/3))*COS(('OddsRatio_working_3-way'!Y35+2*PI())/3)</f>
        <v>-0.34847314763109194</v>
      </c>
      <c r="AH35" s="11">
        <f>-'OddsRatio_working_3-way'!U35/(3*'OddsRatio_working_3-way'!X35^(1/3))*COS(('OddsRatio_working_3-way'!Y35+4*PI())/3)</f>
        <v>-0.18779010482571595</v>
      </c>
      <c r="AI35" s="11">
        <f>'OddsRatio_working_3-way'!U35/(3*'OddsRatio_working_3-way'!X35^(1/3))*SIN(('OddsRatio_working_3-way'!Y35)/3)</f>
        <v>-9.2770398017891942E-2</v>
      </c>
      <c r="AJ35" s="11">
        <f>'OddsRatio_working_3-way'!U35/(3*'OddsRatio_working_3-way'!X35^(1/3))*SIN(('OddsRatio_working_3-way'!Y35+2*PI())/3)</f>
        <v>-0.41803240073471731</v>
      </c>
      <c r="AK35" s="11">
        <f>'OddsRatio_working_3-way'!U35/(3*'OddsRatio_working_3-way'!X35^(1/3))*SIN(('OddsRatio_working_3-way'!Y35+4*PI())/3)</f>
        <v>0.51080279875260926</v>
      </c>
      <c r="AL35" s="11">
        <f>'OddsRatio_working_3-way'!Z35+'OddsRatio_working_3-way'!AF35</f>
        <v>1.0725265049136157</v>
      </c>
      <c r="AM35" s="11">
        <f>'OddsRatio_working_3-way'!AA35+'OddsRatio_working_3-way'!AG35</f>
        <v>-0.69694629526218388</v>
      </c>
      <c r="AN35" s="11">
        <f>'OddsRatio_working_3-way'!AB35+'OddsRatio_working_3-way'!AH35</f>
        <v>-0.37558020965143191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1.0725265049136157</v>
      </c>
      <c r="AS35" s="11">
        <f>IF(('OddsRatio_working_3-way'!X35=0),IF(Q35&gt;0,-Q35^(1/3),(-Q35)^(1/3)),'OddsRatio_working_3-way'!AM35-'OddsRatio_working_3-way'!R35/3)</f>
        <v>-0.69694629526218388</v>
      </c>
      <c r="AT35" s="11">
        <f>IF(('OddsRatio_working_3-way'!X35=0),IF(Q35&gt;0,-Q35^(1/3),(-Q35)^(1/3)),'OddsRatio_working_3-way'!AN35-'OddsRatio_working_3-way'!R35/3)</f>
        <v>-0.37558020965143191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2.0299999999999998</v>
      </c>
      <c r="B36" s="4">
        <f>IF('True_Odds_Calculator_3-way'!B37="","",'True_Odds_Calculator_3-way'!B37)</f>
        <v>3.2</v>
      </c>
      <c r="C36" s="4">
        <f>IF('True_Odds_Calculator_3-way'!C37="","",'True_Odds_Calculator_3-way'!C37)</f>
        <v>4.17</v>
      </c>
      <c r="D36" s="9">
        <f t="shared" si="13"/>
        <v>0.47510212097008225</v>
      </c>
      <c r="E36" s="9">
        <f t="shared" si="14"/>
        <v>0.29763767480945336</v>
      </c>
      <c r="F36" s="9">
        <f t="shared" si="15"/>
        <v>0.22726020422046397</v>
      </c>
      <c r="G36" s="9">
        <f t="shared" si="16"/>
        <v>1.0726316907418583</v>
      </c>
      <c r="H36" s="9">
        <f t="shared" si="17"/>
        <v>2.1048106414641143</v>
      </c>
      <c r="I36" s="9">
        <f t="shared" si="18"/>
        <v>3.3597897196320883</v>
      </c>
      <c r="J36" s="9">
        <f t="shared" si="19"/>
        <v>4.4002424596516914</v>
      </c>
      <c r="K36" s="11">
        <f t="shared" si="20"/>
        <v>0.49261083743842371</v>
      </c>
      <c r="L36" s="11">
        <f t="shared" si="21"/>
        <v>0.3125</v>
      </c>
      <c r="M36" s="11">
        <f t="shared" si="22"/>
        <v>0.23980815347721823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-0.26517775927041598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0.23626419061794901</v>
      </c>
      <c r="Q36" s="11">
        <f>2*'OddsRatio_working_3-way'!K36*'OddsRatio_working_3-way'!L36*'OddsRatio_working_3-way'!M36</f>
        <v>7.3832559568109066E-2</v>
      </c>
      <c r="R36" s="11">
        <f t="shared" si="23"/>
        <v>0</v>
      </c>
      <c r="S36" s="11">
        <f t="shared" si="24"/>
        <v>-0.89096533309574333</v>
      </c>
      <c r="T36" s="11">
        <f t="shared" si="25"/>
        <v>-0.27842666659241977</v>
      </c>
      <c r="U36" s="11">
        <f>'OddsRatio_working_3-way'!S36-'OddsRatio_working_3-way'!R36^2/3</f>
        <v>-0.89096533309574333</v>
      </c>
      <c r="V36" s="11">
        <f>'OddsRatio_working_3-way'!S36*'OddsRatio_working_3-way'!R36/3-2*'OddsRatio_working_3-way'!R36^3/27-'OddsRatio_working_3-way'!T36</f>
        <v>0.27842666659241977</v>
      </c>
      <c r="W36" s="11">
        <f>'OddsRatio_working_3-way'!V36^2+4*'OddsRatio_working_3-way'!U36^3/27</f>
        <v>-2.7258652074307554E-2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0.16184874168809132</v>
      </c>
      <c r="Y36" s="11">
        <f>IF('OddsRatio_working_3-way'!W36&gt;=0,IF('OddsRatio_working_3-way'!V36+SQRT('OddsRatio_working_3-way'!W36)&gt;0,0,PI()),ACOS('OddsRatio_working_3-way'!V36/(2*'OddsRatio_working_3-way'!X36)))</f>
        <v>0.53524307380036085</v>
      </c>
      <c r="Z36" s="11">
        <f>'OddsRatio_working_3-way'!X36^(1/3)*COS('OddsRatio_working_3-way'!Y36/3)</f>
        <v>0.53631584537092913</v>
      </c>
      <c r="AA36" s="11">
        <f>'OddsRatio_working_3-way'!X36^(1/3)*COS(('OddsRatio_working_3-way'!Y36+2*PI())/3)</f>
        <v>-0.35191542251076446</v>
      </c>
      <c r="AB36" s="11">
        <f>'OddsRatio_working_3-way'!X36^(1/3)*COS(('OddsRatio_working_3-way'!Y36+4*PI())/3)</f>
        <v>-0.18440042286016475</v>
      </c>
      <c r="AC36" s="11">
        <f>'OddsRatio_working_3-way'!X36^(1/3)*SIN('OddsRatio_working_3-way'!Y36/3)</f>
        <v>9.671483014157399E-2</v>
      </c>
      <c r="AD36" s="11">
        <f>'OddsRatio_working_3-way'!X36^(1/3)*SIN(('OddsRatio_working_3-way'!Y36+2*PI())/3)</f>
        <v>0.41610573147256452</v>
      </c>
      <c r="AE36" s="11">
        <f>'OddsRatio_working_3-way'!X36^(1/3)*SIN(('OddsRatio_working_3-way'!Y36+4*PI())/3)</f>
        <v>-0.51282056161413836</v>
      </c>
      <c r="AF36" s="11">
        <f>-'OddsRatio_working_3-way'!U36/(3*'OddsRatio_working_3-way'!X36^(1/3))*COS(('OddsRatio_working_3-way'!Y36)/3)</f>
        <v>0.53631584537092913</v>
      </c>
      <c r="AG36" s="11">
        <f>-'OddsRatio_working_3-way'!U36/(3*'OddsRatio_working_3-way'!X36^(1/3))*COS(('OddsRatio_working_3-way'!Y36+2*PI())/3)</f>
        <v>-0.35191542251076446</v>
      </c>
      <c r="AH36" s="11">
        <f>-'OddsRatio_working_3-way'!U36/(3*'OddsRatio_working_3-way'!X36^(1/3))*COS(('OddsRatio_working_3-way'!Y36+4*PI())/3)</f>
        <v>-0.18440042286016475</v>
      </c>
      <c r="AI36" s="11">
        <f>'OddsRatio_working_3-way'!U36/(3*'OddsRatio_working_3-way'!X36^(1/3))*SIN(('OddsRatio_working_3-way'!Y36)/3)</f>
        <v>-9.671483014157399E-2</v>
      </c>
      <c r="AJ36" s="11">
        <f>'OddsRatio_working_3-way'!U36/(3*'OddsRatio_working_3-way'!X36^(1/3))*SIN(('OddsRatio_working_3-way'!Y36+2*PI())/3)</f>
        <v>-0.41610573147256452</v>
      </c>
      <c r="AK36" s="11">
        <f>'OddsRatio_working_3-way'!U36/(3*'OddsRatio_working_3-way'!X36^(1/3))*SIN(('OddsRatio_working_3-way'!Y36+4*PI())/3)</f>
        <v>0.51282056161413836</v>
      </c>
      <c r="AL36" s="11">
        <f>'OddsRatio_working_3-way'!Z36+'OddsRatio_working_3-way'!AF36</f>
        <v>1.0726316907418583</v>
      </c>
      <c r="AM36" s="11">
        <f>'OddsRatio_working_3-way'!AA36+'OddsRatio_working_3-way'!AG36</f>
        <v>-0.70383084502152893</v>
      </c>
      <c r="AN36" s="11">
        <f>'OddsRatio_working_3-way'!AB36+'OddsRatio_working_3-way'!AH36</f>
        <v>-0.36880084572032951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1.0726316907418583</v>
      </c>
      <c r="AS36" s="11">
        <f>IF(('OddsRatio_working_3-way'!X36=0),IF(Q36&gt;0,-Q36^(1/3),(-Q36)^(1/3)),'OddsRatio_working_3-way'!AM36-'OddsRatio_working_3-way'!R36/3)</f>
        <v>-0.70383084502152893</v>
      </c>
      <c r="AT36" s="11">
        <f>IF(('OddsRatio_working_3-way'!X36=0),IF(Q36&gt;0,-Q36^(1/3),(-Q36)^(1/3)),'OddsRatio_working_3-way'!AN36-'OddsRatio_working_3-way'!R36/3)</f>
        <v>-0.36880084572032951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2.33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3.15</v>
      </c>
      <c r="D37" s="9">
        <f t="shared" si="13"/>
        <v>0.41898248471732608</v>
      </c>
      <c r="E37" s="9">
        <f t="shared" si="14"/>
        <v>0.27253871514900108</v>
      </c>
      <c r="F37" s="9">
        <f t="shared" si="15"/>
        <v>0.3084788001336729</v>
      </c>
      <c r="G37" s="9">
        <f t="shared" si="16"/>
        <v>1.0426576064232356</v>
      </c>
      <c r="H37" s="9">
        <f t="shared" si="17"/>
        <v>2.3867346165429031</v>
      </c>
      <c r="I37" s="9">
        <f t="shared" si="18"/>
        <v>3.669203472443483</v>
      </c>
      <c r="J37" s="9">
        <f t="shared" si="19"/>
        <v>3.2417138538099559</v>
      </c>
      <c r="K37" s="11">
        <f t="shared" si="20"/>
        <v>0.42918454935622319</v>
      </c>
      <c r="L37" s="11">
        <f t="shared" si="21"/>
        <v>0.2808988764044944</v>
      </c>
      <c r="M37" s="11">
        <f t="shared" si="22"/>
        <v>0.31746031746031744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-0.28016481543992755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0.23116414108360875</v>
      </c>
      <c r="Q37" s="11">
        <f>2*'OddsRatio_working_3-way'!K37*'OddsRatio_working_3-way'!L37*'OddsRatio_working_3-way'!M37</f>
        <v>7.6544417577353877E-2</v>
      </c>
      <c r="R37" s="11">
        <f t="shared" si="23"/>
        <v>0</v>
      </c>
      <c r="S37" s="11">
        <f t="shared" si="24"/>
        <v>-0.82510054205280658</v>
      </c>
      <c r="T37" s="11">
        <f t="shared" si="25"/>
        <v>-0.27321210001748558</v>
      </c>
      <c r="U37" s="11">
        <f>'OddsRatio_working_3-way'!S37-'OddsRatio_working_3-way'!R37^2/3</f>
        <v>-0.82510054205280658</v>
      </c>
      <c r="V37" s="11">
        <f>'OddsRatio_working_3-way'!S37*'OddsRatio_working_3-way'!R37/3-2*'OddsRatio_working_3-way'!R37^3/27-'OddsRatio_working_3-way'!T37</f>
        <v>0.27321210001748558</v>
      </c>
      <c r="W37" s="11">
        <f>'OddsRatio_working_3-way'!V37^2+4*'OddsRatio_working_3-way'!U37^3/27</f>
        <v>-8.5730660816849547E-3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0.14423757977521798</v>
      </c>
      <c r="Y37" s="11">
        <f>IF('OddsRatio_working_3-way'!W37&gt;=0,IF('OddsRatio_working_3-way'!V37+SQRT('OddsRatio_working_3-way'!W37)&gt;0,0,PI()),ACOS('OddsRatio_working_3-way'!V37/(2*'OddsRatio_working_3-way'!X37)))</f>
        <v>0.32674977124502247</v>
      </c>
      <c r="Z37" s="11">
        <f>'OddsRatio_working_3-way'!X37^(1/3)*COS('OddsRatio_working_3-way'!Y37/3)</f>
        <v>0.52132880321161779</v>
      </c>
      <c r="AA37" s="11">
        <f>'OddsRatio_working_3-way'!X37^(1/3)*COS(('OddsRatio_working_3-way'!Y37+2*PI())/3)</f>
        <v>-0.31003387314094244</v>
      </c>
      <c r="AB37" s="11">
        <f>'OddsRatio_working_3-way'!X37^(1/3)*COS(('OddsRatio_working_3-way'!Y37+4*PI())/3)</f>
        <v>-0.21129493007067526</v>
      </c>
      <c r="AC37" s="11">
        <f>'OddsRatio_working_3-way'!X37^(1/3)*SIN('OddsRatio_working_3-way'!Y37/3)</f>
        <v>5.70069553611178E-2</v>
      </c>
      <c r="AD37" s="11">
        <f>'OddsRatio_working_3-way'!X37^(1/3)*SIN(('OddsRatio_working_3-way'!Y37+2*PI())/3)</f>
        <v>0.42298050962524053</v>
      </c>
      <c r="AE37" s="11">
        <f>'OddsRatio_working_3-way'!X37^(1/3)*SIN(('OddsRatio_working_3-way'!Y37+4*PI())/3)</f>
        <v>-0.47998746498635836</v>
      </c>
      <c r="AF37" s="11">
        <f>-'OddsRatio_working_3-way'!U37/(3*'OddsRatio_working_3-way'!X37^(1/3))*COS(('OddsRatio_working_3-way'!Y37)/3)</f>
        <v>0.52132880321161779</v>
      </c>
      <c r="AG37" s="11">
        <f>-'OddsRatio_working_3-way'!U37/(3*'OddsRatio_working_3-way'!X37^(1/3))*COS(('OddsRatio_working_3-way'!Y37+2*PI())/3)</f>
        <v>-0.31003387314094244</v>
      </c>
      <c r="AH37" s="11">
        <f>-'OddsRatio_working_3-way'!U37/(3*'OddsRatio_working_3-way'!X37^(1/3))*COS(('OddsRatio_working_3-way'!Y37+4*PI())/3)</f>
        <v>-0.21129493007067526</v>
      </c>
      <c r="AI37" s="11">
        <f>'OddsRatio_working_3-way'!U37/(3*'OddsRatio_working_3-way'!X37^(1/3))*SIN(('OddsRatio_working_3-way'!Y37)/3)</f>
        <v>-5.70069553611178E-2</v>
      </c>
      <c r="AJ37" s="11">
        <f>'OddsRatio_working_3-way'!U37/(3*'OddsRatio_working_3-way'!X37^(1/3))*SIN(('OddsRatio_working_3-way'!Y37+2*PI())/3)</f>
        <v>-0.42298050962524053</v>
      </c>
      <c r="AK37" s="11">
        <f>'OddsRatio_working_3-way'!U37/(3*'OddsRatio_working_3-way'!X37^(1/3))*SIN(('OddsRatio_working_3-way'!Y37+4*PI())/3)</f>
        <v>0.47998746498635836</v>
      </c>
      <c r="AL37" s="11">
        <f>'OddsRatio_working_3-way'!Z37+'OddsRatio_working_3-way'!AF37</f>
        <v>1.0426576064232356</v>
      </c>
      <c r="AM37" s="11">
        <f>'OddsRatio_working_3-way'!AA37+'OddsRatio_working_3-way'!AG37</f>
        <v>-0.62006774628188488</v>
      </c>
      <c r="AN37" s="11">
        <f>'OddsRatio_working_3-way'!AB37+'OddsRatio_working_3-way'!AH37</f>
        <v>-0.42258986014135053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1.0426576064232356</v>
      </c>
      <c r="AS37" s="11">
        <f>IF(('OddsRatio_working_3-way'!X37=0),IF(Q37&gt;0,-Q37^(1/3),(-Q37)^(1/3)),'OddsRatio_working_3-way'!AM37-'OddsRatio_working_3-way'!R37/3)</f>
        <v>-0.62006774628188488</v>
      </c>
      <c r="AT37" s="11">
        <f>IF(('OddsRatio_working_3-way'!X37=0),IF(Q37&gt;0,-Q37^(1/3),(-Q37)^(1/3)),'OddsRatio_working_3-way'!AN37-'OddsRatio_working_3-way'!R37/3)</f>
        <v>-0.42258986014135053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1.72</v>
      </c>
      <c r="B2" s="4">
        <f>IF('True_Odds_Calculator_3-way'!B3="","",'True_Odds_Calculator_3-way'!B3)</f>
        <v>3.82</v>
      </c>
      <c r="C2" s="4">
        <f>IF('True_Odds_Calculator_3-way'!C3="","",'True_Odds_Calculator_3-way'!C3)</f>
        <v>5.19</v>
      </c>
      <c r="D2" s="4">
        <f>IF(A2="","",((1/A2)+(1/B2)+(1/C2))-1)</f>
        <v>3.5853680909559538E-2</v>
      </c>
      <c r="E2" s="4">
        <f>IF(A2="","",(3*A2)/(3-($D2*A2)))</f>
        <v>1.756098555764767</v>
      </c>
      <c r="F2" s="4">
        <f>IF(B2="","",(3*B2)/(3-($D2*B2)))</f>
        <v>4.0027398315095963</v>
      </c>
      <c r="G2" s="4">
        <f>IF(C2="","",(3*C2)/(3-($D2*C2)))</f>
        <v>5.5332075331274844</v>
      </c>
      <c r="I2" s="4">
        <f>IF(A2="","",D2+1)</f>
        <v>1.0358536809095595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3.21</v>
      </c>
      <c r="C3" s="4">
        <f>IF('True_Odds_Calculator_3-way'!C4="","",'True_Odds_Calculator_3-way'!C4)</f>
        <v>3.32</v>
      </c>
      <c r="D3" s="4">
        <f t="shared" ref="D3:D66" si="0">IF(A3="","",((1/A3)+(1/B3)+(1/C3))-1)</f>
        <v>3.2899366254778073E-2</v>
      </c>
      <c r="E3" s="4">
        <f t="shared" ref="E3:E66" si="1">IF(A3="","",(3*A3)/(3-($D3*A3)))</f>
        <v>2.4437831404917909</v>
      </c>
      <c r="F3" s="4">
        <f t="shared" ref="F3:F66" si="2">IF(B3="","",(3*B3)/(3-($D3*B3)))</f>
        <v>3.3271224349305579</v>
      </c>
      <c r="G3" s="4">
        <f t="shared" ref="G3:G66" si="3">IF(C3="","",(3*C3)/(3-($D3*C3)))</f>
        <v>3.4454438989544727</v>
      </c>
      <c r="I3" s="4">
        <f t="shared" ref="I3:I66" si="4">IF(A3="","",D3+1)</f>
        <v>1.0328993662547781</v>
      </c>
    </row>
    <row r="4" spans="1:9" x14ac:dyDescent="0.2">
      <c r="A4" s="4">
        <f>IF('True_Odds_Calculator_3-way'!A5="","",'True_Odds_Calculator_3-way'!A5)</f>
        <v>1.42</v>
      </c>
      <c r="B4" s="4">
        <f>IF('True_Odds_Calculator_3-way'!B5="","",'True_Odds_Calculator_3-way'!B5)</f>
        <v>4.4800000000000004</v>
      </c>
      <c r="C4" s="4">
        <f>IF('True_Odds_Calculator_3-way'!C5="","",'True_Odds_Calculator_3-way'!C5)</f>
        <v>9.16</v>
      </c>
      <c r="D4" s="4">
        <f t="shared" si="0"/>
        <v>3.6609943503817632E-2</v>
      </c>
      <c r="E4" s="4">
        <f t="shared" si="1"/>
        <v>1.4450406860619918</v>
      </c>
      <c r="F4" s="4">
        <f t="shared" si="2"/>
        <v>4.7390900778827829</v>
      </c>
      <c r="G4" s="4">
        <f t="shared" si="3"/>
        <v>10.312787762891871</v>
      </c>
      <c r="I4" s="4">
        <f t="shared" si="4"/>
        <v>1.0366099435038176</v>
      </c>
    </row>
    <row r="5" spans="1:9" x14ac:dyDescent="0.2">
      <c r="A5" s="4">
        <f>IF('True_Odds_Calculator_3-way'!A6="","",'True_Odds_Calculator_3-way'!A6)</f>
        <v>2.79</v>
      </c>
      <c r="B5" s="4">
        <f>IF('True_Odds_Calculator_3-way'!B6="","",'True_Odds_Calculator_3-way'!B6)</f>
        <v>3.11</v>
      </c>
      <c r="C5" s="4">
        <f>IF('True_Odds_Calculator_3-way'!C6="","",'True_Odds_Calculator_3-way'!C6)</f>
        <v>2.74</v>
      </c>
      <c r="D5" s="4">
        <f t="shared" si="0"/>
        <v>4.4929851077863958E-2</v>
      </c>
      <c r="E5" s="4">
        <f t="shared" si="1"/>
        <v>2.9116631503111163</v>
      </c>
      <c r="F5" s="4">
        <f t="shared" si="2"/>
        <v>3.2619319126119803</v>
      </c>
      <c r="G5" s="4">
        <f t="shared" si="3"/>
        <v>2.8572499091237078</v>
      </c>
      <c r="I5" s="4">
        <f t="shared" si="4"/>
        <v>1.044929851077864</v>
      </c>
    </row>
    <row r="6" spans="1:9" x14ac:dyDescent="0.2">
      <c r="A6" s="4">
        <f>IF('True_Odds_Calculator_3-way'!A7="","",'True_Odds_Calculator_3-way'!A7)</f>
        <v>1.52</v>
      </c>
      <c r="B6" s="4">
        <f>IF('True_Odds_Calculator_3-way'!B7="","",'True_Odds_Calculator_3-way'!B7)</f>
        <v>4.22</v>
      </c>
      <c r="C6" s="4">
        <f>IF('True_Odds_Calculator_3-way'!C7="","",'True_Odds_Calculator_3-way'!C7)</f>
        <v>7.24</v>
      </c>
      <c r="D6" s="4">
        <f t="shared" si="0"/>
        <v>3.2983108447981024E-2</v>
      </c>
      <c r="E6" s="4">
        <f t="shared" si="1"/>
        <v>1.5458330995882064</v>
      </c>
      <c r="F6" s="4">
        <f t="shared" si="2"/>
        <v>4.4253181180139309</v>
      </c>
      <c r="G6" s="4">
        <f t="shared" si="3"/>
        <v>7.866138616723549</v>
      </c>
      <c r="I6" s="4">
        <f t="shared" si="4"/>
        <v>1.032983108447981</v>
      </c>
    </row>
    <row r="7" spans="1:9" x14ac:dyDescent="0.2">
      <c r="A7" s="4">
        <f>IF('True_Odds_Calculator_3-way'!A8="","",'True_Odds_Calculator_3-way'!A8)</f>
        <v>2.54</v>
      </c>
      <c r="B7" s="4">
        <f>IF('True_Odds_Calculator_3-way'!B8="","",'True_Odds_Calculator_3-way'!B8)</f>
        <v>2.97</v>
      </c>
      <c r="C7" s="4">
        <f>IF('True_Odds_Calculator_3-way'!C8="","",'True_Odds_Calculator_3-way'!C8)</f>
        <v>3.3</v>
      </c>
      <c r="D7" s="4">
        <f t="shared" si="0"/>
        <v>3.3431427132214475E-2</v>
      </c>
      <c r="E7" s="4">
        <f t="shared" si="1"/>
        <v>2.6139896971517009</v>
      </c>
      <c r="F7" s="4">
        <f t="shared" si="2"/>
        <v>3.0716631830397132</v>
      </c>
      <c r="G7" s="4">
        <f t="shared" si="3"/>
        <v>3.4259892821459919</v>
      </c>
      <c r="I7" s="4">
        <f t="shared" si="4"/>
        <v>1.0334314271322145</v>
      </c>
    </row>
    <row r="8" spans="1:9" x14ac:dyDescent="0.2">
      <c r="A8" s="4">
        <f>IF('True_Odds_Calculator_3-way'!A9="","",'True_Odds_Calculator_3-way'!A9)</f>
        <v>1.63</v>
      </c>
      <c r="B8" s="4">
        <f>IF('True_Odds_Calculator_3-way'!B9="","",'True_Odds_Calculator_3-way'!B9)</f>
        <v>3.93</v>
      </c>
      <c r="C8" s="4">
        <f>IF('True_Odds_Calculator_3-way'!C9="","",'True_Odds_Calculator_3-way'!C9)</f>
        <v>5.95</v>
      </c>
      <c r="D8" s="4">
        <f t="shared" si="0"/>
        <v>3.6017085614745259E-2</v>
      </c>
      <c r="E8" s="4">
        <f t="shared" si="1"/>
        <v>1.6625346105980128</v>
      </c>
      <c r="F8" s="4">
        <f t="shared" si="2"/>
        <v>4.1246088720418888</v>
      </c>
      <c r="G8" s="4">
        <f t="shared" si="3"/>
        <v>6.4077289848278847</v>
      </c>
      <c r="I8" s="4">
        <f t="shared" si="4"/>
        <v>1.0360170856147453</v>
      </c>
    </row>
    <row r="9" spans="1:9" x14ac:dyDescent="0.2">
      <c r="A9" s="4">
        <f>IF('True_Odds_Calculator_3-way'!A10="","",'True_Odds_Calculator_3-way'!A10)</f>
        <v>3.04</v>
      </c>
      <c r="B9" s="4">
        <f>IF('True_Odds_Calculator_3-way'!B10="","",'True_Odds_Calculator_3-way'!B10)</f>
        <v>3.21</v>
      </c>
      <c r="C9" s="4">
        <f>IF('True_Odds_Calculator_3-way'!C10="","",'True_Odds_Calculator_3-way'!C10)</f>
        <v>2.5499999999999998</v>
      </c>
      <c r="D9" s="4">
        <f t="shared" si="0"/>
        <v>3.2630710916929484E-2</v>
      </c>
      <c r="E9" s="4">
        <f t="shared" si="1"/>
        <v>3.1439574268083752</v>
      </c>
      <c r="F9" s="4">
        <f t="shared" si="2"/>
        <v>3.3261314149604209</v>
      </c>
      <c r="G9" s="4">
        <f t="shared" si="3"/>
        <v>2.622744721082154</v>
      </c>
      <c r="I9" s="4">
        <f t="shared" si="4"/>
        <v>1.0326307109169295</v>
      </c>
    </row>
    <row r="10" spans="1:9" x14ac:dyDescent="0.2">
      <c r="A10" s="4">
        <f>IF('True_Odds_Calculator_3-way'!A11="","",'True_Odds_Calculator_3-way'!A11)</f>
        <v>2.48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3.19</v>
      </c>
      <c r="D10" s="4">
        <f t="shared" si="0"/>
        <v>3.2162843525275653E-2</v>
      </c>
      <c r="E10" s="4">
        <f t="shared" si="1"/>
        <v>2.5477391631322184</v>
      </c>
      <c r="F10" s="4">
        <f t="shared" si="2"/>
        <v>3.2815239182581375</v>
      </c>
      <c r="G10" s="4">
        <f t="shared" si="3"/>
        <v>3.3029606724041982</v>
      </c>
      <c r="I10" s="4">
        <f t="shared" si="4"/>
        <v>1.0321628435252757</v>
      </c>
    </row>
    <row r="11" spans="1:9" x14ac:dyDescent="0.2">
      <c r="A11" s="4">
        <f>IF('True_Odds_Calculator_3-way'!A12="","",'True_Odds_Calculator_3-way'!A12)</f>
        <v>1.36</v>
      </c>
      <c r="B11" s="4">
        <f>IF('True_Odds_Calculator_3-way'!B12="","",'True_Odds_Calculator_3-way'!B12)</f>
        <v>5</v>
      </c>
      <c r="C11" s="4">
        <f>IF('True_Odds_Calculator_3-way'!C12="","",'True_Odds_Calculator_3-way'!C12)</f>
        <v>9.65</v>
      </c>
      <c r="D11" s="4">
        <f t="shared" si="0"/>
        <v>3.8921060652240103E-2</v>
      </c>
      <c r="E11" s="4">
        <f t="shared" si="1"/>
        <v>1.3844271287518635</v>
      </c>
      <c r="F11" s="4">
        <f t="shared" si="2"/>
        <v>5.3468412189689811</v>
      </c>
      <c r="G11" s="4">
        <f t="shared" si="3"/>
        <v>11.031043371063543</v>
      </c>
      <c r="I11" s="4">
        <f t="shared" si="4"/>
        <v>1.0389210606522401</v>
      </c>
    </row>
    <row r="12" spans="1:9" x14ac:dyDescent="0.2">
      <c r="A12" s="4">
        <f>IF('True_Odds_Calculator_3-way'!A13="","",'True_Odds_Calculator_3-way'!A13)</f>
        <v>1.05</v>
      </c>
      <c r="B12" s="4">
        <f>IF('True_Odds_Calculator_3-way'!B13="","",'True_Odds_Calculator_3-way'!B13)</f>
        <v>23</v>
      </c>
      <c r="C12" s="4">
        <f>IF('True_Odds_Calculator_3-way'!C13="","",'True_Odds_Calculator_3-way'!C13)</f>
        <v>81</v>
      </c>
      <c r="D12" s="4">
        <f t="shared" si="0"/>
        <v>8.2048922628632504E-3</v>
      </c>
      <c r="E12" s="4">
        <f t="shared" si="1"/>
        <v>1.0530239819126317</v>
      </c>
      <c r="F12" s="4">
        <f t="shared" si="2"/>
        <v>24.543914680050182</v>
      </c>
      <c r="G12" s="4">
        <f t="shared" si="3"/>
        <v>104.05053191489353</v>
      </c>
      <c r="I12" s="4">
        <f t="shared" si="4"/>
        <v>1.0082048922628633</v>
      </c>
    </row>
    <row r="13" spans="1:9" x14ac:dyDescent="0.2">
      <c r="A13" s="4">
        <f>IF('True_Odds_Calculator_3-way'!A14="","",'True_Odds_Calculator_3-way'!A14)</f>
        <v>1.74</v>
      </c>
      <c r="B13" s="4">
        <f>IF('True_Odds_Calculator_3-way'!B14="","",'True_Odds_Calculator_3-way'!B14)</f>
        <v>3.87</v>
      </c>
      <c r="C13" s="4">
        <f>IF('True_Odds_Calculator_3-way'!C14="","",'True_Odds_Calculator_3-way'!C14)</f>
        <v>4.66</v>
      </c>
      <c r="D13" s="4">
        <f t="shared" si="0"/>
        <v>4.7702851172809924E-2</v>
      </c>
      <c r="E13" s="4">
        <f t="shared" si="1"/>
        <v>1.7895115868414886</v>
      </c>
      <c r="F13" s="4">
        <f t="shared" si="2"/>
        <v>4.1237626546829489</v>
      </c>
      <c r="G13" s="4">
        <f t="shared" si="3"/>
        <v>5.0329323818621683</v>
      </c>
      <c r="I13" s="4">
        <f t="shared" si="4"/>
        <v>1.0477028511728099</v>
      </c>
    </row>
    <row r="14" spans="1:9" x14ac:dyDescent="0.2">
      <c r="A14" s="4">
        <f>IF('True_Odds_Calculator_3-way'!A15="","",'True_Odds_Calculator_3-way'!A15)</f>
        <v>2.12</v>
      </c>
      <c r="B14" s="4">
        <f>IF('True_Odds_Calculator_3-way'!B15="","",'True_Odds_Calculator_3-way'!B15)</f>
        <v>3.29</v>
      </c>
      <c r="C14" s="4">
        <f>IF('True_Odds_Calculator_3-way'!C15="","",'True_Odds_Calculator_3-way'!C15)</f>
        <v>3.72</v>
      </c>
      <c r="D14" s="4">
        <f t="shared" si="0"/>
        <v>4.4466685289777264E-2</v>
      </c>
      <c r="E14" s="4">
        <f t="shared" si="1"/>
        <v>2.1887782509832787</v>
      </c>
      <c r="F14" s="4">
        <f t="shared" si="2"/>
        <v>3.4586621128672084</v>
      </c>
      <c r="G14" s="4">
        <f t="shared" si="3"/>
        <v>3.9370857497090626</v>
      </c>
      <c r="I14" s="4">
        <f t="shared" si="4"/>
        <v>1.0444666852897773</v>
      </c>
    </row>
    <row r="15" spans="1:9" x14ac:dyDescent="0.2">
      <c r="A15" s="4">
        <f>IF('True_Odds_Calculator_3-way'!A16="","",'True_Odds_Calculator_3-way'!A16)</f>
        <v>3.05</v>
      </c>
      <c r="B15" s="4">
        <f>IF('True_Odds_Calculator_3-way'!B16="","",'True_Odds_Calculator_3-way'!B16)</f>
        <v>3.95</v>
      </c>
      <c r="C15" s="4">
        <f>IF('True_Odds_Calculator_3-way'!C16="","",'True_Odds_Calculator_3-way'!C16)</f>
        <v>2.16</v>
      </c>
      <c r="D15" s="4">
        <f t="shared" si="0"/>
        <v>4.3996372384004445E-2</v>
      </c>
      <c r="E15" s="4">
        <f t="shared" si="1"/>
        <v>3.1928134112575699</v>
      </c>
      <c r="F15" s="4">
        <f t="shared" si="2"/>
        <v>4.1928879483970753</v>
      </c>
      <c r="G15" s="4">
        <f t="shared" si="3"/>
        <v>2.2306615310764162</v>
      </c>
      <c r="I15" s="4">
        <f t="shared" si="4"/>
        <v>1.0439963723840044</v>
      </c>
    </row>
    <row r="16" spans="1:9" x14ac:dyDescent="0.2">
      <c r="A16" s="4">
        <f>IF('True_Odds_Calculator_3-way'!A17="","",'True_Odds_Calculator_3-way'!A17)</f>
        <v>5.75</v>
      </c>
      <c r="B16" s="4">
        <f>IF('True_Odds_Calculator_3-way'!B17="","",'True_Odds_Calculator_3-way'!B17)</f>
        <v>4.5</v>
      </c>
      <c r="C16" s="4">
        <f>IF('True_Odds_Calculator_3-way'!C17="","",'True_Odds_Calculator_3-way'!C17)</f>
        <v>1.57</v>
      </c>
      <c r="D16" s="4">
        <f t="shared" si="0"/>
        <v>3.3077940859718602E-2</v>
      </c>
      <c r="E16" s="4">
        <f t="shared" si="1"/>
        <v>6.1392229708456618</v>
      </c>
      <c r="F16" s="4">
        <f t="shared" si="2"/>
        <v>4.7349327376038062</v>
      </c>
      <c r="G16" s="4">
        <f t="shared" si="3"/>
        <v>1.5976566980745595</v>
      </c>
      <c r="I16" s="4">
        <f t="shared" si="4"/>
        <v>1.0330779408597186</v>
      </c>
    </row>
    <row r="17" spans="1:9" x14ac:dyDescent="0.2">
      <c r="A17" s="4">
        <f>IF('True_Odds_Calculator_3-way'!A18="","",'True_Odds_Calculator_3-way'!A18)</f>
        <v>2.23</v>
      </c>
      <c r="B17" s="4">
        <f>IF('True_Odds_Calculator_3-way'!B18="","",'True_Odds_Calculator_3-way'!B18)</f>
        <v>3.57</v>
      </c>
      <c r="C17" s="4">
        <f>IF('True_Odds_Calculator_3-way'!C18="","",'True_Odds_Calculator_3-way'!C18)</f>
        <v>3.34</v>
      </c>
      <c r="D17" s="4">
        <f t="shared" si="0"/>
        <v>2.7943735696260408E-2</v>
      </c>
      <c r="E17" s="4">
        <f t="shared" si="1"/>
        <v>2.2773030229721769</v>
      </c>
      <c r="F17" s="4">
        <f t="shared" si="2"/>
        <v>3.6927967378673432</v>
      </c>
      <c r="G17" s="4">
        <f t="shared" si="3"/>
        <v>3.4472462167042628</v>
      </c>
      <c r="I17" s="4">
        <f t="shared" si="4"/>
        <v>1.0279437356962604</v>
      </c>
    </row>
    <row r="18" spans="1:9" x14ac:dyDescent="0.2">
      <c r="A18" s="4">
        <f>IF('True_Odds_Calculator_3-way'!A19="","",'True_Odds_Calculator_3-way'!A19)</f>
        <v>3.98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2.09</v>
      </c>
      <c r="D18" s="4">
        <f t="shared" si="0"/>
        <v>2.8232643615133446E-2</v>
      </c>
      <c r="E18" s="4">
        <f t="shared" si="1"/>
        <v>4.1348729360359719</v>
      </c>
      <c r="F18" s="4">
        <f t="shared" si="2"/>
        <v>3.4590516251535615</v>
      </c>
      <c r="G18" s="4">
        <f t="shared" si="3"/>
        <v>2.1319324282934908</v>
      </c>
      <c r="I18" s="4">
        <f t="shared" si="4"/>
        <v>1.0282326436151334</v>
      </c>
    </row>
    <row r="19" spans="1:9" x14ac:dyDescent="0.2">
      <c r="A19" s="4">
        <f>IF('True_Odds_Calculator_3-way'!A20="","",'True_Odds_Calculator_3-way'!A20)</f>
        <v>2.13</v>
      </c>
      <c r="B19" s="4">
        <f>IF('True_Odds_Calculator_3-way'!B20="","",'True_Odds_Calculator_3-way'!B20)</f>
        <v>3.63</v>
      </c>
      <c r="C19" s="4">
        <f>IF('True_Odds_Calculator_3-way'!C20="","",'True_Odds_Calculator_3-way'!C20)</f>
        <v>3.53</v>
      </c>
      <c r="D19" s="4">
        <f t="shared" si="0"/>
        <v>2.8251780719199093E-2</v>
      </c>
      <c r="E19" s="4">
        <f t="shared" si="1"/>
        <v>2.1735997245810239</v>
      </c>
      <c r="F19" s="4">
        <f t="shared" si="2"/>
        <v>3.758482423739673</v>
      </c>
      <c r="G19" s="4">
        <f t="shared" si="3"/>
        <v>3.6513826529936511</v>
      </c>
      <c r="I19" s="4">
        <f t="shared" si="4"/>
        <v>1.0282517807191991</v>
      </c>
    </row>
    <row r="20" spans="1:9" x14ac:dyDescent="0.2">
      <c r="A20" s="4">
        <f>IF('True_Odds_Calculator_3-way'!A21="","",'True_Odds_Calculator_3-way'!A21)</f>
        <v>3.14</v>
      </c>
      <c r="B20" s="4">
        <f>IF('True_Odds_Calculator_3-way'!B21="","",'True_Odds_Calculator_3-way'!B21)</f>
        <v>3.16</v>
      </c>
      <c r="C20" s="4">
        <f>IF('True_Odds_Calculator_3-way'!C21="","",'True_Odds_Calculator_3-way'!C21)</f>
        <v>2.54</v>
      </c>
      <c r="D20" s="4">
        <f t="shared" si="0"/>
        <v>2.8627821183724311E-2</v>
      </c>
      <c r="E20" s="4">
        <f t="shared" si="1"/>
        <v>3.2369925526901282</v>
      </c>
      <c r="F20" s="4">
        <f t="shared" si="2"/>
        <v>3.2582513922683858</v>
      </c>
      <c r="G20" s="4">
        <f t="shared" si="3"/>
        <v>2.603094379284284</v>
      </c>
      <c r="I20" s="4">
        <f t="shared" si="4"/>
        <v>1.0286278211837243</v>
      </c>
    </row>
    <row r="21" spans="1:9" x14ac:dyDescent="0.2">
      <c r="A21" s="4">
        <f>IF('True_Odds_Calculator_3-way'!A22="","",'True_Odds_Calculator_3-way'!A22)</f>
        <v>1.57</v>
      </c>
      <c r="B21" s="4">
        <f>IF('True_Odds_Calculator_3-way'!B22="","",'True_Odds_Calculator_3-way'!B22)</f>
        <v>4.4000000000000004</v>
      </c>
      <c r="C21" s="4">
        <f>IF('True_Odds_Calculator_3-way'!C22="","",'True_Odds_Calculator_3-way'!C22)</f>
        <v>6.02</v>
      </c>
      <c r="D21" s="4">
        <f t="shared" si="0"/>
        <v>3.0328359242594249E-2</v>
      </c>
      <c r="E21" s="4">
        <f t="shared" si="1"/>
        <v>1.5953206766615398</v>
      </c>
      <c r="F21" s="4">
        <f t="shared" si="2"/>
        <v>4.6048301846678994</v>
      </c>
      <c r="G21" s="4">
        <f t="shared" si="3"/>
        <v>6.4101124403733083</v>
      </c>
      <c r="I21" s="4">
        <f t="shared" si="4"/>
        <v>1.0303283592425942</v>
      </c>
    </row>
    <row r="22" spans="1:9" x14ac:dyDescent="0.2">
      <c r="A22" s="4">
        <f>IF('True_Odds_Calculator_3-way'!A23="","",'True_Odds_Calculator_3-way'!A23)</f>
        <v>2.38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3.18</v>
      </c>
      <c r="D22" s="4">
        <f t="shared" si="0"/>
        <v>2.7031136850635518E-2</v>
      </c>
      <c r="E22" s="4">
        <f t="shared" si="1"/>
        <v>2.4321568792532791</v>
      </c>
      <c r="F22" s="4">
        <f t="shared" si="2"/>
        <v>3.5287398693637337</v>
      </c>
      <c r="G22" s="4">
        <f t="shared" si="3"/>
        <v>3.2738043320985493</v>
      </c>
      <c r="I22" s="4">
        <f t="shared" si="4"/>
        <v>1.0270311368506355</v>
      </c>
    </row>
    <row r="23" spans="1:9" x14ac:dyDescent="0.2">
      <c r="A23" s="4">
        <f>IF('True_Odds_Calculator_3-way'!A24="","",'True_Odds_Calculator_3-way'!A24)</f>
        <v>3.31</v>
      </c>
      <c r="B23" s="4">
        <f>IF('True_Odds_Calculator_3-way'!B24="","",'True_Odds_Calculator_3-way'!B24)</f>
        <v>4.04</v>
      </c>
      <c r="C23" s="4">
        <f>IF('True_Odds_Calculator_3-way'!C24="","",'True_Odds_Calculator_3-way'!C24)</f>
        <v>2.09</v>
      </c>
      <c r="D23" s="4">
        <f t="shared" si="0"/>
        <v>2.8108455622156248E-2</v>
      </c>
      <c r="E23" s="4">
        <f t="shared" si="1"/>
        <v>3.41593848675033</v>
      </c>
      <c r="F23" s="4">
        <f t="shared" si="2"/>
        <v>4.1989413523038426</v>
      </c>
      <c r="G23" s="4">
        <f t="shared" si="3"/>
        <v>2.1317442944627549</v>
      </c>
      <c r="I23" s="4">
        <f t="shared" si="4"/>
        <v>1.0281084556221562</v>
      </c>
    </row>
    <row r="24" spans="1:9" x14ac:dyDescent="0.2">
      <c r="A24" s="4">
        <f>IF('True_Odds_Calculator_3-way'!A25="","",'True_Odds_Calculator_3-way'!A25)</f>
        <v>2.71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2.58</v>
      </c>
      <c r="D24" s="4">
        <f t="shared" si="0"/>
        <v>2.8339719696489185E-2</v>
      </c>
      <c r="E24" s="4">
        <f t="shared" si="1"/>
        <v>2.7811992956408766</v>
      </c>
      <c r="F24" s="4">
        <f t="shared" si="2"/>
        <v>3.8125366982011069</v>
      </c>
      <c r="G24" s="4">
        <f t="shared" si="3"/>
        <v>2.6444509795806836</v>
      </c>
      <c r="I24" s="4">
        <f t="shared" si="4"/>
        <v>1.0283397196964892</v>
      </c>
    </row>
    <row r="25" spans="1: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4.16</v>
      </c>
      <c r="C25" s="4">
        <f>IF('True_Odds_Calculator_3-way'!C26="","",'True_Odds_Calculator_3-way'!C26)</f>
        <v>4.92</v>
      </c>
      <c r="D25" s="4">
        <f t="shared" si="0"/>
        <v>3.1871942022587696E-2</v>
      </c>
      <c r="E25" s="4">
        <f t="shared" si="1"/>
        <v>1.7312680287345188</v>
      </c>
      <c r="F25" s="4">
        <f t="shared" si="2"/>
        <v>4.3523556646697008</v>
      </c>
      <c r="G25" s="4">
        <f t="shared" si="3"/>
        <v>5.1913518847130167</v>
      </c>
      <c r="I25" s="4">
        <f t="shared" si="4"/>
        <v>1.0318719420225877</v>
      </c>
    </row>
    <row r="26" spans="1:9" x14ac:dyDescent="0.2">
      <c r="A26" s="4">
        <f>IF('True_Odds_Calculator_3-way'!A27="","",'True_Odds_Calculator_3-way'!A27)</f>
        <v>2.11</v>
      </c>
      <c r="B26" s="4">
        <f>IF('True_Odds_Calculator_3-way'!B27="","",'True_Odds_Calculator_3-way'!B27)</f>
        <v>3.9</v>
      </c>
      <c r="C26" s="4">
        <f>IF('True_Odds_Calculator_3-way'!C27="","",'True_Odds_Calculator_3-way'!C27)</f>
        <v>3.36</v>
      </c>
      <c r="D26" s="4">
        <f t="shared" si="0"/>
        <v>2.7962953318403594E-2</v>
      </c>
      <c r="E26" s="4">
        <f t="shared" si="1"/>
        <v>2.1523304801078602</v>
      </c>
      <c r="F26" s="4">
        <f t="shared" si="2"/>
        <v>4.0471202655784353</v>
      </c>
      <c r="G26" s="4">
        <f t="shared" si="3"/>
        <v>3.4686323902811096</v>
      </c>
      <c r="I26" s="4">
        <f t="shared" si="4"/>
        <v>1.0279629533184036</v>
      </c>
    </row>
    <row r="27" spans="1:9" x14ac:dyDescent="0.2">
      <c r="A27" s="4">
        <f>IF('True_Odds_Calculator_3-way'!A28="","",'True_Odds_Calculator_3-way'!A28)</f>
        <v>3.31</v>
      </c>
      <c r="B27" s="4">
        <f>IF('True_Odds_Calculator_3-way'!B28="","",'True_Odds_Calculator_3-way'!B28)</f>
        <v>3.06</v>
      </c>
      <c r="C27" s="4">
        <f>IF('True_Odds_Calculator_3-way'!C28="","",'True_Odds_Calculator_3-way'!C28)</f>
        <v>2.41</v>
      </c>
      <c r="D27" s="4">
        <f t="shared" si="0"/>
        <v>4.3849948582392217E-2</v>
      </c>
      <c r="E27" s="4">
        <f t="shared" si="1"/>
        <v>3.4782832019833725</v>
      </c>
      <c r="F27" s="4">
        <f t="shared" si="2"/>
        <v>3.2032726058428254</v>
      </c>
      <c r="G27" s="4">
        <f t="shared" si="3"/>
        <v>2.497994673521033</v>
      </c>
      <c r="I27" s="4">
        <f t="shared" si="4"/>
        <v>1.0438499485823922</v>
      </c>
    </row>
    <row r="28" spans="1:9" x14ac:dyDescent="0.2">
      <c r="A28" s="4">
        <f>IF('True_Odds_Calculator_3-way'!A29="","",'True_Odds_Calculator_3-way'!A29)</f>
        <v>2.98</v>
      </c>
      <c r="B28" s="4">
        <f>IF('True_Odds_Calculator_3-way'!B29="","",'True_Odds_Calculator_3-way'!B29)</f>
        <v>3.01</v>
      </c>
      <c r="C28" s="4">
        <f>IF('True_Odds_Calculator_3-way'!C29="","",'True_Odds_Calculator_3-way'!C29)</f>
        <v>2.66</v>
      </c>
      <c r="D28" s="4">
        <f t="shared" si="0"/>
        <v>4.3736233043980333E-2</v>
      </c>
      <c r="E28" s="4">
        <f t="shared" si="1"/>
        <v>3.1153451030428441</v>
      </c>
      <c r="F28" s="4">
        <f t="shared" si="2"/>
        <v>3.1481470534991889</v>
      </c>
      <c r="G28" s="4">
        <f t="shared" si="3"/>
        <v>2.7673149804986248</v>
      </c>
      <c r="I28" s="4">
        <f t="shared" si="4"/>
        <v>1.0437362330439803</v>
      </c>
    </row>
    <row r="29" spans="1:9" x14ac:dyDescent="0.2">
      <c r="A29" s="4">
        <f>IF('True_Odds_Calculator_3-way'!A30="","",'True_Odds_Calculator_3-way'!A30)</f>
        <v>2.5</v>
      </c>
      <c r="B29" s="4">
        <f>IF('True_Odds_Calculator_3-way'!B30="","",'True_Odds_Calculator_3-way'!B30)</f>
        <v>3.09</v>
      </c>
      <c r="C29" s="4">
        <f>IF('True_Odds_Calculator_3-way'!C30="","",'True_Odds_Calculator_3-way'!C30)</f>
        <v>3.12</v>
      </c>
      <c r="D29" s="4">
        <f t="shared" si="0"/>
        <v>4.4137415982076211E-2</v>
      </c>
      <c r="E29" s="4">
        <f t="shared" si="1"/>
        <v>2.5954642372552823</v>
      </c>
      <c r="F29" s="4">
        <f t="shared" si="2"/>
        <v>3.2371665726488836</v>
      </c>
      <c r="G29" s="4">
        <f t="shared" si="3"/>
        <v>3.2701074568544448</v>
      </c>
      <c r="I29" s="4">
        <f t="shared" si="4"/>
        <v>1.0441374159820762</v>
      </c>
    </row>
    <row r="30" spans="1:9" x14ac:dyDescent="0.2">
      <c r="A30" s="4">
        <f>IF('True_Odds_Calculator_3-way'!A31="","",'True_Odds_Calculator_3-way'!A31)</f>
        <v>1.53</v>
      </c>
      <c r="B30" s="4">
        <f>IF('True_Odds_Calculator_3-way'!B31="","",'True_Odds_Calculator_3-way'!B31)</f>
        <v>4.5199999999999996</v>
      </c>
      <c r="C30" s="4">
        <f>IF('True_Odds_Calculator_3-way'!C31="","",'True_Odds_Calculator_3-way'!C31)</f>
        <v>6.29</v>
      </c>
      <c r="D30" s="4">
        <f t="shared" si="0"/>
        <v>3.3816221218615716E-2</v>
      </c>
      <c r="E30" s="4">
        <f t="shared" si="1"/>
        <v>1.5568498573825231</v>
      </c>
      <c r="F30" s="4">
        <f t="shared" si="2"/>
        <v>4.7626562565921224</v>
      </c>
      <c r="G30" s="4">
        <f t="shared" si="3"/>
        <v>6.7700022577504324</v>
      </c>
      <c r="I30" s="4">
        <f t="shared" si="4"/>
        <v>1.0338162212186157</v>
      </c>
    </row>
    <row r="31" spans="1:9" x14ac:dyDescent="0.2">
      <c r="A31" s="4">
        <f>IF('True_Odds_Calculator_3-way'!A32="","",'True_Odds_Calculator_3-way'!A32)</f>
        <v>3.67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2.16</v>
      </c>
      <c r="D31" s="4">
        <f t="shared" si="0"/>
        <v>2.7840187814373918E-2</v>
      </c>
      <c r="E31" s="4">
        <f t="shared" si="1"/>
        <v>3.7993992943558554</v>
      </c>
      <c r="F31" s="4">
        <f t="shared" si="2"/>
        <v>3.5321011703567975</v>
      </c>
      <c r="G31" s="4">
        <f t="shared" si="3"/>
        <v>2.2041826994372595</v>
      </c>
      <c r="I31" s="4">
        <f t="shared" si="4"/>
        <v>1.0278401878143739</v>
      </c>
    </row>
    <row r="32" spans="1:9" x14ac:dyDescent="0.2">
      <c r="A32" s="4">
        <f>IF('True_Odds_Calculator_3-way'!A33="","",'True_Odds_Calculator_3-way'!A33)</f>
        <v>1.92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3.74</v>
      </c>
      <c r="D32" s="4">
        <f t="shared" si="0"/>
        <v>2.9176867899405101E-2</v>
      </c>
      <c r="E32" s="4">
        <f t="shared" si="1"/>
        <v>1.9565347559128734</v>
      </c>
      <c r="F32" s="4">
        <f t="shared" si="2"/>
        <v>4.3245443797973389</v>
      </c>
      <c r="G32" s="4">
        <f t="shared" si="3"/>
        <v>3.8811731262470417</v>
      </c>
      <c r="I32" s="4">
        <f t="shared" si="4"/>
        <v>1.0291768678994051</v>
      </c>
    </row>
    <row r="33" spans="1:9" x14ac:dyDescent="0.2">
      <c r="A33" s="4">
        <f>IF('True_Odds_Calculator_3-way'!A34="","",'True_Odds_Calculator_3-way'!A34)</f>
        <v>1.59</v>
      </c>
      <c r="B33" s="4">
        <f>IF('True_Odds_Calculator_3-way'!B34="","",'True_Odds_Calculator_3-way'!B34)</f>
        <v>4.78</v>
      </c>
      <c r="C33" s="4">
        <f>IF('True_Odds_Calculator_3-way'!C34="","",'True_Odds_Calculator_3-way'!C34)</f>
        <v>5.14</v>
      </c>
      <c r="D33" s="4">
        <f t="shared" si="0"/>
        <v>3.2688367713444411E-2</v>
      </c>
      <c r="E33" s="4">
        <f t="shared" si="1"/>
        <v>1.6180321396633481</v>
      </c>
      <c r="F33" s="4">
        <f t="shared" si="2"/>
        <v>5.0426380678003389</v>
      </c>
      <c r="G33" s="4">
        <f t="shared" si="3"/>
        <v>5.4449502658194984</v>
      </c>
      <c r="I33" s="4">
        <f t="shared" si="4"/>
        <v>1.0326883677134444</v>
      </c>
    </row>
    <row r="34" spans="1:9" x14ac:dyDescent="0.2">
      <c r="A34" s="4">
        <f>IF('True_Odds_Calculator_3-way'!A35="","",'True_Odds_Calculator_3-way'!A35)</f>
        <v>2.76</v>
      </c>
      <c r="B34" s="4">
        <f>IF('True_Odds_Calculator_3-way'!B35="","",'True_Odds_Calculator_3-way'!B35)</f>
        <v>3.83</v>
      </c>
      <c r="C34" s="4">
        <f>IF('True_Odds_Calculator_3-way'!C35="","",'True_Odds_Calculator_3-way'!C35)</f>
        <v>2.4700000000000002</v>
      </c>
      <c r="D34" s="4">
        <f t="shared" si="0"/>
        <v>2.8273745918977244E-2</v>
      </c>
      <c r="E34" s="4">
        <f t="shared" si="1"/>
        <v>2.8337100295940143</v>
      </c>
      <c r="F34" s="4">
        <f t="shared" si="2"/>
        <v>3.973425353425005</v>
      </c>
      <c r="G34" s="4">
        <f t="shared" si="3"/>
        <v>2.5288688228542382</v>
      </c>
      <c r="I34" s="4">
        <f t="shared" si="4"/>
        <v>1.0282737459189772</v>
      </c>
    </row>
    <row r="35" spans="1:9" x14ac:dyDescent="0.2">
      <c r="A35" s="4">
        <f>IF('True_Odds_Calculator_3-way'!A36="","",'True_Odds_Calculator_3-way'!A36)</f>
        <v>2.0499999999999998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4.07</v>
      </c>
      <c r="D35" s="4">
        <f t="shared" si="0"/>
        <v>4.5031603499805062E-2</v>
      </c>
      <c r="E35" s="4">
        <f t="shared" si="1"/>
        <v>2.1150845259566595</v>
      </c>
      <c r="F35" s="4">
        <f t="shared" si="2"/>
        <v>3.3724999144785595</v>
      </c>
      <c r="G35" s="4">
        <f t="shared" si="3"/>
        <v>4.3348270488391565</v>
      </c>
      <c r="I35" s="4">
        <f t="shared" si="4"/>
        <v>1.0450316034998051</v>
      </c>
    </row>
    <row r="36" spans="1:9" x14ac:dyDescent="0.2">
      <c r="A36" s="4">
        <f>IF('True_Odds_Calculator_3-way'!A37="","",'True_Odds_Calculator_3-way'!A37)</f>
        <v>2.0299999999999998</v>
      </c>
      <c r="B36" s="4">
        <f>IF('True_Odds_Calculator_3-way'!B37="","",'True_Odds_Calculator_3-way'!B37)</f>
        <v>3.2</v>
      </c>
      <c r="C36" s="4">
        <f>IF('True_Odds_Calculator_3-way'!C37="","",'True_Odds_Calculator_3-way'!C37)</f>
        <v>4.17</v>
      </c>
      <c r="D36" s="4">
        <f t="shared" si="0"/>
        <v>4.4918990915641999E-2</v>
      </c>
      <c r="E36" s="4">
        <f t="shared" si="1"/>
        <v>2.0936364652834638</v>
      </c>
      <c r="F36" s="4">
        <f t="shared" si="2"/>
        <v>3.3610394680898592</v>
      </c>
      <c r="G36" s="4">
        <f t="shared" si="3"/>
        <v>4.4477029995807618</v>
      </c>
      <c r="I36" s="4">
        <f t="shared" si="4"/>
        <v>1.044918990915642</v>
      </c>
    </row>
    <row r="37" spans="1:9" x14ac:dyDescent="0.2">
      <c r="A37" s="4">
        <f>IF('True_Odds_Calculator_3-way'!A38="","",'True_Odds_Calculator_3-way'!A38)</f>
        <v>2.33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3.15</v>
      </c>
      <c r="D37" s="4">
        <f t="shared" si="0"/>
        <v>2.7543743221035033E-2</v>
      </c>
      <c r="E37" s="4">
        <f t="shared" si="1"/>
        <v>2.3809336644562111</v>
      </c>
      <c r="F37" s="4">
        <f t="shared" si="2"/>
        <v>3.6802912086209472</v>
      </c>
      <c r="G37" s="4">
        <f t="shared" si="3"/>
        <v>3.2438141224065493</v>
      </c>
      <c r="I37" s="4">
        <f t="shared" si="4"/>
        <v>1.027543743221035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B22" sqref="AB2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1.72</v>
      </c>
      <c r="B3">
        <v>3.82</v>
      </c>
      <c r="C3">
        <v>5.19</v>
      </c>
      <c r="D3" s="20">
        <f>IF(OR($A3="",$B3="",$C3=""),"",(1/A3)+(1/B3)+(1/C3)-1)</f>
        <v>3.5853680909559538E-2</v>
      </c>
      <c r="E3" s="17">
        <f>IF(OR($A3="",$B3="",$C3=""),"",A3*'MPTO_working_3-way'!$I2)</f>
        <v>1.7816683311644423</v>
      </c>
      <c r="F3" s="21">
        <f>IF(OR($A3="",$B3="",$C3=""),"",B3*'MPTO_working_3-way'!$I2)</f>
        <v>3.9569610610745172</v>
      </c>
      <c r="G3" s="22">
        <f>IF(OR($A3="",$B3="",$C3=""),"",C3*'MPTO_working_3-way'!$I2)</f>
        <v>5.3760806039206148</v>
      </c>
      <c r="H3" s="17">
        <f>IF(OR($A3="",$B3="",$C3=""),"",'MPTO_working_3-way'!E2)</f>
        <v>1.756098555764767</v>
      </c>
      <c r="I3" s="21">
        <f>IF(OR($A3="",$B3="",$C3=""),"",'MPTO_working_3-way'!F2)</f>
        <v>4.0027398315095963</v>
      </c>
      <c r="J3" s="22">
        <f>IF(OR($A3="",$B3="",$C3=""),"",'MPTO_working_3-way'!G2)</f>
        <v>5.5332075331274844</v>
      </c>
      <c r="K3" s="17">
        <f>IF(OR($A3="",$B3="",$C3=""),"",'OddsRatio_working_3-way'!H2)</f>
        <v>1.7653018517512082</v>
      </c>
      <c r="L3" s="21">
        <f>IF(OR($A3="",$B3="",$C3=""),"",'OddsRatio_working_3-way'!I2)</f>
        <v>3.9974322526922319</v>
      </c>
      <c r="M3" s="22">
        <f>IF(OR($A3="",$B3="",$C3=""),"",'OddsRatio_working_3-way'!J2)</f>
        <v>5.4536316094966146</v>
      </c>
      <c r="N3" s="23">
        <f>(1/E3)* 100</f>
        <v>56.127169266483591</v>
      </c>
      <c r="O3" s="24">
        <f>(1/F3)* 100</f>
        <v>25.271919146165388</v>
      </c>
      <c r="P3" s="24">
        <f>(1/G3)* 100</f>
        <v>18.600911587351014</v>
      </c>
      <c r="Q3" t="s">
        <v>118</v>
      </c>
      <c r="R3" t="s">
        <v>98</v>
      </c>
      <c r="S3" t="s">
        <v>149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2.38</v>
      </c>
      <c r="B4">
        <v>3.21</v>
      </c>
      <c r="C4">
        <v>3.32</v>
      </c>
      <c r="D4" s="20">
        <f t="shared" ref="D4:D67" si="0">IF(OR($A4="",$B4="",$C4=""),"",(1/A4)+(1/B4)+(1/C4)-1)</f>
        <v>3.2899366254778073E-2</v>
      </c>
      <c r="E4" s="17">
        <f>IF(OR($A4="",$B4="",$C4=""),"",A4*'MPTO_working_3-way'!$I3)</f>
        <v>2.4583004916863715</v>
      </c>
      <c r="F4" s="21">
        <f>IF(OR($A4="",$B4="",$C4=""),"",B4*'MPTO_working_3-way'!$I3)</f>
        <v>3.3156069656778375</v>
      </c>
      <c r="G4" s="22">
        <f>IF(OR($A4="",$B4="",$C4=""),"",C4*'MPTO_working_3-way'!$I3)</f>
        <v>3.429225895965863</v>
      </c>
      <c r="H4" s="17"/>
      <c r="I4" s="21"/>
      <c r="J4" s="22"/>
      <c r="K4" s="17"/>
      <c r="L4" s="21"/>
      <c r="M4" s="22"/>
      <c r="N4" s="23">
        <f t="shared" ref="N4" si="1">(1/E4)* 100</f>
        <v>40.678509538677645</v>
      </c>
      <c r="O4" s="24">
        <f t="shared" ref="O4" si="2">(1/F4)* 100</f>
        <v>30.160390249860679</v>
      </c>
      <c r="P4" s="24">
        <f t="shared" ref="P4" si="3">(1/G4)* 100</f>
        <v>29.161100211461683</v>
      </c>
      <c r="Q4" t="s">
        <v>99</v>
      </c>
      <c r="R4" t="s">
        <v>96</v>
      </c>
      <c r="S4" t="s">
        <v>149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1.42</v>
      </c>
      <c r="B5">
        <v>4.4800000000000004</v>
      </c>
      <c r="C5">
        <v>9.16</v>
      </c>
      <c r="D5" s="20">
        <f t="shared" si="0"/>
        <v>3.6609943503817632E-2</v>
      </c>
      <c r="E5" s="17">
        <f>IF(OR($A5="",$B5="",$C5=""),"",A5*'MPTO_working_3-way'!$I4)</f>
        <v>1.4719861197754209</v>
      </c>
      <c r="F5" s="21">
        <f>IF(OR($A5="",$B5="",$C5=""),"",B5*'MPTO_working_3-way'!$I4)</f>
        <v>4.6440125468971036</v>
      </c>
      <c r="G5" s="22">
        <f>IF(OR($A5="",$B5="",$C5=""),"",C5*'MPTO_working_3-way'!$I4)</f>
        <v>9.4953470824949697</v>
      </c>
      <c r="H5" s="17"/>
      <c r="I5" s="21"/>
      <c r="J5" s="22"/>
      <c r="K5" s="17"/>
      <c r="L5" s="21"/>
      <c r="M5" s="22"/>
      <c r="N5" s="23">
        <f t="shared" ref="N5:N38" si="4">(1/E5)* 100</f>
        <v>67.935423205795502</v>
      </c>
      <c r="O5" s="24">
        <f t="shared" ref="O5:O38" si="5">(1/F5)* 100</f>
        <v>21.533102891122674</v>
      </c>
      <c r="P5" s="24">
        <f t="shared" ref="P5:P38" si="6">(1/G5)* 100</f>
        <v>10.531473903081833</v>
      </c>
      <c r="Q5" t="s">
        <v>97</v>
      </c>
      <c r="R5" t="s">
        <v>86</v>
      </c>
      <c r="S5" t="s">
        <v>149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2.79</v>
      </c>
      <c r="B6">
        <v>3.11</v>
      </c>
      <c r="C6">
        <v>2.74</v>
      </c>
      <c r="D6" s="20">
        <f t="shared" si="0"/>
        <v>4.4929851077863958E-2</v>
      </c>
      <c r="E6" s="17">
        <f>IF(OR($A6="",$B6="",$C6=""),"",A6*'MPTO_working_3-way'!$I5)</f>
        <v>2.9153542845072407</v>
      </c>
      <c r="F6" s="21">
        <f>IF(OR($A6="",$B6="",$C6=""),"",B6*'MPTO_working_3-way'!$I5)</f>
        <v>3.2497318368521566</v>
      </c>
      <c r="G6" s="22">
        <f>IF(OR($A6="",$B6="",$C6=""),"",C6*'MPTO_working_3-way'!$I5)</f>
        <v>2.8631077919533476</v>
      </c>
      <c r="H6" s="17"/>
      <c r="I6" s="21"/>
      <c r="J6" s="22"/>
      <c r="K6" s="17"/>
      <c r="L6" s="21"/>
      <c r="M6" s="22"/>
      <c r="N6" s="23">
        <f t="shared" si="4"/>
        <v>34.301148416650229</v>
      </c>
      <c r="O6" s="24">
        <f t="shared" si="5"/>
        <v>30.771769801432203</v>
      </c>
      <c r="P6" s="24">
        <f t="shared" si="6"/>
        <v>34.927081781917565</v>
      </c>
      <c r="Q6" t="s">
        <v>140</v>
      </c>
      <c r="R6" t="s">
        <v>90</v>
      </c>
      <c r="S6" t="s">
        <v>149</v>
      </c>
      <c r="AD6" s="37"/>
      <c r="AE6" s="37"/>
      <c r="AH6" s="37"/>
      <c r="AI6" s="37"/>
      <c r="AJ6" t="s">
        <v>74</v>
      </c>
    </row>
    <row r="7" spans="1:36" s="40" customFormat="1" ht="15" x14ac:dyDescent="0.25">
      <c r="A7">
        <v>1.52</v>
      </c>
      <c r="B7">
        <v>4.22</v>
      </c>
      <c r="C7">
        <v>7.24</v>
      </c>
      <c r="D7" s="20">
        <f t="shared" si="0"/>
        <v>3.2983108447981024E-2</v>
      </c>
      <c r="E7" s="17">
        <f>IF(OR($A7="",$B7="",$C7=""),"",A7*'MPTO_working_3-way'!$I6)</f>
        <v>1.5701343248409312</v>
      </c>
      <c r="F7" s="21">
        <f>IF(OR($A7="",$B7="",$C7=""),"",B7*'MPTO_working_3-way'!$I6)</f>
        <v>4.35918871765048</v>
      </c>
      <c r="G7" s="22">
        <f>IF(OR($A7="",$B7="",$C7=""),"",C7*'MPTO_working_3-way'!$I6)</f>
        <v>7.4787977051633829</v>
      </c>
      <c r="H7" s="17"/>
      <c r="I7" s="21"/>
      <c r="J7" s="22"/>
      <c r="K7" s="17"/>
      <c r="L7" s="21"/>
      <c r="M7" s="22"/>
      <c r="N7" s="23">
        <f t="shared" si="4"/>
        <v>63.688818477445174</v>
      </c>
      <c r="O7" s="24">
        <f t="shared" si="5"/>
        <v>22.940048361544232</v>
      </c>
      <c r="P7" s="24">
        <f t="shared" si="6"/>
        <v>13.37113316101059</v>
      </c>
      <c r="Q7" t="s">
        <v>92</v>
      </c>
      <c r="R7" t="s">
        <v>93</v>
      </c>
      <c r="S7" t="s">
        <v>149</v>
      </c>
      <c r="AD7" s="37"/>
      <c r="AE7" s="37"/>
      <c r="AH7" s="37"/>
      <c r="AI7" s="37"/>
      <c r="AJ7" t="s">
        <v>139</v>
      </c>
    </row>
    <row r="8" spans="1:36" s="36" customFormat="1" ht="15" x14ac:dyDescent="0.25">
      <c r="A8">
        <v>2.54</v>
      </c>
      <c r="B8">
        <v>2.97</v>
      </c>
      <c r="C8">
        <v>3.3</v>
      </c>
      <c r="D8" s="20">
        <f t="shared" si="0"/>
        <v>3.3431427132214475E-2</v>
      </c>
      <c r="E8" s="17">
        <f>IF(OR($A8="",$B8="",$C8=""),"",A8*'MPTO_working_3-way'!$I7)</f>
        <v>2.6249158249158246</v>
      </c>
      <c r="F8" s="21">
        <f>IF(OR($A8="",$B8="",$C8=""),"",B8*'MPTO_working_3-way'!$I7)</f>
        <v>3.0692913385826772</v>
      </c>
      <c r="G8" s="22">
        <f>IF(OR($A8="",$B8="",$C8=""),"",C8*'MPTO_working_3-way'!$I7)</f>
        <v>3.4103237095363075</v>
      </c>
      <c r="H8" s="17"/>
      <c r="I8" s="21"/>
      <c r="J8" s="22"/>
      <c r="K8" s="17"/>
      <c r="L8" s="21"/>
      <c r="M8" s="22"/>
      <c r="N8" s="23">
        <f t="shared" si="4"/>
        <v>38.096459722934846</v>
      </c>
      <c r="O8" s="24">
        <f t="shared" si="5"/>
        <v>32.580810672139563</v>
      </c>
      <c r="P8" s="24">
        <f t="shared" si="6"/>
        <v>29.322729604925605</v>
      </c>
      <c r="Q8" t="s">
        <v>89</v>
      </c>
      <c r="R8" t="s">
        <v>141</v>
      </c>
      <c r="S8" t="s">
        <v>150</v>
      </c>
      <c r="AD8" s="37"/>
      <c r="AE8" s="37"/>
      <c r="AH8" s="37"/>
      <c r="AI8" s="37"/>
      <c r="AJ8" t="s">
        <v>68</v>
      </c>
    </row>
    <row r="9" spans="1:36" s="36" customFormat="1" ht="15" x14ac:dyDescent="0.25">
      <c r="A9">
        <v>1.63</v>
      </c>
      <c r="B9">
        <v>3.93</v>
      </c>
      <c r="C9">
        <v>5.95</v>
      </c>
      <c r="D9" s="20">
        <f t="shared" si="0"/>
        <v>3.6017085614745259E-2</v>
      </c>
      <c r="E9" s="17">
        <f>IF(OR($A9="",$B9="",$C9=""),"",A9*'MPTO_working_3-way'!$I8)</f>
        <v>1.6887078495520347</v>
      </c>
      <c r="F9" s="21">
        <f>IF(OR($A9="",$B9="",$C9=""),"",B9*'MPTO_working_3-way'!$I8)</f>
        <v>4.0715471464659494</v>
      </c>
      <c r="G9" s="22">
        <f>IF(OR($A9="",$B9="",$C9=""),"",C9*'MPTO_working_3-way'!$I8)</f>
        <v>6.1643016594077347</v>
      </c>
      <c r="H9" s="17"/>
      <c r="I9" s="21"/>
      <c r="J9" s="22"/>
      <c r="K9" s="17"/>
      <c r="L9" s="21"/>
      <c r="M9" s="22"/>
      <c r="N9" s="23">
        <f t="shared" si="4"/>
        <v>59.216874029766075</v>
      </c>
      <c r="O9" s="24">
        <f t="shared" si="5"/>
        <v>24.560688210819002</v>
      </c>
      <c r="P9" s="24">
        <f t="shared" si="6"/>
        <v>16.222437759414905</v>
      </c>
      <c r="Q9" t="s">
        <v>95</v>
      </c>
      <c r="R9" t="s">
        <v>88</v>
      </c>
      <c r="S9" t="s">
        <v>150</v>
      </c>
      <c r="AD9" s="37"/>
      <c r="AE9" s="37"/>
      <c r="AH9" s="37"/>
      <c r="AI9" s="37"/>
      <c r="AJ9" t="s">
        <v>68</v>
      </c>
    </row>
    <row r="10" spans="1:36" s="36" customFormat="1" ht="15" x14ac:dyDescent="0.25">
      <c r="A10">
        <v>3.04</v>
      </c>
      <c r="B10">
        <v>3.21</v>
      </c>
      <c r="C10">
        <v>2.5499999999999998</v>
      </c>
      <c r="D10" s="20">
        <f t="shared" si="0"/>
        <v>3.2630710916929484E-2</v>
      </c>
      <c r="E10" s="17">
        <f>IF(OR($A10="",$B10="",$C10=""),"",A10*'MPTO_working_3-way'!$I9)</f>
        <v>3.1391973611874655</v>
      </c>
      <c r="F10" s="21">
        <f>IF(OR($A10="",$B10="",$C10=""),"",B10*'MPTO_working_3-way'!$I9)</f>
        <v>3.3147445820433434</v>
      </c>
      <c r="G10" s="22">
        <f>IF(OR($A10="",$B10="",$C10=""),"",C10*'MPTO_working_3-way'!$I9)</f>
        <v>2.6332083128381698</v>
      </c>
      <c r="H10" s="17"/>
      <c r="I10" s="21"/>
      <c r="J10" s="22"/>
      <c r="K10" s="17"/>
      <c r="L10" s="21"/>
      <c r="M10" s="22"/>
      <c r="N10" s="23">
        <f t="shared" si="4"/>
        <v>31.855276522713744</v>
      </c>
      <c r="O10" s="24">
        <f t="shared" si="5"/>
        <v>30.168236956090272</v>
      </c>
      <c r="P10" s="24">
        <f t="shared" si="6"/>
        <v>37.976486521195994</v>
      </c>
      <c r="Q10" t="s">
        <v>142</v>
      </c>
      <c r="R10" t="s">
        <v>119</v>
      </c>
      <c r="S10" t="s">
        <v>150</v>
      </c>
      <c r="AD10" s="37"/>
      <c r="AE10" s="37"/>
      <c r="AH10" s="37"/>
      <c r="AI10" s="37"/>
      <c r="AJ10" t="s">
        <v>68</v>
      </c>
    </row>
    <row r="11" spans="1:36" s="36" customFormat="1" ht="15" x14ac:dyDescent="0.25">
      <c r="A11">
        <v>2.48</v>
      </c>
      <c r="B11">
        <v>3.17</v>
      </c>
      <c r="C11">
        <v>3.19</v>
      </c>
      <c r="D11" s="20">
        <f t="shared" si="0"/>
        <v>3.2162843525275653E-2</v>
      </c>
      <c r="E11" s="17">
        <f>IF(OR($A11="",$B11="",$C11=""),"",A11*'MPTO_working_3-way'!$I10)</f>
        <v>2.5597638519426837</v>
      </c>
      <c r="F11" s="21">
        <f>IF(OR($A11="",$B11="",$C11=""),"",B11*'MPTO_working_3-way'!$I10)</f>
        <v>3.2719562139751237</v>
      </c>
      <c r="G11" s="22">
        <f>IF(OR($A11="",$B11="",$C11=""),"",C11*'MPTO_working_3-way'!$I10)</f>
        <v>3.2925994708456292</v>
      </c>
      <c r="H11" s="17"/>
      <c r="I11" s="21"/>
      <c r="J11" s="22"/>
      <c r="K11" s="17"/>
      <c r="L11" s="21"/>
      <c r="M11" s="22"/>
      <c r="N11" s="23">
        <f t="shared" si="4"/>
        <v>39.066103665815469</v>
      </c>
      <c r="O11" s="24">
        <f t="shared" si="5"/>
        <v>30.562756180196331</v>
      </c>
      <c r="P11" s="24">
        <f t="shared" si="6"/>
        <v>30.3711401539882</v>
      </c>
      <c r="Q11" t="s">
        <v>116</v>
      </c>
      <c r="R11" t="s">
        <v>100</v>
      </c>
      <c r="S11" t="s">
        <v>150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1.36</v>
      </c>
      <c r="B12">
        <v>5</v>
      </c>
      <c r="C12">
        <v>9.65</v>
      </c>
      <c r="D12" s="20">
        <f t="shared" si="0"/>
        <v>3.8921060652240103E-2</v>
      </c>
      <c r="E12" s="17">
        <f>IF(OR($A12="",$B12="",$C12=""),"",A12*'MPTO_working_3-way'!$I11)</f>
        <v>1.4129326424870465</v>
      </c>
      <c r="F12" s="21">
        <f>IF(OR($A12="",$B12="",$C12=""),"",B12*'MPTO_working_3-way'!$I11)</f>
        <v>5.1946053032612003</v>
      </c>
      <c r="G12" s="22">
        <f>IF(OR($A12="",$B12="",$C12=""),"",C12*'MPTO_working_3-way'!$I11)</f>
        <v>10.025588235294117</v>
      </c>
      <c r="H12" s="17"/>
      <c r="I12" s="21"/>
      <c r="J12" s="22"/>
      <c r="K12" s="17"/>
      <c r="L12" s="21"/>
      <c r="M12" s="22"/>
      <c r="N12" s="23">
        <f t="shared" si="4"/>
        <v>70.77478217502275</v>
      </c>
      <c r="O12" s="24">
        <f t="shared" si="5"/>
        <v>19.250740751606184</v>
      </c>
      <c r="P12" s="24">
        <f t="shared" si="6"/>
        <v>9.9744770733710801</v>
      </c>
      <c r="Q12" t="s">
        <v>122</v>
      </c>
      <c r="R12" t="s">
        <v>115</v>
      </c>
      <c r="S12" t="s">
        <v>150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1.05</v>
      </c>
      <c r="B13">
        <v>23</v>
      </c>
      <c r="C13">
        <v>81</v>
      </c>
      <c r="D13" s="20">
        <f t="shared" si="0"/>
        <v>8.2048922628632504E-3</v>
      </c>
      <c r="E13" s="17">
        <f>IF(OR($A13="",$B13="",$C13=""),"",A13*'MPTO_working_3-way'!$I12)</f>
        <v>1.0586151368760064</v>
      </c>
      <c r="F13" s="21">
        <f>IF(OR($A13="",$B13="",$C13=""),"",B13*'MPTO_working_3-way'!$I12)</f>
        <v>23.188712522045854</v>
      </c>
      <c r="G13" s="22">
        <f>IF(OR($A13="",$B13="",$C13=""),"",C13*'MPTO_working_3-way'!$I12)</f>
        <v>81.66459627329192</v>
      </c>
      <c r="H13" s="17"/>
      <c r="I13" s="21"/>
      <c r="J13" s="22"/>
      <c r="K13" s="17"/>
      <c r="L13" s="21"/>
      <c r="M13" s="22"/>
      <c r="N13" s="23">
        <f t="shared" si="4"/>
        <v>94.463036203224831</v>
      </c>
      <c r="O13" s="24">
        <f t="shared" si="5"/>
        <v>4.3124429571037428</v>
      </c>
      <c r="P13" s="24">
        <f t="shared" si="6"/>
        <v>1.2245208396714331</v>
      </c>
      <c r="Q13" t="s">
        <v>143</v>
      </c>
      <c r="R13" t="s">
        <v>103</v>
      </c>
      <c r="S13" t="s">
        <v>150</v>
      </c>
      <c r="AD13" s="37"/>
      <c r="AE13" s="37"/>
      <c r="AH13" s="37"/>
      <c r="AI13" s="37"/>
      <c r="AJ13" t="s">
        <v>74</v>
      </c>
    </row>
    <row r="14" spans="1:36" s="36" customFormat="1" ht="15" x14ac:dyDescent="0.25">
      <c r="A14">
        <v>1.74</v>
      </c>
      <c r="B14">
        <v>3.87</v>
      </c>
      <c r="C14">
        <v>4.66</v>
      </c>
      <c r="D14" s="20">
        <f t="shared" si="0"/>
        <v>4.7702851172809924E-2</v>
      </c>
      <c r="E14" s="17">
        <f>IF(OR($A14="",$B14="",$C14=""),"",A14*'MPTO_working_3-way'!$I13)</f>
        <v>1.8230029610406893</v>
      </c>
      <c r="F14" s="21">
        <f>IF(OR($A14="",$B14="",$C14=""),"",B14*'MPTO_working_3-way'!$I13)</f>
        <v>4.0546100340387747</v>
      </c>
      <c r="G14" s="22">
        <f>IF(OR($A14="",$B14="",$C14=""),"",C14*'MPTO_working_3-way'!$I13)</f>
        <v>4.8822952864652942</v>
      </c>
      <c r="H14" s="17"/>
      <c r="I14" s="21"/>
      <c r="J14" s="22"/>
      <c r="K14" s="17"/>
      <c r="L14" s="21"/>
      <c r="M14" s="22"/>
      <c r="N14" s="23">
        <f t="shared" si="4"/>
        <v>54.854546118188132</v>
      </c>
      <c r="O14" s="24">
        <f t="shared" si="5"/>
        <v>24.663284301200861</v>
      </c>
      <c r="P14" s="24">
        <f t="shared" si="6"/>
        <v>20.482169580611018</v>
      </c>
      <c r="Q14" t="s">
        <v>144</v>
      </c>
      <c r="R14" t="s">
        <v>91</v>
      </c>
      <c r="S14" t="s">
        <v>150</v>
      </c>
      <c r="AD14" s="37"/>
      <c r="AE14" s="37"/>
      <c r="AH14" s="37"/>
      <c r="AI14" s="37"/>
      <c r="AJ14" t="s">
        <v>74</v>
      </c>
    </row>
    <row r="15" spans="1:36" s="36" customFormat="1" ht="15" x14ac:dyDescent="0.25">
      <c r="A15">
        <v>2.12</v>
      </c>
      <c r="B15">
        <v>3.29</v>
      </c>
      <c r="C15">
        <v>3.72</v>
      </c>
      <c r="D15" s="20">
        <f t="shared" si="0"/>
        <v>4.4466685289777264E-2</v>
      </c>
      <c r="E15" s="17">
        <f>IF(OR($A15="",$B15="",$C15=""),"",A15*'MPTO_working_3-way'!$I14)</f>
        <v>2.2142693728143281</v>
      </c>
      <c r="F15" s="21">
        <f>IF(OR($A15="",$B15="",$C15=""),"",B15*'MPTO_working_3-way'!$I14)</f>
        <v>3.4362953946033672</v>
      </c>
      <c r="G15" s="22">
        <f>IF(OR($A15="",$B15="",$C15=""),"",C15*'MPTO_working_3-way'!$I14)</f>
        <v>3.8854160692779716</v>
      </c>
      <c r="H15" s="17"/>
      <c r="I15" s="21"/>
      <c r="J15" s="22"/>
      <c r="K15" s="17"/>
      <c r="L15" s="21"/>
      <c r="M15" s="22"/>
      <c r="N15" s="23">
        <f t="shared" si="4"/>
        <v>45.161623616236163</v>
      </c>
      <c r="O15" s="24">
        <f t="shared" si="5"/>
        <v>29.101107011070116</v>
      </c>
      <c r="P15" s="24">
        <f t="shared" si="6"/>
        <v>25.737269372693731</v>
      </c>
      <c r="Q15" t="s">
        <v>102</v>
      </c>
      <c r="R15" t="s">
        <v>85</v>
      </c>
      <c r="S15" t="s">
        <v>150</v>
      </c>
      <c r="AD15" s="37"/>
      <c r="AE15" s="37"/>
      <c r="AH15" s="37"/>
      <c r="AI15" s="37"/>
      <c r="AJ15" t="s">
        <v>74</v>
      </c>
    </row>
    <row r="16" spans="1:36" s="36" customFormat="1" ht="15" x14ac:dyDescent="0.25">
      <c r="A16">
        <v>3.05</v>
      </c>
      <c r="B16">
        <v>3.95</v>
      </c>
      <c r="C16">
        <v>2.16</v>
      </c>
      <c r="D16" s="20">
        <f t="shared" si="0"/>
        <v>4.3996372384004445E-2</v>
      </c>
      <c r="E16" s="17">
        <f>IF(OR($A16="",$B16="",$C16=""),"",A16*'MPTO_working_3-way'!$I15)</f>
        <v>3.1841889357712132</v>
      </c>
      <c r="F16" s="21">
        <f>IF(OR($A16="",$B16="",$C16=""),"",B16*'MPTO_working_3-way'!$I15)</f>
        <v>4.1237856709168179</v>
      </c>
      <c r="G16" s="22">
        <f>IF(OR($A16="",$B16="",$C16=""),"",C16*'MPTO_working_3-way'!$I15)</f>
        <v>2.2550321643494495</v>
      </c>
      <c r="H16" s="17"/>
      <c r="I16" s="21"/>
      <c r="J16" s="22"/>
      <c r="K16" s="17"/>
      <c r="L16" s="21"/>
      <c r="M16" s="22"/>
      <c r="N16" s="23">
        <f t="shared" si="4"/>
        <v>31.405171620502447</v>
      </c>
      <c r="O16" s="24">
        <f t="shared" si="5"/>
        <v>24.249562896843656</v>
      </c>
      <c r="P16" s="24">
        <f t="shared" si="6"/>
        <v>44.345265482653915</v>
      </c>
      <c r="Q16" t="s">
        <v>145</v>
      </c>
      <c r="R16" t="s">
        <v>146</v>
      </c>
      <c r="S16" t="s">
        <v>150</v>
      </c>
      <c r="AD16" s="37"/>
      <c r="AE16" s="37"/>
      <c r="AH16" s="37"/>
      <c r="AI16" s="37"/>
      <c r="AJ16" t="s">
        <v>74</v>
      </c>
    </row>
    <row r="17" spans="1:36" s="36" customFormat="1" ht="15" x14ac:dyDescent="0.25">
      <c r="A17">
        <v>5.75</v>
      </c>
      <c r="B17">
        <v>4.5</v>
      </c>
      <c r="C17">
        <v>1.57</v>
      </c>
      <c r="D17" s="20">
        <f t="shared" si="0"/>
        <v>3.3077940859718602E-2</v>
      </c>
      <c r="E17" s="17">
        <f>IF(OR($A17="",$B17="",$C17=""),"",A17*'MPTO_working_3-way'!$I16)</f>
        <v>5.9401981599433817</v>
      </c>
      <c r="F17" s="21">
        <f>IF(OR($A17="",$B17="",$C17=""),"",B17*'MPTO_working_3-way'!$I16)</f>
        <v>4.6488507338687342</v>
      </c>
      <c r="G17" s="22">
        <f>IF(OR($A17="",$B17="",$C17=""),"",C17*'MPTO_working_3-way'!$I16)</f>
        <v>1.6219323671497583</v>
      </c>
      <c r="H17" s="17"/>
      <c r="I17" s="21"/>
      <c r="J17" s="22"/>
      <c r="K17" s="17"/>
      <c r="L17" s="21"/>
      <c r="M17" s="22"/>
      <c r="N17" s="23">
        <f t="shared" si="4"/>
        <v>16.834455233216183</v>
      </c>
      <c r="O17" s="24">
        <f t="shared" si="5"/>
        <v>21.510692797998452</v>
      </c>
      <c r="P17" s="24">
        <f t="shared" si="6"/>
        <v>61.654851968785373</v>
      </c>
      <c r="Q17" t="s">
        <v>107</v>
      </c>
      <c r="R17" t="s">
        <v>76</v>
      </c>
      <c r="S17" t="s">
        <v>150</v>
      </c>
      <c r="AD17" s="37"/>
      <c r="AE17" s="37"/>
      <c r="AH17" s="37"/>
      <c r="AI17" s="37"/>
      <c r="AJ17" t="s">
        <v>75</v>
      </c>
    </row>
    <row r="18" spans="1:36" s="36" customFormat="1" ht="15" x14ac:dyDescent="0.25">
      <c r="A18">
        <v>2.23</v>
      </c>
      <c r="B18">
        <v>3.57</v>
      </c>
      <c r="C18">
        <v>3.34</v>
      </c>
      <c r="D18" s="20">
        <f t="shared" si="0"/>
        <v>2.7943735696260408E-2</v>
      </c>
      <c r="E18" s="17">
        <f>IF(OR($A18="",$B18="",$C18=""),"",A18*'MPTO_working_3-way'!$I17)</f>
        <v>2.2923145306026607</v>
      </c>
      <c r="F18" s="21">
        <f>IF(OR($A18="",$B18="",$C18=""),"",B18*'MPTO_working_3-way'!$I17)</f>
        <v>3.6697591364356494</v>
      </c>
      <c r="G18" s="22">
        <f>IF(OR($A18="",$B18="",$C18=""),"",C18*'MPTO_working_3-way'!$I17)</f>
        <v>3.4333320772255096</v>
      </c>
      <c r="H18" s="17"/>
      <c r="I18" s="21"/>
      <c r="J18" s="22"/>
      <c r="K18" s="17"/>
      <c r="L18" s="21"/>
      <c r="M18" s="22"/>
      <c r="N18" s="23">
        <f t="shared" si="4"/>
        <v>43.624030936849451</v>
      </c>
      <c r="O18" s="24">
        <f t="shared" si="5"/>
        <v>27.249744814894754</v>
      </c>
      <c r="P18" s="24">
        <f t="shared" si="6"/>
        <v>29.126224248255774</v>
      </c>
      <c r="Q18" t="s">
        <v>109</v>
      </c>
      <c r="R18" t="s">
        <v>106</v>
      </c>
      <c r="S18" t="s">
        <v>150</v>
      </c>
      <c r="AD18" s="37"/>
      <c r="AE18" s="37"/>
      <c r="AH18" s="37"/>
      <c r="AI18" s="37"/>
      <c r="AJ18" t="s">
        <v>75</v>
      </c>
    </row>
    <row r="19" spans="1:36" s="36" customFormat="1" ht="15" x14ac:dyDescent="0.25">
      <c r="A19">
        <v>3.98</v>
      </c>
      <c r="B19">
        <v>3.35</v>
      </c>
      <c r="C19">
        <v>2.09</v>
      </c>
      <c r="D19" s="20">
        <f t="shared" si="0"/>
        <v>2.8232643615133446E-2</v>
      </c>
      <c r="E19" s="17">
        <f>IF(OR($A19="",$B19="",$C19=""),"",A19*'MPTO_working_3-way'!$I18)</f>
        <v>4.0923659215882315</v>
      </c>
      <c r="F19" s="21">
        <f>IF(OR($A19="",$B19="",$C19=""),"",B19*'MPTO_working_3-way'!$I18)</f>
        <v>3.444579356110697</v>
      </c>
      <c r="G19" s="22">
        <f>IF(OR($A19="",$B19="",$C19=""),"",C19*'MPTO_working_3-way'!$I18)</f>
        <v>2.1490062251556288</v>
      </c>
      <c r="H19" s="17"/>
      <c r="I19" s="21"/>
      <c r="J19" s="22"/>
      <c r="K19" s="17"/>
      <c r="L19" s="21"/>
      <c r="M19" s="22"/>
      <c r="N19" s="23">
        <f t="shared" si="4"/>
        <v>24.435742530372355</v>
      </c>
      <c r="O19" s="24">
        <f t="shared" si="5"/>
        <v>29.031120976382681</v>
      </c>
      <c r="P19" s="24">
        <f t="shared" si="6"/>
        <v>46.533136493244967</v>
      </c>
      <c r="Q19" t="s">
        <v>110</v>
      </c>
      <c r="R19" t="s">
        <v>104</v>
      </c>
      <c r="S19" t="s">
        <v>150</v>
      </c>
      <c r="AD19" s="37"/>
      <c r="AE19" s="37"/>
      <c r="AH19" s="37"/>
      <c r="AI19" s="37"/>
      <c r="AJ19" t="s">
        <v>75</v>
      </c>
    </row>
    <row r="20" spans="1:36" s="36" customFormat="1" ht="15" x14ac:dyDescent="0.25">
      <c r="A20">
        <v>2.13</v>
      </c>
      <c r="B20">
        <v>3.63</v>
      </c>
      <c r="C20">
        <v>3.53</v>
      </c>
      <c r="D20" s="20">
        <f t="shared" si="0"/>
        <v>2.8251780719199093E-2</v>
      </c>
      <c r="E20" s="17">
        <f>IF(OR($A20="",$B20="",$C20=""),"",A20*'MPTO_working_3-way'!$I19)</f>
        <v>2.190176292931894</v>
      </c>
      <c r="F20" s="21">
        <f>IF(OR($A20="",$B20="",$C20=""),"",B20*'MPTO_working_3-way'!$I19)</f>
        <v>3.7325539640106924</v>
      </c>
      <c r="G20" s="22">
        <f>IF(OR($A20="",$B20="",$C20=""),"",C20*'MPTO_working_3-way'!$I19)</f>
        <v>3.6297287859387728</v>
      </c>
      <c r="H20" s="17"/>
      <c r="I20" s="21"/>
      <c r="J20" s="22"/>
      <c r="K20" s="17"/>
      <c r="L20" s="21"/>
      <c r="M20" s="22"/>
      <c r="N20" s="23">
        <f t="shared" si="4"/>
        <v>45.658424996525895</v>
      </c>
      <c r="O20" s="24">
        <f t="shared" si="5"/>
        <v>26.791307229366435</v>
      </c>
      <c r="P20" s="24">
        <f t="shared" si="6"/>
        <v>27.550267774107688</v>
      </c>
      <c r="Q20" t="s">
        <v>108</v>
      </c>
      <c r="R20" t="s">
        <v>105</v>
      </c>
      <c r="S20" t="s">
        <v>150</v>
      </c>
      <c r="AD20" s="37"/>
      <c r="AE20" s="37"/>
      <c r="AH20" s="37"/>
      <c r="AI20" s="37"/>
      <c r="AJ20" t="s">
        <v>75</v>
      </c>
    </row>
    <row r="21" spans="1:36" s="36" customFormat="1" ht="15" x14ac:dyDescent="0.25">
      <c r="A21">
        <v>3.14</v>
      </c>
      <c r="B21">
        <v>3.16</v>
      </c>
      <c r="C21">
        <v>2.54</v>
      </c>
      <c r="D21" s="20">
        <f t="shared" si="0"/>
        <v>2.8627821183724311E-2</v>
      </c>
      <c r="E21" s="17">
        <f>IF(OR($A21="",$B21="",$C21=""),"",A21*'MPTO_working_3-way'!$I20)</f>
        <v>3.2298913585168947</v>
      </c>
      <c r="F21" s="21">
        <f>IF(OR($A21="",$B21="",$C21=""),"",B21*'MPTO_working_3-way'!$I20)</f>
        <v>3.250463914940569</v>
      </c>
      <c r="G21" s="22">
        <f>IF(OR($A21="",$B21="",$C21=""),"",C21*'MPTO_working_3-way'!$I20)</f>
        <v>2.61271466580666</v>
      </c>
      <c r="H21" s="17"/>
      <c r="I21" s="21"/>
      <c r="J21" s="22"/>
      <c r="K21" s="17"/>
      <c r="L21" s="21"/>
      <c r="M21" s="22"/>
      <c r="N21" s="23">
        <f t="shared" si="4"/>
        <v>30.960793692428751</v>
      </c>
      <c r="O21" s="24">
        <f t="shared" si="5"/>
        <v>30.764839301970344</v>
      </c>
      <c r="P21" s="24">
        <f t="shared" si="6"/>
        <v>38.274367005600894</v>
      </c>
      <c r="Q21" t="s">
        <v>84</v>
      </c>
      <c r="R21" t="s">
        <v>83</v>
      </c>
      <c r="S21" t="s">
        <v>150</v>
      </c>
      <c r="AD21" s="37"/>
      <c r="AE21" s="37"/>
      <c r="AH21" s="37"/>
      <c r="AI21" s="37"/>
      <c r="AJ21" t="s">
        <v>69</v>
      </c>
    </row>
    <row r="22" spans="1:36" s="36" customFormat="1" ht="15" x14ac:dyDescent="0.25">
      <c r="A22">
        <v>1.57</v>
      </c>
      <c r="B22">
        <v>4.4000000000000004</v>
      </c>
      <c r="C22">
        <v>6.02</v>
      </c>
      <c r="D22" s="20">
        <f t="shared" si="0"/>
        <v>3.0328359242594249E-2</v>
      </c>
      <c r="E22" s="17">
        <f>IF(OR($A22="",$B22="",$C22=""),"",A22*'MPTO_working_3-way'!$I21)</f>
        <v>1.6176155240108729</v>
      </c>
      <c r="F22" s="21">
        <f>IF(OR($A22="",$B22="",$C22=""),"",B22*'MPTO_working_3-way'!$I21)</f>
        <v>4.5334447806674154</v>
      </c>
      <c r="G22" s="22">
        <f>IF(OR($A22="",$B22="",$C22=""),"",C22*'MPTO_working_3-way'!$I21)</f>
        <v>6.2025767226404174</v>
      </c>
      <c r="H22" s="17"/>
      <c r="I22" s="21"/>
      <c r="J22" s="22"/>
      <c r="K22" s="17"/>
      <c r="L22" s="21"/>
      <c r="M22" s="22"/>
      <c r="N22" s="23">
        <f t="shared" si="4"/>
        <v>61.819386940631169</v>
      </c>
      <c r="O22" s="24">
        <f t="shared" si="5"/>
        <v>22.05828124927066</v>
      </c>
      <c r="P22" s="24">
        <f t="shared" si="6"/>
        <v>16.12233181009816</v>
      </c>
      <c r="Q22" t="s">
        <v>111</v>
      </c>
      <c r="R22" t="s">
        <v>126</v>
      </c>
      <c r="S22" t="s">
        <v>150</v>
      </c>
      <c r="AD22" s="37"/>
      <c r="AE22" s="37"/>
      <c r="AH22" s="37"/>
      <c r="AI22" s="37"/>
      <c r="AJ22" t="s">
        <v>73</v>
      </c>
    </row>
    <row r="23" spans="1:36" s="36" customFormat="1" ht="15" x14ac:dyDescent="0.25">
      <c r="A23">
        <v>2.38</v>
      </c>
      <c r="B23">
        <v>3.42</v>
      </c>
      <c r="C23">
        <v>3.18</v>
      </c>
      <c r="D23" s="20">
        <f t="shared" si="0"/>
        <v>2.7031136850635518E-2</v>
      </c>
      <c r="E23" s="17">
        <f>IF(OR($A23="",$B23="",$C23=""),"",A23*'MPTO_working_3-way'!$I22)</f>
        <v>2.4443341057045123</v>
      </c>
      <c r="F23" s="21">
        <f>IF(OR($A23="",$B23="",$C23=""),"",B23*'MPTO_working_3-way'!$I22)</f>
        <v>3.5124464880291733</v>
      </c>
      <c r="G23" s="22">
        <f>IF(OR($A23="",$B23="",$C23=""),"",C23*'MPTO_working_3-way'!$I22)</f>
        <v>3.2659590151850213</v>
      </c>
      <c r="H23" s="17"/>
      <c r="I23" s="21"/>
      <c r="J23" s="22"/>
      <c r="K23" s="17"/>
      <c r="L23" s="21"/>
      <c r="M23" s="22"/>
      <c r="N23" s="23">
        <f t="shared" si="4"/>
        <v>40.910937570532219</v>
      </c>
      <c r="O23" s="24">
        <f t="shared" si="5"/>
        <v>28.470184625107215</v>
      </c>
      <c r="P23" s="24">
        <f t="shared" si="6"/>
        <v>30.618877804360583</v>
      </c>
      <c r="Q23" t="s">
        <v>127</v>
      </c>
      <c r="R23" t="s">
        <v>112</v>
      </c>
      <c r="S23" t="s">
        <v>150</v>
      </c>
      <c r="AD23" s="37"/>
      <c r="AE23" s="37"/>
      <c r="AH23" s="37"/>
      <c r="AI23" s="37"/>
      <c r="AJ23" t="s">
        <v>73</v>
      </c>
    </row>
    <row r="24" spans="1:36" s="36" customFormat="1" ht="15" x14ac:dyDescent="0.25">
      <c r="A24">
        <v>3.31</v>
      </c>
      <c r="B24">
        <v>4.04</v>
      </c>
      <c r="C24">
        <v>2.09</v>
      </c>
      <c r="D24" s="20">
        <f t="shared" si="0"/>
        <v>2.8108455622156248E-2</v>
      </c>
      <c r="E24" s="17">
        <f>IF(OR($A24="",$B24="",$C24=""),"",A24*'MPTO_working_3-way'!$I23)</f>
        <v>3.403038988109337</v>
      </c>
      <c r="F24" s="21">
        <f>IF(OR($A24="",$B24="",$C24=""),"",B24*'MPTO_working_3-way'!$I23)</f>
        <v>4.1535581607135112</v>
      </c>
      <c r="G24" s="22">
        <f>IF(OR($A24="",$B24="",$C24=""),"",C24*'MPTO_working_3-way'!$I23)</f>
        <v>2.1487466722503066</v>
      </c>
      <c r="H24" s="17"/>
      <c r="I24" s="21"/>
      <c r="J24" s="22"/>
      <c r="K24" s="17"/>
      <c r="L24" s="21"/>
      <c r="M24" s="22"/>
      <c r="N24" s="23">
        <f t="shared" si="4"/>
        <v>29.385499357901296</v>
      </c>
      <c r="O24" s="24">
        <f t="shared" si="5"/>
        <v>24.075743285805267</v>
      </c>
      <c r="P24" s="24">
        <f t="shared" si="6"/>
        <v>46.538757356293438</v>
      </c>
      <c r="Q24" t="s">
        <v>136</v>
      </c>
      <c r="R24" t="s">
        <v>129</v>
      </c>
      <c r="S24" t="s">
        <v>150</v>
      </c>
      <c r="AD24" s="37"/>
      <c r="AE24" s="37"/>
      <c r="AH24" s="37"/>
      <c r="AI24" s="37"/>
      <c r="AJ24" t="s">
        <v>73</v>
      </c>
    </row>
    <row r="25" spans="1:36" s="36" customFormat="1" ht="15" x14ac:dyDescent="0.25">
      <c r="A25">
        <v>2.71</v>
      </c>
      <c r="B25">
        <v>3.68</v>
      </c>
      <c r="C25">
        <v>2.58</v>
      </c>
      <c r="D25" s="20">
        <f t="shared" si="0"/>
        <v>2.8339719696489185E-2</v>
      </c>
      <c r="E25" s="17">
        <f>IF(OR($A25="",$B25="",$C25=""),"",A25*'MPTO_working_3-way'!$I24)</f>
        <v>2.7868006403774856</v>
      </c>
      <c r="F25" s="21">
        <f>IF(OR($A25="",$B25="",$C25=""),"",B25*'MPTO_working_3-way'!$I24)</f>
        <v>3.7842901684830803</v>
      </c>
      <c r="G25" s="22">
        <f>IF(OR($A25="",$B25="",$C25=""),"",C25*'MPTO_working_3-way'!$I24)</f>
        <v>2.6531164768169422</v>
      </c>
      <c r="H25" s="17"/>
      <c r="I25" s="21"/>
      <c r="J25" s="22"/>
      <c r="K25" s="17"/>
      <c r="L25" s="21"/>
      <c r="M25" s="22"/>
      <c r="N25" s="23">
        <f t="shared" si="4"/>
        <v>35.883442306965499</v>
      </c>
      <c r="O25" s="24">
        <f t="shared" si="5"/>
        <v>26.425034959749045</v>
      </c>
      <c r="P25" s="24">
        <f t="shared" si="6"/>
        <v>37.69152273328546</v>
      </c>
      <c r="Q25" t="s">
        <v>130</v>
      </c>
      <c r="R25" t="s">
        <v>114</v>
      </c>
      <c r="S25" t="s">
        <v>150</v>
      </c>
      <c r="AD25" s="37"/>
      <c r="AE25" s="37"/>
      <c r="AH25" s="37"/>
      <c r="AI25" s="37"/>
      <c r="AJ25" t="s">
        <v>73</v>
      </c>
    </row>
    <row r="26" spans="1:36" s="36" customFormat="1" ht="15" x14ac:dyDescent="0.25">
      <c r="A26">
        <v>1.7</v>
      </c>
      <c r="B26">
        <v>4.16</v>
      </c>
      <c r="C26">
        <v>4.92</v>
      </c>
      <c r="D26" s="20">
        <f t="shared" si="0"/>
        <v>3.1871942022587696E-2</v>
      </c>
      <c r="E26" s="17">
        <f>IF(OR($A26="",$B26="",$C26=""),"",A26*'MPTO_working_3-way'!$I25)</f>
        <v>1.754182301438399</v>
      </c>
      <c r="F26" s="21">
        <f>IF(OR($A26="",$B26="",$C26=""),"",B26*'MPTO_working_3-way'!$I25)</f>
        <v>4.292587278813965</v>
      </c>
      <c r="G26" s="22">
        <f>IF(OR($A26="",$B26="",$C26=""),"",C26*'MPTO_working_3-way'!$I25)</f>
        <v>5.0768099547511314</v>
      </c>
      <c r="H26" s="17"/>
      <c r="I26" s="21"/>
      <c r="J26" s="22"/>
      <c r="K26" s="17"/>
      <c r="L26" s="21"/>
      <c r="M26" s="22"/>
      <c r="N26" s="23">
        <f t="shared" si="4"/>
        <v>57.006617794514135</v>
      </c>
      <c r="O26" s="24">
        <f t="shared" si="5"/>
        <v>23.295973617950487</v>
      </c>
      <c r="P26" s="24">
        <f t="shared" si="6"/>
        <v>19.697408587535374</v>
      </c>
      <c r="Q26" t="s">
        <v>131</v>
      </c>
      <c r="R26" t="s">
        <v>135</v>
      </c>
      <c r="S26" t="s">
        <v>150</v>
      </c>
      <c r="AD26" s="37"/>
      <c r="AE26" s="37"/>
      <c r="AH26" s="37"/>
      <c r="AI26" s="37"/>
      <c r="AJ26" t="s">
        <v>73</v>
      </c>
    </row>
    <row r="27" spans="1:36" s="36" customFormat="1" ht="15" x14ac:dyDescent="0.25">
      <c r="A27">
        <v>2.11</v>
      </c>
      <c r="B27">
        <v>3.9</v>
      </c>
      <c r="C27">
        <v>3.36</v>
      </c>
      <c r="D27" s="20">
        <f t="shared" si="0"/>
        <v>2.7962953318403594E-2</v>
      </c>
      <c r="E27" s="17">
        <f>IF(OR($A27="",$B27="",$C27=""),"",A27*'MPTO_working_3-way'!$I26)</f>
        <v>2.1690018315018316</v>
      </c>
      <c r="F27" s="21">
        <f>IF(OR($A27="",$B27="",$C27=""),"",B27*'MPTO_working_3-way'!$I26)</f>
        <v>4.0090555179417739</v>
      </c>
      <c r="G27" s="22">
        <f>IF(OR($A27="",$B27="",$C27=""),"",C27*'MPTO_working_3-way'!$I26)</f>
        <v>3.453955523149836</v>
      </c>
      <c r="H27" s="17"/>
      <c r="I27" s="21"/>
      <c r="J27" s="22"/>
      <c r="K27" s="17"/>
      <c r="L27" s="21"/>
      <c r="M27" s="22"/>
      <c r="N27" s="23">
        <f t="shared" si="4"/>
        <v>46.104156551476635</v>
      </c>
      <c r="O27" s="24">
        <f t="shared" si="5"/>
        <v>24.943530852209157</v>
      </c>
      <c r="P27" s="24">
        <f t="shared" si="6"/>
        <v>28.952312596314201</v>
      </c>
      <c r="Q27" t="s">
        <v>125</v>
      </c>
      <c r="R27" t="s">
        <v>123</v>
      </c>
      <c r="S27" t="s">
        <v>150</v>
      </c>
      <c r="AD27" s="37"/>
      <c r="AE27" s="37"/>
      <c r="AH27" s="37"/>
      <c r="AI27" s="37"/>
      <c r="AJ27" t="s">
        <v>73</v>
      </c>
    </row>
    <row r="28" spans="1:36" s="36" customFormat="1" ht="15" x14ac:dyDescent="0.25">
      <c r="A28">
        <v>3.31</v>
      </c>
      <c r="B28">
        <v>3.06</v>
      </c>
      <c r="C28">
        <v>2.41</v>
      </c>
      <c r="D28" s="20">
        <f t="shared" si="0"/>
        <v>4.3849948582392217E-2</v>
      </c>
      <c r="E28" s="17">
        <f>IF(OR($A28="",$B28="",$C28=""),"",A28*'MPTO_working_3-way'!$I27)</f>
        <v>3.4551433298077181</v>
      </c>
      <c r="F28" s="21">
        <f>IF(OR($A28="",$B28="",$C28=""),"",B28*'MPTO_working_3-way'!$I27)</f>
        <v>3.1941808426621203</v>
      </c>
      <c r="G28" s="22">
        <f>IF(OR($A28="",$B28="",$C28=""),"",C28*'MPTO_working_3-way'!$I27)</f>
        <v>2.5156783760835655</v>
      </c>
      <c r="H28" s="17"/>
      <c r="I28" s="21"/>
      <c r="J28" s="22"/>
      <c r="K28" s="17"/>
      <c r="L28" s="21"/>
      <c r="M28" s="22"/>
      <c r="N28" s="23">
        <f t="shared" si="4"/>
        <v>28.942359391372946</v>
      </c>
      <c r="O28" s="24">
        <f t="shared" si="5"/>
        <v>31.30693123707335</v>
      </c>
      <c r="P28" s="24">
        <f t="shared" si="6"/>
        <v>39.750709371553711</v>
      </c>
      <c r="Q28" t="s">
        <v>87</v>
      </c>
      <c r="R28" t="s">
        <v>121</v>
      </c>
      <c r="S28" t="s">
        <v>151</v>
      </c>
      <c r="AD28" s="37"/>
      <c r="AE28" s="37"/>
      <c r="AH28" s="37"/>
      <c r="AI28" s="37"/>
      <c r="AJ28" t="s">
        <v>68</v>
      </c>
    </row>
    <row r="29" spans="1:36" s="36" customFormat="1" ht="15" x14ac:dyDescent="0.25">
      <c r="A29">
        <v>2.98</v>
      </c>
      <c r="B29">
        <v>3.01</v>
      </c>
      <c r="C29">
        <v>2.66</v>
      </c>
      <c r="D29" s="20">
        <f t="shared" si="0"/>
        <v>4.3736233043980333E-2</v>
      </c>
      <c r="E29" s="17">
        <f>IF(OR($A29="",$B29="",$C29=""),"",A29*'MPTO_working_3-way'!$I28)</f>
        <v>3.1103339744710614</v>
      </c>
      <c r="F29" s="21">
        <f>IF(OR($A29="",$B29="",$C29=""),"",B29*'MPTO_working_3-way'!$I28)</f>
        <v>3.1416460614623807</v>
      </c>
      <c r="G29" s="22">
        <f>IF(OR($A29="",$B29="",$C29=""),"",C29*'MPTO_working_3-way'!$I28)</f>
        <v>2.7763383798969876</v>
      </c>
      <c r="H29" s="17"/>
      <c r="I29" s="21"/>
      <c r="J29" s="22"/>
      <c r="K29" s="17"/>
      <c r="L29" s="21"/>
      <c r="M29" s="22"/>
      <c r="N29" s="23">
        <f t="shared" si="4"/>
        <v>32.150888239262429</v>
      </c>
      <c r="O29" s="24">
        <f t="shared" si="5"/>
        <v>31.830447492691704</v>
      </c>
      <c r="P29" s="24">
        <f t="shared" si="6"/>
        <v>36.018664268045875</v>
      </c>
      <c r="Q29" t="s">
        <v>138</v>
      </c>
      <c r="R29" t="s">
        <v>147</v>
      </c>
      <c r="S29" t="s">
        <v>151</v>
      </c>
      <c r="AD29" s="37"/>
      <c r="AE29" s="37"/>
      <c r="AH29" s="37"/>
      <c r="AI29" s="37"/>
      <c r="AJ29" t="s">
        <v>68</v>
      </c>
    </row>
    <row r="30" spans="1:36" s="36" customFormat="1" ht="15" x14ac:dyDescent="0.25">
      <c r="A30">
        <v>2.5</v>
      </c>
      <c r="B30">
        <v>3.09</v>
      </c>
      <c r="C30">
        <v>3.12</v>
      </c>
      <c r="D30" s="20">
        <f t="shared" si="0"/>
        <v>4.4137415982076211E-2</v>
      </c>
      <c r="E30" s="17">
        <f>IF(OR($A30="",$B30="",$C30=""),"",A30*'MPTO_working_3-way'!$I29)</f>
        <v>2.6103435399551906</v>
      </c>
      <c r="F30" s="21">
        <f>IF(OR($A30="",$B30="",$C30=""),"",B30*'MPTO_working_3-way'!$I29)</f>
        <v>3.2263846153846152</v>
      </c>
      <c r="G30" s="22">
        <f>IF(OR($A30="",$B30="",$C30=""),"",C30*'MPTO_working_3-way'!$I29)</f>
        <v>3.2577087378640779</v>
      </c>
      <c r="H30" s="17"/>
      <c r="I30" s="21"/>
      <c r="J30" s="22"/>
      <c r="K30" s="17"/>
      <c r="L30" s="21"/>
      <c r="M30" s="22"/>
      <c r="N30" s="23">
        <f t="shared" si="4"/>
        <v>38.309133824476071</v>
      </c>
      <c r="O30" s="24">
        <f t="shared" si="5"/>
        <v>30.99444484180912</v>
      </c>
      <c r="P30" s="24">
        <f t="shared" si="6"/>
        <v>30.696421333714802</v>
      </c>
      <c r="Q30" t="s">
        <v>148</v>
      </c>
      <c r="R30" t="s">
        <v>94</v>
      </c>
      <c r="S30" t="s">
        <v>151</v>
      </c>
      <c r="AD30" s="37"/>
      <c r="AE30" s="37"/>
      <c r="AH30" s="37"/>
      <c r="AI30" s="37"/>
      <c r="AJ30" t="s">
        <v>68</v>
      </c>
    </row>
    <row r="31" spans="1:36" s="36" customFormat="1" ht="15" x14ac:dyDescent="0.25">
      <c r="A31">
        <v>1.53</v>
      </c>
      <c r="B31">
        <v>4.5199999999999996</v>
      </c>
      <c r="C31">
        <v>6.29</v>
      </c>
      <c r="D31" s="20">
        <f t="shared" si="0"/>
        <v>3.3816221218615716E-2</v>
      </c>
      <c r="E31" s="17">
        <f>IF(OR($A31="",$B31="",$C31=""),"",A31*'MPTO_working_3-way'!$I30)</f>
        <v>1.5817388184644821</v>
      </c>
      <c r="F31" s="21">
        <f>IF(OR($A31="",$B31="",$C31=""),"",B31*'MPTO_working_3-way'!$I30)</f>
        <v>4.6728493199081429</v>
      </c>
      <c r="G31" s="22">
        <f>IF(OR($A31="",$B31="",$C31=""),"",C31*'MPTO_working_3-way'!$I30)</f>
        <v>6.5027040314650932</v>
      </c>
      <c r="H31" s="17"/>
      <c r="I31" s="21"/>
      <c r="J31" s="22"/>
      <c r="K31" s="17"/>
      <c r="L31" s="21"/>
      <c r="M31" s="22"/>
      <c r="N31" s="23">
        <f t="shared" si="4"/>
        <v>63.221562771708321</v>
      </c>
      <c r="O31" s="24">
        <f t="shared" si="5"/>
        <v>21.400219256795072</v>
      </c>
      <c r="P31" s="24">
        <f t="shared" si="6"/>
        <v>15.378217971496616</v>
      </c>
      <c r="Q31" t="s">
        <v>82</v>
      </c>
      <c r="R31" t="s">
        <v>81</v>
      </c>
      <c r="S31" t="s">
        <v>151</v>
      </c>
      <c r="AD31" s="37"/>
      <c r="AE31" s="37"/>
      <c r="AH31" s="37"/>
      <c r="AI31" s="37"/>
      <c r="AJ31" t="s">
        <v>69</v>
      </c>
    </row>
    <row r="32" spans="1:36" s="36" customFormat="1" ht="15" x14ac:dyDescent="0.25">
      <c r="A32">
        <v>3.67</v>
      </c>
      <c r="B32">
        <v>3.42</v>
      </c>
      <c r="C32">
        <v>2.16</v>
      </c>
      <c r="D32" s="20">
        <f t="shared" si="0"/>
        <v>2.7840187814373918E-2</v>
      </c>
      <c r="E32" s="17">
        <f>IF(OR($A32="",$B32="",$C32=""),"",A32*'MPTO_working_3-way'!$I31)</f>
        <v>3.7721734892787522</v>
      </c>
      <c r="F32" s="21">
        <f>IF(OR($A32="",$B32="",$C32=""),"",B32*'MPTO_working_3-way'!$I31)</f>
        <v>3.5152134423251589</v>
      </c>
      <c r="G32" s="22">
        <f>IF(OR($A32="",$B32="",$C32=""),"",C32*'MPTO_working_3-way'!$I31)</f>
        <v>2.2201348056790478</v>
      </c>
      <c r="H32" s="17"/>
      <c r="I32" s="21"/>
      <c r="J32" s="22"/>
      <c r="K32" s="17"/>
      <c r="L32" s="21"/>
      <c r="M32" s="22"/>
      <c r="N32" s="23">
        <f t="shared" si="4"/>
        <v>26.509915380143401</v>
      </c>
      <c r="O32" s="24">
        <f t="shared" si="5"/>
        <v>28.447774691557392</v>
      </c>
      <c r="P32" s="24">
        <f t="shared" si="6"/>
        <v>45.042309928299204</v>
      </c>
      <c r="Q32" t="s">
        <v>78</v>
      </c>
      <c r="R32" t="s">
        <v>80</v>
      </c>
      <c r="S32" t="s">
        <v>151</v>
      </c>
      <c r="AD32" s="37"/>
      <c r="AE32" s="37"/>
      <c r="AH32" s="37"/>
      <c r="AI32" s="37"/>
      <c r="AJ32" t="s">
        <v>69</v>
      </c>
    </row>
    <row r="33" spans="1:36" s="36" customFormat="1" ht="15" x14ac:dyDescent="0.25">
      <c r="A33">
        <v>1.92</v>
      </c>
      <c r="B33">
        <v>4.1500000000000004</v>
      </c>
      <c r="C33">
        <v>3.74</v>
      </c>
      <c r="D33" s="20">
        <f t="shared" si="0"/>
        <v>2.9176867899405101E-2</v>
      </c>
      <c r="E33" s="17">
        <f>IF(OR($A33="",$B33="",$C33=""),"",A33*'MPTO_working_3-way'!$I32)</f>
        <v>1.9760195863668577</v>
      </c>
      <c r="F33" s="21">
        <f>IF(OR($A33="",$B33="",$C33=""),"",B33*'MPTO_working_3-way'!$I32)</f>
        <v>4.2710840017825316</v>
      </c>
      <c r="G33" s="22">
        <f>IF(OR($A33="",$B33="",$C33=""),"",C33*'MPTO_working_3-way'!$I32)</f>
        <v>3.8491214859437752</v>
      </c>
      <c r="H33" s="17"/>
      <c r="I33" s="21"/>
      <c r="J33" s="22"/>
      <c r="K33" s="17"/>
      <c r="L33" s="21"/>
      <c r="M33" s="22"/>
      <c r="N33" s="23">
        <f t="shared" si="4"/>
        <v>50.60678582840449</v>
      </c>
      <c r="O33" s="24">
        <f t="shared" si="5"/>
        <v>23.413259949526893</v>
      </c>
      <c r="P33" s="24">
        <f t="shared" si="6"/>
        <v>25.979954222068613</v>
      </c>
      <c r="Q33" t="s">
        <v>128</v>
      </c>
      <c r="R33" t="s">
        <v>134</v>
      </c>
      <c r="S33" t="s">
        <v>151</v>
      </c>
      <c r="AD33" s="37"/>
      <c r="AE33" s="37"/>
      <c r="AH33" s="37"/>
      <c r="AI33" s="37"/>
      <c r="AJ33" t="s">
        <v>73</v>
      </c>
    </row>
    <row r="34" spans="1:36" s="36" customFormat="1" ht="15" x14ac:dyDescent="0.25">
      <c r="A34">
        <v>1.59</v>
      </c>
      <c r="B34">
        <v>4.78</v>
      </c>
      <c r="C34">
        <v>5.14</v>
      </c>
      <c r="D34" s="20">
        <f t="shared" si="0"/>
        <v>3.2688367713444411E-2</v>
      </c>
      <c r="E34" s="17">
        <f>IF(OR($A34="",$B34="",$C34=""),"",A34*'MPTO_working_3-way'!$I33)</f>
        <v>1.6419745046643768</v>
      </c>
      <c r="F34" s="21">
        <f>IF(OR($A34="",$B34="",$C34=""),"",B34*'MPTO_working_3-way'!$I33)</f>
        <v>4.936250397670265</v>
      </c>
      <c r="G34" s="22">
        <f>IF(OR($A34="",$B34="",$C34=""),"",C34*'MPTO_working_3-way'!$I33)</f>
        <v>5.3080182100471038</v>
      </c>
      <c r="H34" s="17"/>
      <c r="I34" s="21"/>
      <c r="J34" s="22"/>
      <c r="K34" s="17"/>
      <c r="L34" s="21"/>
      <c r="M34" s="22"/>
      <c r="N34" s="23">
        <f t="shared" si="4"/>
        <v>60.902285459322783</v>
      </c>
      <c r="O34" s="24">
        <f t="shared" si="5"/>
        <v>20.258291606762178</v>
      </c>
      <c r="P34" s="24">
        <f t="shared" si="6"/>
        <v>18.839422933915024</v>
      </c>
      <c r="Q34" t="s">
        <v>132</v>
      </c>
      <c r="R34" t="s">
        <v>124</v>
      </c>
      <c r="S34" t="s">
        <v>151</v>
      </c>
      <c r="AD34" s="37"/>
      <c r="AE34" s="37"/>
      <c r="AH34" s="37"/>
      <c r="AI34" s="37"/>
      <c r="AJ34" t="s">
        <v>73</v>
      </c>
    </row>
    <row r="35" spans="1:36" s="36" customFormat="1" ht="15" x14ac:dyDescent="0.25">
      <c r="A35">
        <v>2.76</v>
      </c>
      <c r="B35">
        <v>3.83</v>
      </c>
      <c r="C35">
        <v>2.4700000000000002</v>
      </c>
      <c r="D35" s="20">
        <f t="shared" si="0"/>
        <v>2.8273745918977244E-2</v>
      </c>
      <c r="E35" s="17">
        <f>IF(OR($A35="",$B35="",$C35=""),"",A35*'MPTO_working_3-way'!$I34)</f>
        <v>2.8380355387363769</v>
      </c>
      <c r="F35" s="21">
        <f>IF(OR($A35="",$B35="",$C35=""),"",B35*'MPTO_working_3-way'!$I34)</f>
        <v>3.938288446869683</v>
      </c>
      <c r="G35" s="22">
        <f>IF(OR($A35="",$B35="",$C35=""),"",C35*'MPTO_working_3-way'!$I34)</f>
        <v>2.5398361524198738</v>
      </c>
      <c r="H35" s="17"/>
      <c r="I35" s="21"/>
      <c r="J35" s="22"/>
      <c r="K35" s="17"/>
      <c r="L35" s="21"/>
      <c r="M35" s="22"/>
      <c r="N35" s="23">
        <f t="shared" si="4"/>
        <v>35.235640510874141</v>
      </c>
      <c r="O35" s="24">
        <f t="shared" si="5"/>
        <v>25.391740942562041</v>
      </c>
      <c r="P35" s="24">
        <f t="shared" si="6"/>
        <v>39.372618546563814</v>
      </c>
      <c r="Q35" t="s">
        <v>133</v>
      </c>
      <c r="R35" t="s">
        <v>113</v>
      </c>
      <c r="S35" t="s">
        <v>151</v>
      </c>
      <c r="AD35" s="37"/>
      <c r="AE35" s="37"/>
      <c r="AH35" s="37"/>
      <c r="AI35" s="37"/>
      <c r="AJ35" t="s">
        <v>73</v>
      </c>
    </row>
    <row r="36" spans="1:36" s="36" customFormat="1" ht="15" x14ac:dyDescent="0.25">
      <c r="A36">
        <v>2.0499999999999998</v>
      </c>
      <c r="B36">
        <v>3.21</v>
      </c>
      <c r="C36">
        <v>4.07</v>
      </c>
      <c r="D36" s="20">
        <f t="shared" si="0"/>
        <v>4.5031603499805062E-2</v>
      </c>
      <c r="E36" s="17">
        <f>IF(OR($A36="",$B36="",$C36=""),"",A36*'MPTO_working_3-way'!$I35)</f>
        <v>2.1423147871746</v>
      </c>
      <c r="F36" s="21">
        <f>IF(OR($A36="",$B36="",$C36=""),"",B36*'MPTO_working_3-way'!$I35)</f>
        <v>3.3545514472343743</v>
      </c>
      <c r="G36" s="22">
        <f>IF(OR($A36="",$B36="",$C36=""),"",C36*'MPTO_working_3-way'!$I35)</f>
        <v>4.2532786262442066</v>
      </c>
      <c r="H36" s="17"/>
      <c r="I36" s="21"/>
      <c r="J36" s="22"/>
      <c r="K36" s="17"/>
      <c r="L36" s="21"/>
      <c r="M36" s="22"/>
      <c r="N36" s="23">
        <f t="shared" si="4"/>
        <v>46.678480958386778</v>
      </c>
      <c r="O36" s="24">
        <f t="shared" si="5"/>
        <v>29.810244848813984</v>
      </c>
      <c r="P36" s="24">
        <f t="shared" si="6"/>
        <v>23.511274192799235</v>
      </c>
      <c r="Q36" t="s">
        <v>101</v>
      </c>
      <c r="R36" t="s">
        <v>137</v>
      </c>
      <c r="S36" t="s">
        <v>152</v>
      </c>
      <c r="AD36" s="37"/>
      <c r="AE36" s="37"/>
      <c r="AH36" s="37"/>
      <c r="AI36" s="37"/>
      <c r="AJ36" t="s">
        <v>68</v>
      </c>
    </row>
    <row r="37" spans="1:36" s="36" customFormat="1" ht="15" x14ac:dyDescent="0.25">
      <c r="A37">
        <v>2.0299999999999998</v>
      </c>
      <c r="B37">
        <v>3.2</v>
      </c>
      <c r="C37">
        <v>4.17</v>
      </c>
      <c r="D37" s="20">
        <f t="shared" si="0"/>
        <v>4.4918990915641999E-2</v>
      </c>
      <c r="E37" s="17">
        <f>IF(OR($A37="",$B37="",$C37=""),"",A37*'MPTO_working_3-way'!$I36)</f>
        <v>2.121185551558753</v>
      </c>
      <c r="F37" s="21">
        <f>IF(OR($A37="",$B37="",$C37=""),"",B37*'MPTO_working_3-way'!$I36)</f>
        <v>3.3437407709300544</v>
      </c>
      <c r="G37" s="22">
        <f>IF(OR($A37="",$B37="",$C37=""),"",C37*'MPTO_working_3-way'!$I36)</f>
        <v>4.3573121921182274</v>
      </c>
      <c r="H37" s="17"/>
      <c r="I37" s="21"/>
      <c r="J37" s="22"/>
      <c r="K37" s="17"/>
      <c r="L37" s="21"/>
      <c r="M37" s="22"/>
      <c r="N37" s="23">
        <f t="shared" si="4"/>
        <v>47.143447647243789</v>
      </c>
      <c r="O37" s="24">
        <f t="shared" si="5"/>
        <v>29.906624601220273</v>
      </c>
      <c r="P37" s="24">
        <f t="shared" si="6"/>
        <v>22.949927751535938</v>
      </c>
      <c r="Q37" t="s">
        <v>120</v>
      </c>
      <c r="R37" t="s">
        <v>117</v>
      </c>
      <c r="S37" t="s">
        <v>152</v>
      </c>
      <c r="AD37" s="37"/>
      <c r="AE37" s="37"/>
      <c r="AH37" s="37"/>
      <c r="AI37" s="37"/>
      <c r="AJ37" t="s">
        <v>68</v>
      </c>
    </row>
    <row r="38" spans="1:36" s="36" customFormat="1" ht="15" x14ac:dyDescent="0.25">
      <c r="A38">
        <v>2.33</v>
      </c>
      <c r="B38">
        <v>3.56</v>
      </c>
      <c r="C38">
        <v>3.15</v>
      </c>
      <c r="D38" s="20">
        <f t="shared" si="0"/>
        <v>2.7543743221035033E-2</v>
      </c>
      <c r="E38" s="17">
        <f>IF(OR($A38="",$B38="",$C38=""),"",A38*'MPTO_working_3-way'!$I37)</f>
        <v>2.3941769217050117</v>
      </c>
      <c r="F38" s="21">
        <f>IF(OR($A38="",$B38="",$C38=""),"",B38*'MPTO_working_3-way'!$I37)</f>
        <v>3.6580557258668849</v>
      </c>
      <c r="G38" s="22">
        <f>IF(OR($A38="",$B38="",$C38=""),"",C38*'MPTO_working_3-way'!$I37)</f>
        <v>3.2367627911462602</v>
      </c>
      <c r="H38" s="17"/>
      <c r="I38" s="21"/>
      <c r="J38" s="22"/>
      <c r="K38" s="17"/>
      <c r="L38" s="21"/>
      <c r="M38" s="22"/>
      <c r="N38" s="23">
        <f t="shared" si="4"/>
        <v>41.768007657840535</v>
      </c>
      <c r="O38" s="24">
        <f t="shared" si="5"/>
        <v>27.336926360328214</v>
      </c>
      <c r="P38" s="24">
        <f t="shared" si="6"/>
        <v>30.895065981831255</v>
      </c>
      <c r="Q38" t="s">
        <v>79</v>
      </c>
      <c r="R38" t="s">
        <v>77</v>
      </c>
      <c r="S38" t="s">
        <v>152</v>
      </c>
      <c r="AD38" s="37"/>
      <c r="AE38" s="37"/>
      <c r="AH38" s="37"/>
      <c r="AI38" s="37"/>
      <c r="AJ38" t="s">
        <v>69</v>
      </c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2022-09-16T09:26:49Z</dcterms:modified>
</cp:coreProperties>
</file>