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021957B6-6081-4CB8-9487-EDBDFF5F6395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U5" i="2"/>
  <c r="V5" i="2"/>
  <c r="AB5" i="2" s="1"/>
  <c r="W5" i="2"/>
  <c r="X5" i="2"/>
  <c r="AA5" i="2" s="1"/>
  <c r="Y5" i="2"/>
  <c r="Z5" i="2"/>
  <c r="AC5" i="2" s="1"/>
  <c r="U6" i="2"/>
  <c r="V6" i="2"/>
  <c r="W6" i="2"/>
  <c r="AC6" i="2" s="1"/>
  <c r="X6" i="2"/>
  <c r="Y6" i="2"/>
  <c r="AB6" i="2" s="1"/>
  <c r="Z6" i="2"/>
  <c r="AA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AB9" i="2" s="1"/>
  <c r="W9" i="2"/>
  <c r="X9" i="2"/>
  <c r="AA9" i="2" s="1"/>
  <c r="Y9" i="2"/>
  <c r="Z9" i="2"/>
  <c r="AC9" i="2" s="1"/>
  <c r="U10" i="2"/>
  <c r="V10" i="2"/>
  <c r="W10" i="2"/>
  <c r="AC10" i="2" s="1"/>
  <c r="X10" i="2"/>
  <c r="Y10" i="2"/>
  <c r="AB10" i="2" s="1"/>
  <c r="Z10" i="2"/>
  <c r="AA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AB13" i="2" s="1"/>
  <c r="W13" i="2"/>
  <c r="X13" i="2"/>
  <c r="AA13" i="2" s="1"/>
  <c r="Y13" i="2"/>
  <c r="Z13" i="2"/>
  <c r="AC13" i="2" s="1"/>
  <c r="U14" i="2"/>
  <c r="V14" i="2"/>
  <c r="W14" i="2"/>
  <c r="AC14" i="2" s="1"/>
  <c r="X14" i="2"/>
  <c r="Y14" i="2"/>
  <c r="AB14" i="2" s="1"/>
  <c r="Z14" i="2"/>
  <c r="AA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AB17" i="2" s="1"/>
  <c r="W17" i="2"/>
  <c r="X17" i="2"/>
  <c r="AA17" i="2" s="1"/>
  <c r="Y17" i="2"/>
  <c r="Z17" i="2"/>
  <c r="AC17" i="2" s="1"/>
  <c r="U18" i="2"/>
  <c r="V18" i="2"/>
  <c r="W18" i="2"/>
  <c r="AC18" i="2" s="1"/>
  <c r="X18" i="2"/>
  <c r="Y18" i="2"/>
  <c r="AB18" i="2" s="1"/>
  <c r="Z18" i="2"/>
  <c r="AA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AB21" i="2" s="1"/>
  <c r="W21" i="2"/>
  <c r="X21" i="2"/>
  <c r="AA21" i="2" s="1"/>
  <c r="Y21" i="2"/>
  <c r="Z21" i="2"/>
  <c r="AC21" i="2" s="1"/>
  <c r="U22" i="2"/>
  <c r="V22" i="2"/>
  <c r="W22" i="2"/>
  <c r="AC22" i="2" s="1"/>
  <c r="X22" i="2"/>
  <c r="Y22" i="2"/>
  <c r="AB22" i="2" s="1"/>
  <c r="Z22" i="2"/>
  <c r="AA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AB25" i="2" s="1"/>
  <c r="W25" i="2"/>
  <c r="X25" i="2"/>
  <c r="AA25" i="2" s="1"/>
  <c r="Y25" i="2"/>
  <c r="Z25" i="2"/>
  <c r="AC25" i="2" s="1"/>
  <c r="U26" i="2"/>
  <c r="V26" i="2"/>
  <c r="W26" i="2"/>
  <c r="AC26" i="2" s="1"/>
  <c r="X26" i="2"/>
  <c r="Y26" i="2"/>
  <c r="AB26" i="2" s="1"/>
  <c r="Z26" i="2"/>
  <c r="AA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AB29" i="2" s="1"/>
  <c r="W29" i="2"/>
  <c r="X29" i="2"/>
  <c r="AA29" i="2" s="1"/>
  <c r="Y29" i="2"/>
  <c r="Z29" i="2"/>
  <c r="AC29" i="2" s="1"/>
  <c r="U30" i="2"/>
  <c r="V30" i="2"/>
  <c r="W30" i="2"/>
  <c r="AC30" i="2" s="1"/>
  <c r="X30" i="2"/>
  <c r="Y30" i="2"/>
  <c r="AB30" i="2" s="1"/>
  <c r="Z30" i="2"/>
  <c r="AA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AB33" i="2" s="1"/>
  <c r="W33" i="2"/>
  <c r="X33" i="2"/>
  <c r="AA33" i="2" s="1"/>
  <c r="Y33" i="2"/>
  <c r="Z33" i="2"/>
  <c r="AC33" i="2" s="1"/>
  <c r="U34" i="2"/>
  <c r="V34" i="2"/>
  <c r="W34" i="2"/>
  <c r="AC34" i="2" s="1"/>
  <c r="X34" i="2"/>
  <c r="Y34" i="2"/>
  <c r="AB34" i="2" s="1"/>
  <c r="Z34" i="2"/>
  <c r="AA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AB37" i="2" s="1"/>
  <c r="W37" i="2"/>
  <c r="X37" i="2"/>
  <c r="AA37" i="2" s="1"/>
  <c r="Y37" i="2"/>
  <c r="Z37" i="2"/>
  <c r="AC37" i="2" s="1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AB41" i="2" s="1"/>
  <c r="W41" i="2"/>
  <c r="X41" i="2"/>
  <c r="AA41" i="2" s="1"/>
  <c r="Y41" i="2"/>
  <c r="Z41" i="2"/>
  <c r="AC41" i="2" s="1"/>
  <c r="U42" i="2"/>
  <c r="V42" i="2"/>
  <c r="W42" i="2"/>
  <c r="AC42" i="2" s="1"/>
  <c r="X42" i="2"/>
  <c r="Y42" i="2"/>
  <c r="AB42" i="2" s="1"/>
  <c r="Z42" i="2"/>
  <c r="AA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AB45" i="2" s="1"/>
  <c r="W45" i="2"/>
  <c r="X45" i="2"/>
  <c r="AA45" i="2" s="1"/>
  <c r="Y45" i="2"/>
  <c r="Z45" i="2"/>
  <c r="AC45" i="2" s="1"/>
  <c r="U46" i="2"/>
  <c r="V46" i="2"/>
  <c r="W46" i="2"/>
  <c r="AC46" i="2" s="1"/>
  <c r="X46" i="2"/>
  <c r="Y46" i="2"/>
  <c r="AB46" i="2" s="1"/>
  <c r="Z46" i="2"/>
  <c r="AA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AB49" i="2" s="1"/>
  <c r="W49" i="2"/>
  <c r="X49" i="2"/>
  <c r="AA49" i="2" s="1"/>
  <c r="Y49" i="2"/>
  <c r="Z49" i="2"/>
  <c r="AC49" i="2" s="1"/>
  <c r="U50" i="2"/>
  <c r="V50" i="2"/>
  <c r="W50" i="2"/>
  <c r="AC50" i="2" s="1"/>
  <c r="X50" i="2"/>
  <c r="Y50" i="2"/>
  <c r="AB50" i="2" s="1"/>
  <c r="Z50" i="2"/>
  <c r="AA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AB53" i="2" s="1"/>
  <c r="W53" i="2"/>
  <c r="X53" i="2"/>
  <c r="AA53" i="2" s="1"/>
  <c r="Y53" i="2"/>
  <c r="Z53" i="2"/>
  <c r="AC53" i="2" s="1"/>
  <c r="U54" i="2"/>
  <c r="V54" i="2"/>
  <c r="W54" i="2"/>
  <c r="AC54" i="2" s="1"/>
  <c r="X54" i="2"/>
  <c r="Y54" i="2"/>
  <c r="AB54" i="2" s="1"/>
  <c r="Z54" i="2"/>
  <c r="AA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AB57" i="2" s="1"/>
  <c r="W57" i="2"/>
  <c r="X57" i="2"/>
  <c r="AA57" i="2" s="1"/>
  <c r="Y57" i="2"/>
  <c r="Z57" i="2"/>
  <c r="AC57" i="2" s="1"/>
  <c r="U58" i="2"/>
  <c r="V58" i="2"/>
  <c r="W58" i="2"/>
  <c r="AC58" i="2" s="1"/>
  <c r="X58" i="2"/>
  <c r="Y58" i="2"/>
  <c r="AB58" i="2" s="1"/>
  <c r="Z58" i="2"/>
  <c r="AA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AB61" i="2" s="1"/>
  <c r="W61" i="2"/>
  <c r="X61" i="2"/>
  <c r="AA61" i="2" s="1"/>
  <c r="Y61" i="2"/>
  <c r="Z61" i="2"/>
  <c r="AC61" i="2"/>
  <c r="U62" i="2"/>
  <c r="V62" i="2"/>
  <c r="AB62" i="2" s="1"/>
  <c r="W62" i="2"/>
  <c r="X62" i="2"/>
  <c r="AA62" i="2" s="1"/>
  <c r="Y62" i="2"/>
  <c r="Z62" i="2"/>
  <c r="AC62" i="2" s="1"/>
  <c r="U63" i="2"/>
  <c r="V63" i="2"/>
  <c r="W63" i="2"/>
  <c r="AC63" i="2" s="1"/>
  <c r="X63" i="2"/>
  <c r="Y63" i="2"/>
  <c r="AB63" i="2" s="1"/>
  <c r="Z63" i="2"/>
  <c r="AA63" i="2"/>
  <c r="U64" i="2"/>
  <c r="V64" i="2"/>
  <c r="W64" i="2"/>
  <c r="X64" i="2"/>
  <c r="AA64" i="2" s="1"/>
  <c r="Y64" i="2"/>
  <c r="Z64" i="2"/>
  <c r="AC64" i="2" s="1"/>
  <c r="AB64" i="2"/>
  <c r="U65" i="2"/>
  <c r="V65" i="2"/>
  <c r="W65" i="2"/>
  <c r="X65" i="2"/>
  <c r="Y65" i="2"/>
  <c r="AB65" i="2" s="1"/>
  <c r="Z65" i="2"/>
  <c r="AA65" i="2"/>
  <c r="AC65" i="2"/>
  <c r="U66" i="2"/>
  <c r="V66" i="2"/>
  <c r="AB66" i="2" s="1"/>
  <c r="W66" i="2"/>
  <c r="X66" i="2"/>
  <c r="AA66" i="2" s="1"/>
  <c r="Y66" i="2"/>
  <c r="Z66" i="2"/>
  <c r="AC66" i="2" s="1"/>
  <c r="U67" i="2"/>
  <c r="V67" i="2"/>
  <c r="W67" i="2"/>
  <c r="AC67" i="2" s="1"/>
  <c r="X67" i="2"/>
  <c r="Y67" i="2"/>
  <c r="AB67" i="2" s="1"/>
  <c r="Z67" i="2"/>
  <c r="AA67" i="2"/>
  <c r="U68" i="2"/>
  <c r="V68" i="2"/>
  <c r="W68" i="2"/>
  <c r="X68" i="2"/>
  <c r="AA68" i="2" s="1"/>
  <c r="Y68" i="2"/>
  <c r="Z68" i="2"/>
  <c r="AC68" i="2" s="1"/>
  <c r="AB68" i="2"/>
  <c r="U69" i="2"/>
  <c r="V69" i="2"/>
  <c r="W69" i="2"/>
  <c r="X69" i="2"/>
  <c r="Y69" i="2"/>
  <c r="AB69" i="2" s="1"/>
  <c r="Z69" i="2"/>
  <c r="AA69" i="2"/>
  <c r="AC69" i="2"/>
  <c r="U70" i="2"/>
  <c r="V70" i="2"/>
  <c r="AB70" i="2" s="1"/>
  <c r="W70" i="2"/>
  <c r="X70" i="2"/>
  <c r="AA70" i="2" s="1"/>
  <c r="Y70" i="2"/>
  <c r="Z70" i="2"/>
  <c r="AC70" i="2" s="1"/>
  <c r="U71" i="2"/>
  <c r="V71" i="2"/>
  <c r="W71" i="2"/>
  <c r="AC71" i="2" s="1"/>
  <c r="X71" i="2"/>
  <c r="Y71" i="2"/>
  <c r="AB71" i="2" s="1"/>
  <c r="Z71" i="2"/>
  <c r="AA71" i="2"/>
  <c r="U72" i="2"/>
  <c r="V72" i="2"/>
  <c r="W72" i="2"/>
  <c r="X72" i="2"/>
  <c r="AA72" i="2" s="1"/>
  <c r="Y72" i="2"/>
  <c r="Z72" i="2"/>
  <c r="AC72" i="2" s="1"/>
  <c r="AB72" i="2"/>
  <c r="U73" i="2"/>
  <c r="V73" i="2"/>
  <c r="W73" i="2"/>
  <c r="X73" i="2"/>
  <c r="Y73" i="2"/>
  <c r="AB73" i="2" s="1"/>
  <c r="Z73" i="2"/>
  <c r="AA73" i="2"/>
  <c r="AC73" i="2"/>
  <c r="U74" i="2"/>
  <c r="V74" i="2"/>
  <c r="AB74" i="2" s="1"/>
  <c r="W74" i="2"/>
  <c r="X74" i="2"/>
  <c r="AA74" i="2" s="1"/>
  <c r="Y74" i="2"/>
  <c r="Z74" i="2"/>
  <c r="AC74" i="2" s="1"/>
  <c r="U75" i="2"/>
  <c r="V75" i="2"/>
  <c r="W75" i="2"/>
  <c r="AC75" i="2" s="1"/>
  <c r="X75" i="2"/>
  <c r="Y75" i="2"/>
  <c r="AB75" i="2" s="1"/>
  <c r="Z75" i="2"/>
  <c r="AA75" i="2"/>
  <c r="U76" i="2"/>
  <c r="V76" i="2"/>
  <c r="W76" i="2"/>
  <c r="X76" i="2"/>
  <c r="AA76" i="2" s="1"/>
  <c r="Y76" i="2"/>
  <c r="Z76" i="2"/>
  <c r="AC76" i="2" s="1"/>
  <c r="AB76" i="2"/>
  <c r="U77" i="2"/>
  <c r="V77" i="2"/>
  <c r="W77" i="2"/>
  <c r="X77" i="2"/>
  <c r="Y77" i="2"/>
  <c r="AB77" i="2" s="1"/>
  <c r="Z77" i="2"/>
  <c r="AA77" i="2"/>
  <c r="AC77" i="2"/>
  <c r="U78" i="2"/>
  <c r="V78" i="2"/>
  <c r="AB78" i="2" s="1"/>
  <c r="W78" i="2"/>
  <c r="X78" i="2"/>
  <c r="AA78" i="2" s="1"/>
  <c r="Y78" i="2"/>
  <c r="Z78" i="2"/>
  <c r="AC78" i="2" s="1"/>
  <c r="U79" i="2"/>
  <c r="V79" i="2"/>
  <c r="W79" i="2"/>
  <c r="AC79" i="2" s="1"/>
  <c r="X79" i="2"/>
  <c r="Y79" i="2"/>
  <c r="AB79" i="2" s="1"/>
  <c r="Z79" i="2"/>
  <c r="AA79" i="2"/>
  <c r="U80" i="2"/>
  <c r="V80" i="2"/>
  <c r="W80" i="2"/>
  <c r="X80" i="2"/>
  <c r="AA80" i="2" s="1"/>
  <c r="Y80" i="2"/>
  <c r="Z80" i="2"/>
  <c r="AC80" i="2" s="1"/>
  <c r="AB80" i="2"/>
  <c r="U81" i="2"/>
  <c r="V81" i="2"/>
  <c r="W81" i="2"/>
  <c r="X81" i="2"/>
  <c r="Y81" i="2"/>
  <c r="AB81" i="2" s="1"/>
  <c r="Z81" i="2"/>
  <c r="AA81" i="2"/>
  <c r="AC81" i="2"/>
  <c r="U82" i="2"/>
  <c r="V82" i="2"/>
  <c r="AB82" i="2" s="1"/>
  <c r="W82" i="2"/>
  <c r="X82" i="2"/>
  <c r="AA82" i="2" s="1"/>
  <c r="Y82" i="2"/>
  <c r="Z82" i="2"/>
  <c r="AC82" i="2" s="1"/>
  <c r="U83" i="2"/>
  <c r="V83" i="2"/>
  <c r="W83" i="2"/>
  <c r="AC83" i="2" s="1"/>
  <c r="X83" i="2"/>
  <c r="Y83" i="2"/>
  <c r="AB83" i="2" s="1"/>
  <c r="Z83" i="2"/>
  <c r="AA83" i="2"/>
  <c r="U84" i="2"/>
  <c r="V84" i="2"/>
  <c r="W84" i="2"/>
  <c r="X84" i="2"/>
  <c r="AA84" i="2" s="1"/>
  <c r="Y84" i="2"/>
  <c r="Z84" i="2"/>
  <c r="AC84" i="2" s="1"/>
  <c r="AB84" i="2"/>
  <c r="U85" i="2"/>
  <c r="V85" i="2"/>
  <c r="W85" i="2"/>
  <c r="X85" i="2"/>
  <c r="Y85" i="2"/>
  <c r="AB85" i="2" s="1"/>
  <c r="Z85" i="2"/>
  <c r="AA85" i="2"/>
  <c r="AC85" i="2"/>
  <c r="U86" i="2"/>
  <c r="V86" i="2"/>
  <c r="AB86" i="2" s="1"/>
  <c r="W86" i="2"/>
  <c r="X86" i="2"/>
  <c r="AA86" i="2" s="1"/>
  <c r="Y86" i="2"/>
  <c r="Z86" i="2"/>
  <c r="AC86" i="2" s="1"/>
  <c r="U87" i="2"/>
  <c r="V87" i="2"/>
  <c r="W87" i="2"/>
  <c r="AC87" i="2" s="1"/>
  <c r="X87" i="2"/>
  <c r="Y87" i="2"/>
  <c r="AB87" i="2" s="1"/>
  <c r="Z87" i="2"/>
  <c r="AA87" i="2"/>
  <c r="U88" i="2"/>
  <c r="V88" i="2"/>
  <c r="W88" i="2"/>
  <c r="X88" i="2"/>
  <c r="AA88" i="2" s="1"/>
  <c r="Y88" i="2"/>
  <c r="Z88" i="2"/>
  <c r="AC88" i="2" s="1"/>
  <c r="AB88" i="2"/>
  <c r="U89" i="2"/>
  <c r="V89" i="2"/>
  <c r="W89" i="2"/>
  <c r="X89" i="2"/>
  <c r="Y89" i="2"/>
  <c r="AB89" i="2" s="1"/>
  <c r="Z89" i="2"/>
  <c r="AA89" i="2"/>
  <c r="AC89" i="2"/>
  <c r="U90" i="2"/>
  <c r="V90" i="2"/>
  <c r="AB90" i="2" s="1"/>
  <c r="W90" i="2"/>
  <c r="X90" i="2"/>
  <c r="AA90" i="2" s="1"/>
  <c r="Y90" i="2"/>
  <c r="Z90" i="2"/>
  <c r="AC90" i="2" s="1"/>
  <c r="U91" i="2"/>
  <c r="V91" i="2"/>
  <c r="W91" i="2"/>
  <c r="AC91" i="2" s="1"/>
  <c r="X91" i="2"/>
  <c r="Y91" i="2"/>
  <c r="AB91" i="2" s="1"/>
  <c r="Z91" i="2"/>
  <c r="AA91" i="2"/>
  <c r="U92" i="2"/>
  <c r="V92" i="2"/>
  <c r="W92" i="2"/>
  <c r="X92" i="2"/>
  <c r="AA92" i="2" s="1"/>
  <c r="Y92" i="2"/>
  <c r="Z92" i="2"/>
  <c r="AC92" i="2" s="1"/>
  <c r="AB92" i="2"/>
  <c r="U93" i="2"/>
  <c r="V93" i="2"/>
  <c r="W93" i="2"/>
  <c r="X93" i="2"/>
  <c r="Y93" i="2"/>
  <c r="AB93" i="2" s="1"/>
  <c r="Z93" i="2"/>
  <c r="AA93" i="2"/>
  <c r="AC93" i="2"/>
  <c r="U94" i="2"/>
  <c r="V94" i="2"/>
  <c r="AB94" i="2" s="1"/>
  <c r="W94" i="2"/>
  <c r="X94" i="2"/>
  <c r="AA94" i="2" s="1"/>
  <c r="Y94" i="2"/>
  <c r="Z94" i="2"/>
  <c r="AC94" i="2" s="1"/>
  <c r="U95" i="2"/>
  <c r="V95" i="2"/>
  <c r="W95" i="2"/>
  <c r="AC95" i="2" s="1"/>
  <c r="X95" i="2"/>
  <c r="Y95" i="2"/>
  <c r="AB95" i="2" s="1"/>
  <c r="Z95" i="2"/>
  <c r="AA95" i="2"/>
  <c r="U96" i="2"/>
  <c r="V96" i="2"/>
  <c r="W96" i="2"/>
  <c r="X96" i="2"/>
  <c r="AA96" i="2" s="1"/>
  <c r="Y96" i="2"/>
  <c r="Z96" i="2"/>
  <c r="AC96" i="2" s="1"/>
  <c r="AB96" i="2"/>
  <c r="U97" i="2"/>
  <c r="V97" i="2"/>
  <c r="W97" i="2"/>
  <c r="X97" i="2"/>
  <c r="Y97" i="2"/>
  <c r="AB97" i="2" s="1"/>
  <c r="Z97" i="2"/>
  <c r="AA97" i="2"/>
  <c r="AC97" i="2"/>
  <c r="U98" i="2"/>
  <c r="V98" i="2"/>
  <c r="AB98" i="2" s="1"/>
  <c r="W98" i="2"/>
  <c r="X98" i="2"/>
  <c r="AA98" i="2" s="1"/>
  <c r="Y98" i="2"/>
  <c r="Z98" i="2"/>
  <c r="AC98" i="2" s="1"/>
  <c r="U99" i="2"/>
  <c r="V99" i="2"/>
  <c r="W99" i="2"/>
  <c r="AC99" i="2" s="1"/>
  <c r="X99" i="2"/>
  <c r="Y99" i="2"/>
  <c r="AB99" i="2" s="1"/>
  <c r="Z99" i="2"/>
  <c r="AA99" i="2"/>
  <c r="U100" i="2"/>
  <c r="V100" i="2"/>
  <c r="W100" i="2"/>
  <c r="X100" i="2"/>
  <c r="AA100" i="2" s="1"/>
  <c r="Y100" i="2"/>
  <c r="Z100" i="2"/>
  <c r="AC100" i="2" s="1"/>
  <c r="AB100" i="2"/>
  <c r="U101" i="2"/>
  <c r="V101" i="2"/>
  <c r="W101" i="2"/>
  <c r="X101" i="2"/>
  <c r="Y101" i="2"/>
  <c r="AB101" i="2" s="1"/>
  <c r="Z101" i="2"/>
  <c r="AA101" i="2"/>
  <c r="AC101" i="2"/>
  <c r="U102" i="2"/>
  <c r="V102" i="2"/>
  <c r="AB102" i="2" s="1"/>
  <c r="W102" i="2"/>
  <c r="X102" i="2"/>
  <c r="AA102" i="2" s="1"/>
  <c r="Y102" i="2"/>
  <c r="Z102" i="2"/>
  <c r="AC102" i="2" s="1"/>
  <c r="U103" i="2"/>
  <c r="V103" i="2"/>
  <c r="W103" i="2"/>
  <c r="AC103" i="2" s="1"/>
  <c r="X103" i="2"/>
  <c r="Y103" i="2"/>
  <c r="AB103" i="2" s="1"/>
  <c r="Z103" i="2"/>
  <c r="AA103" i="2"/>
  <c r="U104" i="2"/>
  <c r="V104" i="2"/>
  <c r="W104" i="2"/>
  <c r="X104" i="2"/>
  <c r="AA104" i="2" s="1"/>
  <c r="Y104" i="2"/>
  <c r="Z104" i="2"/>
  <c r="AC104" i="2" s="1"/>
  <c r="AB104" i="2"/>
  <c r="U105" i="2"/>
  <c r="V105" i="2"/>
  <c r="W105" i="2"/>
  <c r="X105" i="2"/>
  <c r="Y105" i="2"/>
  <c r="AB105" i="2" s="1"/>
  <c r="Z105" i="2"/>
  <c r="AA105" i="2"/>
  <c r="AC105" i="2"/>
  <c r="U106" i="2"/>
  <c r="V106" i="2"/>
  <c r="AB106" i="2" s="1"/>
  <c r="W106" i="2"/>
  <c r="X106" i="2"/>
  <c r="AA106" i="2" s="1"/>
  <c r="Y106" i="2"/>
  <c r="Z106" i="2"/>
  <c r="AC106" i="2" s="1"/>
  <c r="U107" i="2"/>
  <c r="V107" i="2"/>
  <c r="W107" i="2"/>
  <c r="AC107" i="2" s="1"/>
  <c r="X107" i="2"/>
  <c r="Y107" i="2"/>
  <c r="AB107" i="2" s="1"/>
  <c r="Z107" i="2"/>
  <c r="AA107" i="2"/>
  <c r="U108" i="2"/>
  <c r="V108" i="2"/>
  <c r="W108" i="2"/>
  <c r="X108" i="2"/>
  <c r="AA108" i="2" s="1"/>
  <c r="Y108" i="2"/>
  <c r="Z108" i="2"/>
  <c r="AC108" i="2" s="1"/>
  <c r="AB108" i="2"/>
  <c r="U109" i="2"/>
  <c r="V109" i="2"/>
  <c r="W109" i="2"/>
  <c r="X109" i="2"/>
  <c r="Y109" i="2"/>
  <c r="AB109" i="2" s="1"/>
  <c r="Z109" i="2"/>
  <c r="AA109" i="2"/>
  <c r="AC109" i="2"/>
  <c r="U110" i="2"/>
  <c r="V110" i="2"/>
  <c r="AB110" i="2" s="1"/>
  <c r="W110" i="2"/>
  <c r="X110" i="2"/>
  <c r="AA110" i="2" s="1"/>
  <c r="Y110" i="2"/>
  <c r="Z110" i="2"/>
  <c r="AC110" i="2" s="1"/>
  <c r="U111" i="2"/>
  <c r="V111" i="2"/>
  <c r="W111" i="2"/>
  <c r="AC111" i="2" s="1"/>
  <c r="X111" i="2"/>
  <c r="Y111" i="2"/>
  <c r="AB111" i="2" s="1"/>
  <c r="Z111" i="2"/>
  <c r="AA111" i="2"/>
  <c r="U112" i="2"/>
  <c r="V112" i="2"/>
  <c r="W112" i="2"/>
  <c r="X112" i="2"/>
  <c r="AA112" i="2" s="1"/>
  <c r="Y112" i="2"/>
  <c r="Z112" i="2"/>
  <c r="AC112" i="2" s="1"/>
  <c r="AB112" i="2"/>
  <c r="U113" i="2"/>
  <c r="V113" i="2"/>
  <c r="W113" i="2"/>
  <c r="X113" i="2"/>
  <c r="Y113" i="2"/>
  <c r="AB113" i="2" s="1"/>
  <c r="Z113" i="2"/>
  <c r="AA113" i="2"/>
  <c r="AC113" i="2"/>
  <c r="U114" i="2"/>
  <c r="V114" i="2"/>
  <c r="AB114" i="2" s="1"/>
  <c r="W114" i="2"/>
  <c r="X114" i="2"/>
  <c r="AA114" i="2" s="1"/>
  <c r="Y114" i="2"/>
  <c r="Z114" i="2"/>
  <c r="AC114" i="2" s="1"/>
  <c r="U115" i="2"/>
  <c r="V115" i="2"/>
  <c r="W115" i="2"/>
  <c r="AC115" i="2" s="1"/>
  <c r="X115" i="2"/>
  <c r="Y115" i="2"/>
  <c r="AB115" i="2" s="1"/>
  <c r="Z115" i="2"/>
  <c r="AA115" i="2"/>
  <c r="U116" i="2"/>
  <c r="V116" i="2"/>
  <c r="W116" i="2"/>
  <c r="X116" i="2"/>
  <c r="AA116" i="2" s="1"/>
  <c r="Y116" i="2"/>
  <c r="Z116" i="2"/>
  <c r="AC116" i="2" s="1"/>
  <c r="AB116" i="2"/>
  <c r="U117" i="2"/>
  <c r="V117" i="2"/>
  <c r="W117" i="2"/>
  <c r="X117" i="2"/>
  <c r="Y117" i="2"/>
  <c r="AB117" i="2" s="1"/>
  <c r="Z117" i="2"/>
  <c r="AA117" i="2"/>
  <c r="AC117" i="2"/>
  <c r="U118" i="2"/>
  <c r="V118" i="2"/>
  <c r="AB118" i="2" s="1"/>
  <c r="W118" i="2"/>
  <c r="X118" i="2"/>
  <c r="AA118" i="2" s="1"/>
  <c r="Y118" i="2"/>
  <c r="Z118" i="2"/>
  <c r="AC118" i="2" s="1"/>
  <c r="U119" i="2"/>
  <c r="V119" i="2"/>
  <c r="W119" i="2"/>
  <c r="AC119" i="2" s="1"/>
  <c r="X119" i="2"/>
  <c r="Y119" i="2"/>
  <c r="AB119" i="2" s="1"/>
  <c r="Z119" i="2"/>
  <c r="AA119" i="2"/>
  <c r="U120" i="2"/>
  <c r="V120" i="2"/>
  <c r="W120" i="2"/>
  <c r="X120" i="2"/>
  <c r="AA120" i="2" s="1"/>
  <c r="Y120" i="2"/>
  <c r="Z120" i="2"/>
  <c r="AC120" i="2" s="1"/>
  <c r="AB120" i="2"/>
  <c r="U121" i="2"/>
  <c r="V121" i="2"/>
  <c r="W121" i="2"/>
  <c r="X121" i="2"/>
  <c r="Y121" i="2"/>
  <c r="AB121" i="2" s="1"/>
  <c r="Z121" i="2"/>
  <c r="AA121" i="2"/>
  <c r="AC121" i="2"/>
  <c r="U122" i="2"/>
  <c r="V122" i="2"/>
  <c r="AB122" i="2" s="1"/>
  <c r="W122" i="2"/>
  <c r="X122" i="2"/>
  <c r="AA122" i="2" s="1"/>
  <c r="Y122" i="2"/>
  <c r="Z122" i="2"/>
  <c r="AC122" i="2" s="1"/>
  <c r="U123" i="2"/>
  <c r="V123" i="2"/>
  <c r="W123" i="2"/>
  <c r="AC123" i="2" s="1"/>
  <c r="X123" i="2"/>
  <c r="Y123" i="2"/>
  <c r="AB123" i="2" s="1"/>
  <c r="Z123" i="2"/>
  <c r="AA123" i="2"/>
  <c r="U124" i="2"/>
  <c r="V124" i="2"/>
  <c r="W124" i="2"/>
  <c r="X124" i="2"/>
  <c r="AA124" i="2" s="1"/>
  <c r="Y124" i="2"/>
  <c r="Z124" i="2"/>
  <c r="AC124" i="2" s="1"/>
  <c r="AB124" i="2"/>
  <c r="U125" i="2"/>
  <c r="V125" i="2"/>
  <c r="W125" i="2"/>
  <c r="X125" i="2"/>
  <c r="Y125" i="2"/>
  <c r="AB125" i="2" s="1"/>
  <c r="Z125" i="2"/>
  <c r="AA125" i="2"/>
  <c r="AC125" i="2"/>
  <c r="U126" i="2"/>
  <c r="V126" i="2"/>
  <c r="AB126" i="2" s="1"/>
  <c r="W126" i="2"/>
  <c r="X126" i="2"/>
  <c r="AA126" i="2" s="1"/>
  <c r="Y126" i="2"/>
  <c r="Z126" i="2"/>
  <c r="AC126" i="2" s="1"/>
  <c r="U127" i="2"/>
  <c r="V127" i="2"/>
  <c r="W127" i="2"/>
  <c r="AC127" i="2" s="1"/>
  <c r="X127" i="2"/>
  <c r="Y127" i="2"/>
  <c r="AB127" i="2" s="1"/>
  <c r="Z127" i="2"/>
  <c r="AA127" i="2"/>
  <c r="U128" i="2"/>
  <c r="V128" i="2"/>
  <c r="W128" i="2"/>
  <c r="X128" i="2"/>
  <c r="AA128" i="2" s="1"/>
  <c r="Y128" i="2"/>
  <c r="Z128" i="2"/>
  <c r="AC128" i="2" s="1"/>
  <c r="AB128" i="2"/>
  <c r="U129" i="2"/>
  <c r="V129" i="2"/>
  <c r="W129" i="2"/>
  <c r="X129" i="2"/>
  <c r="Y129" i="2"/>
  <c r="AB129" i="2" s="1"/>
  <c r="Z129" i="2"/>
  <c r="AA129" i="2"/>
  <c r="AC129" i="2"/>
  <c r="U130" i="2"/>
  <c r="V130" i="2"/>
  <c r="AB130" i="2" s="1"/>
  <c r="W130" i="2"/>
  <c r="X130" i="2"/>
  <c r="AA130" i="2" s="1"/>
  <c r="Y130" i="2"/>
  <c r="Z130" i="2"/>
  <c r="AC130" i="2" s="1"/>
  <c r="U131" i="2"/>
  <c r="V131" i="2"/>
  <c r="W131" i="2"/>
  <c r="AC131" i="2" s="1"/>
  <c r="X131" i="2"/>
  <c r="Y131" i="2"/>
  <c r="AB131" i="2" s="1"/>
  <c r="Z131" i="2"/>
  <c r="AA131" i="2"/>
  <c r="U132" i="2"/>
  <c r="V132" i="2"/>
  <c r="W132" i="2"/>
  <c r="X132" i="2"/>
  <c r="AA132" i="2" s="1"/>
  <c r="Y132" i="2"/>
  <c r="Z132" i="2"/>
  <c r="AC132" i="2" s="1"/>
  <c r="AB132" i="2"/>
  <c r="U133" i="2"/>
  <c r="V133" i="2"/>
  <c r="W133" i="2"/>
  <c r="X133" i="2"/>
  <c r="Y133" i="2"/>
  <c r="AB133" i="2" s="1"/>
  <c r="Z133" i="2"/>
  <c r="AA133" i="2"/>
  <c r="AC133" i="2"/>
  <c r="U134" i="2"/>
  <c r="V134" i="2"/>
  <c r="AB134" i="2" s="1"/>
  <c r="W134" i="2"/>
  <c r="X134" i="2"/>
  <c r="AA134" i="2" s="1"/>
  <c r="Y134" i="2"/>
  <c r="Z134" i="2"/>
  <c r="AC134" i="2" s="1"/>
  <c r="U135" i="2"/>
  <c r="V135" i="2"/>
  <c r="W135" i="2"/>
  <c r="AC135" i="2" s="1"/>
  <c r="X135" i="2"/>
  <c r="Y135" i="2"/>
  <c r="AB135" i="2" s="1"/>
  <c r="Z135" i="2"/>
  <c r="AA135" i="2"/>
  <c r="U136" i="2"/>
  <c r="V136" i="2"/>
  <c r="W136" i="2"/>
  <c r="X136" i="2"/>
  <c r="AA136" i="2" s="1"/>
  <c r="Y136" i="2"/>
  <c r="Z136" i="2"/>
  <c r="AC136" i="2" s="1"/>
  <c r="AB136" i="2"/>
  <c r="U137" i="2"/>
  <c r="V137" i="2"/>
  <c r="W137" i="2"/>
  <c r="X137" i="2"/>
  <c r="Y137" i="2"/>
  <c r="AB137" i="2" s="1"/>
  <c r="Z137" i="2"/>
  <c r="AA137" i="2"/>
  <c r="AC137" i="2"/>
  <c r="U138" i="2"/>
  <c r="V138" i="2"/>
  <c r="AB138" i="2" s="1"/>
  <c r="W138" i="2"/>
  <c r="X138" i="2"/>
  <c r="AA138" i="2" s="1"/>
  <c r="Y138" i="2"/>
  <c r="Z138" i="2"/>
  <c r="AC138" i="2" s="1"/>
  <c r="U139" i="2"/>
  <c r="V139" i="2"/>
  <c r="W139" i="2"/>
  <c r="AC139" i="2" s="1"/>
  <c r="X139" i="2"/>
  <c r="Y139" i="2"/>
  <c r="AB139" i="2" s="1"/>
  <c r="Z139" i="2"/>
  <c r="AA139" i="2"/>
  <c r="U140" i="2"/>
  <c r="V140" i="2"/>
  <c r="W140" i="2"/>
  <c r="X140" i="2"/>
  <c r="AA140" i="2" s="1"/>
  <c r="Y140" i="2"/>
  <c r="Z140" i="2"/>
  <c r="AC140" i="2" s="1"/>
  <c r="AB140" i="2"/>
  <c r="U141" i="2"/>
  <c r="V141" i="2"/>
  <c r="W141" i="2"/>
  <c r="X141" i="2"/>
  <c r="Y141" i="2"/>
  <c r="AB141" i="2" s="1"/>
  <c r="Z141" i="2"/>
  <c r="AA141" i="2"/>
  <c r="AC141" i="2"/>
  <c r="U142" i="2"/>
  <c r="V142" i="2"/>
  <c r="AB142" i="2" s="1"/>
  <c r="W142" i="2"/>
  <c r="X142" i="2"/>
  <c r="AA142" i="2" s="1"/>
  <c r="Y142" i="2"/>
  <c r="Z142" i="2"/>
  <c r="AC142" i="2" s="1"/>
  <c r="U143" i="2"/>
  <c r="V143" i="2"/>
  <c r="W143" i="2"/>
  <c r="AC143" i="2" s="1"/>
  <c r="X143" i="2"/>
  <c r="Y143" i="2"/>
  <c r="AB143" i="2" s="1"/>
  <c r="Z143" i="2"/>
  <c r="AA143" i="2"/>
  <c r="U144" i="2"/>
  <c r="V144" i="2"/>
  <c r="W144" i="2"/>
  <c r="X144" i="2"/>
  <c r="AA144" i="2" s="1"/>
  <c r="Y144" i="2"/>
  <c r="Z144" i="2"/>
  <c r="AC144" i="2" s="1"/>
  <c r="AB144" i="2"/>
  <c r="U145" i="2"/>
  <c r="V145" i="2"/>
  <c r="W145" i="2"/>
  <c r="X145" i="2"/>
  <c r="Y145" i="2"/>
  <c r="AB145" i="2" s="1"/>
  <c r="Z145" i="2"/>
  <c r="AA145" i="2"/>
  <c r="AC145" i="2"/>
  <c r="U146" i="2"/>
  <c r="V146" i="2"/>
  <c r="AB146" i="2" s="1"/>
  <c r="W146" i="2"/>
  <c r="X146" i="2"/>
  <c r="AA146" i="2" s="1"/>
  <c r="Y146" i="2"/>
  <c r="Z146" i="2"/>
  <c r="AC146" i="2" s="1"/>
  <c r="U147" i="2"/>
  <c r="V147" i="2"/>
  <c r="W147" i="2"/>
  <c r="AC147" i="2" s="1"/>
  <c r="X147" i="2"/>
  <c r="Y147" i="2"/>
  <c r="AB147" i="2" s="1"/>
  <c r="Z147" i="2"/>
  <c r="AA147" i="2"/>
  <c r="U148" i="2"/>
  <c r="V148" i="2"/>
  <c r="W148" i="2"/>
  <c r="X148" i="2"/>
  <c r="AA148" i="2" s="1"/>
  <c r="Y148" i="2"/>
  <c r="Z148" i="2"/>
  <c r="AC148" i="2" s="1"/>
  <c r="AB148" i="2"/>
  <c r="U149" i="2"/>
  <c r="V149" i="2"/>
  <c r="W149" i="2"/>
  <c r="X149" i="2"/>
  <c r="Y149" i="2"/>
  <c r="AB149" i="2" s="1"/>
  <c r="Z149" i="2"/>
  <c r="AA149" i="2"/>
  <c r="AC149" i="2"/>
  <c r="U150" i="2"/>
  <c r="V150" i="2"/>
  <c r="AB150" i="2" s="1"/>
  <c r="W150" i="2"/>
  <c r="X150" i="2"/>
  <c r="AA150" i="2" s="1"/>
  <c r="Y150" i="2"/>
  <c r="Z150" i="2"/>
  <c r="AC150" i="2" s="1"/>
  <c r="U151" i="2"/>
  <c r="V151" i="2"/>
  <c r="W151" i="2"/>
  <c r="AC151" i="2" s="1"/>
  <c r="X151" i="2"/>
  <c r="Y151" i="2"/>
  <c r="AB151" i="2" s="1"/>
  <c r="Z151" i="2"/>
  <c r="AA151" i="2"/>
  <c r="U152" i="2"/>
  <c r="V152" i="2"/>
  <c r="W152" i="2"/>
  <c r="X152" i="2"/>
  <c r="AA152" i="2" s="1"/>
  <c r="Y152" i="2"/>
  <c r="Z152" i="2"/>
  <c r="AC152" i="2" s="1"/>
  <c r="AB152" i="2"/>
  <c r="U153" i="2"/>
  <c r="V153" i="2"/>
  <c r="W153" i="2"/>
  <c r="X153" i="2"/>
  <c r="Y153" i="2"/>
  <c r="AB153" i="2" s="1"/>
  <c r="Z153" i="2"/>
  <c r="AA153" i="2"/>
  <c r="AC153" i="2"/>
  <c r="U154" i="2"/>
  <c r="V154" i="2"/>
  <c r="AB154" i="2" s="1"/>
  <c r="W154" i="2"/>
  <c r="X154" i="2"/>
  <c r="AA154" i="2" s="1"/>
  <c r="Y154" i="2"/>
  <c r="Z154" i="2"/>
  <c r="AC154" i="2" s="1"/>
  <c r="U155" i="2"/>
  <c r="AA155" i="2" s="1"/>
  <c r="V155" i="2"/>
  <c r="W155" i="2"/>
  <c r="AC155" i="2" s="1"/>
  <c r="X155" i="2"/>
  <c r="Y155" i="2"/>
  <c r="AB155" i="2" s="1"/>
  <c r="Z155" i="2"/>
  <c r="U156" i="2"/>
  <c r="V156" i="2"/>
  <c r="W156" i="2"/>
  <c r="X156" i="2"/>
  <c r="Y156" i="2"/>
  <c r="AB156" i="2" s="1"/>
  <c r="Z156" i="2"/>
  <c r="AA156" i="2"/>
  <c r="AC156" i="2"/>
  <c r="U157" i="2"/>
  <c r="V157" i="2"/>
  <c r="AB157" i="2" s="1"/>
  <c r="W157" i="2"/>
  <c r="X157" i="2"/>
  <c r="AA157" i="2" s="1"/>
  <c r="Y157" i="2"/>
  <c r="Z157" i="2"/>
  <c r="AC157" i="2" s="1"/>
  <c r="U158" i="2"/>
  <c r="V158" i="2"/>
  <c r="W158" i="2"/>
  <c r="AC158" i="2" s="1"/>
  <c r="X158" i="2"/>
  <c r="Y158" i="2"/>
  <c r="AB158" i="2" s="1"/>
  <c r="Z158" i="2"/>
  <c r="AA158" i="2"/>
  <c r="U159" i="2"/>
  <c r="V159" i="2"/>
  <c r="W159" i="2"/>
  <c r="X159" i="2"/>
  <c r="AA159" i="2" s="1"/>
  <c r="Y159" i="2"/>
  <c r="Z159" i="2"/>
  <c r="AC159" i="2" s="1"/>
  <c r="AB159" i="2"/>
  <c r="U160" i="2"/>
  <c r="V160" i="2"/>
  <c r="W160" i="2"/>
  <c r="X160" i="2"/>
  <c r="Y160" i="2"/>
  <c r="AB160" i="2" s="1"/>
  <c r="Z160" i="2"/>
  <c r="AA160" i="2"/>
  <c r="AC160" i="2"/>
  <c r="U161" i="2"/>
  <c r="V161" i="2"/>
  <c r="AB161" i="2" s="1"/>
  <c r="W161" i="2"/>
  <c r="X161" i="2"/>
  <c r="AA161" i="2" s="1"/>
  <c r="Y161" i="2"/>
  <c r="Z161" i="2"/>
  <c r="AC161" i="2" s="1"/>
  <c r="U162" i="2"/>
  <c r="V162" i="2"/>
  <c r="W162" i="2"/>
  <c r="AC162" i="2" s="1"/>
  <c r="X162" i="2"/>
  <c r="Y162" i="2"/>
  <c r="AB162" i="2" s="1"/>
  <c r="Z162" i="2"/>
  <c r="AA162" i="2"/>
  <c r="U163" i="2"/>
  <c r="V163" i="2"/>
  <c r="W163" i="2"/>
  <c r="X163" i="2"/>
  <c r="AA163" i="2" s="1"/>
  <c r="Y163" i="2"/>
  <c r="Z163" i="2"/>
  <c r="AC163" i="2" s="1"/>
  <c r="AB163" i="2"/>
  <c r="U164" i="2"/>
  <c r="V164" i="2"/>
  <c r="W164" i="2"/>
  <c r="X164" i="2"/>
  <c r="Y164" i="2"/>
  <c r="AB164" i="2" s="1"/>
  <c r="Z164" i="2"/>
  <c r="AA164" i="2"/>
  <c r="AC164" i="2"/>
  <c r="U165" i="2"/>
  <c r="V165" i="2"/>
  <c r="AB165" i="2" s="1"/>
  <c r="W165" i="2"/>
  <c r="X165" i="2"/>
  <c r="AA165" i="2" s="1"/>
  <c r="Y165" i="2"/>
  <c r="Z165" i="2"/>
  <c r="AC165" i="2" s="1"/>
  <c r="U166" i="2"/>
  <c r="V166" i="2"/>
  <c r="W166" i="2"/>
  <c r="AC166" i="2" s="1"/>
  <c r="X166" i="2"/>
  <c r="Y166" i="2"/>
  <c r="AB166" i="2" s="1"/>
  <c r="Z166" i="2"/>
  <c r="AA166" i="2"/>
  <c r="U167" i="2"/>
  <c r="V167" i="2"/>
  <c r="W167" i="2"/>
  <c r="X167" i="2"/>
  <c r="AA167" i="2" s="1"/>
  <c r="Y167" i="2"/>
  <c r="Z167" i="2"/>
  <c r="AC167" i="2" s="1"/>
  <c r="AB167" i="2"/>
  <c r="U168" i="2"/>
  <c r="V168" i="2"/>
  <c r="W168" i="2"/>
  <c r="X168" i="2"/>
  <c r="Y168" i="2"/>
  <c r="AB168" i="2" s="1"/>
  <c r="Z168" i="2"/>
  <c r="AA168" i="2"/>
  <c r="AC168" i="2"/>
  <c r="U169" i="2"/>
  <c r="V169" i="2"/>
  <c r="AB169" i="2" s="1"/>
  <c r="W169" i="2"/>
  <c r="X169" i="2"/>
  <c r="AA169" i="2" s="1"/>
  <c r="Y169" i="2"/>
  <c r="Z169" i="2"/>
  <c r="AC169" i="2" s="1"/>
  <c r="U170" i="2"/>
  <c r="V170" i="2"/>
  <c r="W170" i="2"/>
  <c r="AC170" i="2" s="1"/>
  <c r="X170" i="2"/>
  <c r="Y170" i="2"/>
  <c r="AB170" i="2" s="1"/>
  <c r="Z170" i="2"/>
  <c r="AA170" i="2"/>
  <c r="U171" i="2"/>
  <c r="V171" i="2"/>
  <c r="W171" i="2"/>
  <c r="X171" i="2"/>
  <c r="AA171" i="2" s="1"/>
  <c r="Y171" i="2"/>
  <c r="Z171" i="2"/>
  <c r="AC171" i="2" s="1"/>
  <c r="AB171" i="2"/>
  <c r="U172" i="2"/>
  <c r="V172" i="2"/>
  <c r="W172" i="2"/>
  <c r="X172" i="2"/>
  <c r="Y172" i="2"/>
  <c r="AB172" i="2" s="1"/>
  <c r="Z172" i="2"/>
  <c r="AA172" i="2"/>
  <c r="AC172" i="2"/>
  <c r="U173" i="2"/>
  <c r="V173" i="2"/>
  <c r="AB173" i="2" s="1"/>
  <c r="W173" i="2"/>
  <c r="X173" i="2"/>
  <c r="AA173" i="2" s="1"/>
  <c r="Y173" i="2"/>
  <c r="Z173" i="2"/>
  <c r="AC173" i="2" s="1"/>
  <c r="U174" i="2"/>
  <c r="V174" i="2"/>
  <c r="W174" i="2"/>
  <c r="AC174" i="2" s="1"/>
  <c r="X174" i="2"/>
  <c r="Y174" i="2"/>
  <c r="AB174" i="2" s="1"/>
  <c r="Z174" i="2"/>
  <c r="AA174" i="2"/>
  <c r="U175" i="2"/>
  <c r="V175" i="2"/>
  <c r="W175" i="2"/>
  <c r="X175" i="2"/>
  <c r="AA175" i="2" s="1"/>
  <c r="Y175" i="2"/>
  <c r="Z175" i="2"/>
  <c r="AC175" i="2" s="1"/>
  <c r="AB175" i="2"/>
  <c r="U176" i="2"/>
  <c r="V176" i="2"/>
  <c r="W176" i="2"/>
  <c r="X176" i="2"/>
  <c r="Y176" i="2"/>
  <c r="AB176" i="2" s="1"/>
  <c r="Z176" i="2"/>
  <c r="AA176" i="2"/>
  <c r="AC176" i="2"/>
  <c r="U177" i="2"/>
  <c r="V177" i="2"/>
  <c r="AB177" i="2" s="1"/>
  <c r="W177" i="2"/>
  <c r="X177" i="2"/>
  <c r="AA177" i="2" s="1"/>
  <c r="Y177" i="2"/>
  <c r="Z177" i="2"/>
  <c r="AC177" i="2" s="1"/>
  <c r="U178" i="2"/>
  <c r="V178" i="2"/>
  <c r="W178" i="2"/>
  <c r="AC178" i="2" s="1"/>
  <c r="X178" i="2"/>
  <c r="Y178" i="2"/>
  <c r="AB178" i="2" s="1"/>
  <c r="Z178" i="2"/>
  <c r="AA178" i="2"/>
  <c r="U179" i="2"/>
  <c r="V179" i="2"/>
  <c r="W179" i="2"/>
  <c r="X179" i="2"/>
  <c r="AA179" i="2" s="1"/>
  <c r="Y179" i="2"/>
  <c r="Z179" i="2"/>
  <c r="AC179" i="2" s="1"/>
  <c r="AB179" i="2"/>
  <c r="U180" i="2"/>
  <c r="V180" i="2"/>
  <c r="W180" i="2"/>
  <c r="X180" i="2"/>
  <c r="Y180" i="2"/>
  <c r="AB180" i="2" s="1"/>
  <c r="Z180" i="2"/>
  <c r="AA180" i="2"/>
  <c r="AC180" i="2"/>
  <c r="U181" i="2"/>
  <c r="V181" i="2"/>
  <c r="W181" i="2"/>
  <c r="X181" i="2"/>
  <c r="AA181" i="2" s="1"/>
  <c r="Y181" i="2"/>
  <c r="Z181" i="2"/>
  <c r="AC181" i="2" s="1"/>
  <c r="AB181" i="2"/>
  <c r="U182" i="2"/>
  <c r="V182" i="2"/>
  <c r="W182" i="2"/>
  <c r="X182" i="2"/>
  <c r="Y182" i="2"/>
  <c r="AB182" i="2" s="1"/>
  <c r="Z182" i="2"/>
  <c r="AA182" i="2"/>
  <c r="AC182" i="2"/>
  <c r="U183" i="2"/>
  <c r="V183" i="2"/>
  <c r="W183" i="2"/>
  <c r="X183" i="2"/>
  <c r="AA183" i="2" s="1"/>
  <c r="Y183" i="2"/>
  <c r="Z183" i="2"/>
  <c r="AC183" i="2" s="1"/>
  <c r="AB183" i="2"/>
  <c r="U184" i="2"/>
  <c r="V184" i="2"/>
  <c r="W184" i="2"/>
  <c r="X184" i="2"/>
  <c r="Y184" i="2"/>
  <c r="AB184" i="2" s="1"/>
  <c r="Z184" i="2"/>
  <c r="AA184" i="2"/>
  <c r="AC184" i="2"/>
  <c r="U185" i="2"/>
  <c r="V185" i="2"/>
  <c r="W185" i="2"/>
  <c r="X185" i="2"/>
  <c r="AA185" i="2" s="1"/>
  <c r="Y185" i="2"/>
  <c r="Z185" i="2"/>
  <c r="AC185" i="2" s="1"/>
  <c r="AB185" i="2"/>
  <c r="U186" i="2"/>
  <c r="V186" i="2"/>
  <c r="W186" i="2"/>
  <c r="X186" i="2"/>
  <c r="Y186" i="2"/>
  <c r="AB186" i="2" s="1"/>
  <c r="Z186" i="2"/>
  <c r="AA186" i="2"/>
  <c r="AC186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X188" i="2"/>
  <c r="Y188" i="2"/>
  <c r="AB188" i="2" s="1"/>
  <c r="Z188" i="2"/>
  <c r="AA188" i="2"/>
  <c r="AC188" i="2"/>
  <c r="U189" i="2"/>
  <c r="V189" i="2"/>
  <c r="W189" i="2"/>
  <c r="X189" i="2"/>
  <c r="AA189" i="2" s="1"/>
  <c r="Y189" i="2"/>
  <c r="Z189" i="2"/>
  <c r="AC189" i="2" s="1"/>
  <c r="AB189" i="2"/>
  <c r="U190" i="2"/>
  <c r="V190" i="2"/>
  <c r="W190" i="2"/>
  <c r="X190" i="2"/>
  <c r="Y190" i="2"/>
  <c r="AB190" i="2" s="1"/>
  <c r="Z190" i="2"/>
  <c r="AA190" i="2"/>
  <c r="AC190" i="2"/>
  <c r="U191" i="2"/>
  <c r="V191" i="2"/>
  <c r="W191" i="2"/>
  <c r="X191" i="2"/>
  <c r="AA191" i="2" s="1"/>
  <c r="Y191" i="2"/>
  <c r="Z191" i="2"/>
  <c r="AC191" i="2" s="1"/>
  <c r="AB191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658" i="11" l="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AN128" i="4" s="1"/>
  <c r="AT128" i="4" s="1"/>
  <c r="Z128" i="4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AL128" i="4"/>
  <c r="AR128" i="4" s="1"/>
  <c r="G128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H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B20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B66" i="4"/>
  <c r="AA66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E120" i="4" l="1"/>
  <c r="AA91" i="4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AO66" i="4" s="1"/>
  <c r="AU66" i="4" s="1"/>
  <c r="Z66" i="4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O20" i="4" s="1"/>
  <c r="AU20" i="4" s="1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M66" i="4" s="1"/>
  <c r="AS66" i="4" s="1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E92" i="4"/>
  <c r="I92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18" i="4" l="1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175" i="4" l="1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F7" i="4"/>
  <c r="J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6" i="4" l="1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2" i="10"/>
  <c r="D3" i="10"/>
  <c r="D2" i="3"/>
  <c r="D3" i="3"/>
  <c r="D194" i="3"/>
  <c r="D195" i="3"/>
  <c r="D196" i="3"/>
  <c r="D188" i="3"/>
  <c r="D100" i="3"/>
  <c r="D86" i="3"/>
  <c r="D108" i="3"/>
  <c r="D76" i="3"/>
  <c r="D173" i="3"/>
  <c r="D77" i="3"/>
  <c r="D102" i="3"/>
  <c r="D56" i="3"/>
  <c r="D94" i="3"/>
  <c r="D153" i="3"/>
  <c r="D84" i="3"/>
  <c r="D154" i="3"/>
  <c r="D95" i="3"/>
  <c r="D99" i="3"/>
  <c r="D111" i="3"/>
  <c r="D55" i="3"/>
  <c r="D142" i="3"/>
  <c r="D78" i="3"/>
  <c r="D104" i="3"/>
  <c r="D68" i="3"/>
  <c r="D119" i="3"/>
  <c r="D72" i="3"/>
  <c r="D118" i="3"/>
  <c r="D109" i="3"/>
  <c r="D147" i="3"/>
  <c r="D64" i="3"/>
  <c r="D57" i="3"/>
  <c r="D169" i="3"/>
  <c r="D80" i="3"/>
  <c r="D145" i="3"/>
  <c r="D110" i="3"/>
  <c r="D52" i="3"/>
  <c r="D49" i="3"/>
  <c r="D165" i="3"/>
  <c r="D184" i="3"/>
  <c r="D187" i="3"/>
  <c r="D193" i="3"/>
  <c r="D189" i="3"/>
  <c r="D115" i="3"/>
  <c r="D53" i="3"/>
  <c r="D106" i="3"/>
  <c r="D117" i="3"/>
  <c r="D105" i="3"/>
  <c r="D61" i="3"/>
  <c r="D128" i="3"/>
  <c r="D112" i="3"/>
  <c r="D93" i="3"/>
  <c r="D129" i="3"/>
  <c r="D139" i="3"/>
  <c r="D59" i="3"/>
  <c r="D138" i="3"/>
  <c r="D146" i="3"/>
  <c r="D67" i="3"/>
  <c r="D180" i="3"/>
  <c r="D135" i="3"/>
  <c r="D157" i="3"/>
  <c r="D177" i="3"/>
  <c r="D175" i="3"/>
  <c r="D65" i="3"/>
  <c r="D87" i="3"/>
  <c r="D116" i="3"/>
  <c r="D124" i="3"/>
  <c r="D161" i="3"/>
  <c r="D134" i="3"/>
  <c r="D81" i="3"/>
  <c r="D166" i="3"/>
  <c r="D170" i="3"/>
  <c r="D98" i="3"/>
  <c r="D103" i="3"/>
  <c r="D71" i="3"/>
  <c r="D171" i="3"/>
  <c r="D162" i="3"/>
  <c r="D40" i="3"/>
  <c r="D32" i="3"/>
  <c r="D41" i="3"/>
  <c r="D30" i="3"/>
  <c r="D25" i="3"/>
  <c r="D14" i="3"/>
  <c r="D29" i="3"/>
  <c r="D19" i="3"/>
  <c r="D31" i="3"/>
  <c r="D39" i="3"/>
  <c r="D44" i="3"/>
  <c r="D33" i="3"/>
  <c r="D22" i="3"/>
  <c r="D45" i="3"/>
  <c r="D7" i="3"/>
  <c r="D11" i="3"/>
  <c r="D23" i="3"/>
  <c r="D34" i="3"/>
  <c r="D43" i="3"/>
  <c r="D4" i="3"/>
  <c r="D12" i="3"/>
  <c r="D197" i="3"/>
  <c r="D190" i="3"/>
  <c r="D191" i="3"/>
  <c r="D185" i="3"/>
  <c r="D149" i="3"/>
  <c r="D97" i="3"/>
  <c r="D163" i="3"/>
  <c r="D63" i="3"/>
  <c r="D130" i="3"/>
  <c r="D66" i="3"/>
  <c r="D88" i="3"/>
  <c r="D90" i="3"/>
  <c r="D122" i="3"/>
  <c r="D143" i="3"/>
  <c r="D159" i="3"/>
  <c r="D60" i="3"/>
  <c r="D133" i="3"/>
  <c r="D127" i="3"/>
  <c r="D114" i="3"/>
  <c r="D70" i="3"/>
  <c r="D179" i="3"/>
  <c r="D178" i="3"/>
  <c r="D148" i="3"/>
  <c r="D132" i="3"/>
  <c r="D85" i="3"/>
  <c r="D120" i="3"/>
  <c r="D141" i="3"/>
  <c r="D69" i="3"/>
  <c r="D136" i="3"/>
  <c r="D167" i="3"/>
  <c r="D82" i="3"/>
  <c r="D137" i="3"/>
  <c r="D140" i="3"/>
  <c r="D79" i="3"/>
  <c r="D46" i="3"/>
  <c r="D83" i="3"/>
  <c r="D54" i="3"/>
  <c r="D89" i="3"/>
  <c r="D182" i="3"/>
  <c r="D186" i="3"/>
  <c r="D192" i="3"/>
  <c r="D183" i="3"/>
  <c r="D91" i="3"/>
  <c r="D51" i="3"/>
  <c r="D123" i="3"/>
  <c r="D176" i="3"/>
  <c r="D156" i="3"/>
  <c r="D164" i="3"/>
  <c r="D150" i="3"/>
  <c r="D62" i="3"/>
  <c r="D144" i="3"/>
  <c r="D50" i="3"/>
  <c r="D101" i="3"/>
  <c r="D73" i="3"/>
  <c r="D75" i="3"/>
  <c r="D125" i="3"/>
  <c r="D126" i="3"/>
  <c r="D151" i="3"/>
  <c r="D168" i="3"/>
  <c r="D172" i="3"/>
  <c r="D121" i="3"/>
  <c r="D48" i="3"/>
  <c r="D113" i="3"/>
  <c r="D181" i="3"/>
  <c r="D92" i="3"/>
  <c r="D74" i="3"/>
  <c r="D107" i="3"/>
  <c r="D158" i="3"/>
  <c r="D160" i="3"/>
  <c r="D174" i="3"/>
  <c r="D58" i="3"/>
  <c r="D47" i="3"/>
  <c r="D131" i="3"/>
  <c r="D152" i="3"/>
  <c r="D96" i="3"/>
  <c r="D155" i="3"/>
  <c r="D42" i="3"/>
  <c r="D26" i="3"/>
  <c r="D27" i="3"/>
  <c r="D6" i="3"/>
  <c r="D17" i="3"/>
  <c r="D5" i="3"/>
  <c r="D20" i="3"/>
  <c r="D21" i="3"/>
  <c r="D15" i="3"/>
  <c r="D13" i="3"/>
  <c r="D28" i="3"/>
  <c r="D8" i="3"/>
  <c r="D35" i="3"/>
  <c r="D16" i="3"/>
  <c r="D24" i="3"/>
  <c r="D18" i="3"/>
  <c r="D10" i="3"/>
  <c r="D37" i="3"/>
  <c r="D36" i="3"/>
  <c r="D38" i="3"/>
  <c r="D9" i="3"/>
  <c r="D188" i="10"/>
  <c r="D187" i="10"/>
  <c r="D189" i="10"/>
  <c r="D166" i="10"/>
  <c r="D68" i="10"/>
  <c r="D148" i="10"/>
  <c r="D97" i="10"/>
  <c r="D51" i="10"/>
  <c r="D69" i="10"/>
  <c r="D172" i="10"/>
  <c r="D129" i="10"/>
  <c r="D128" i="10"/>
  <c r="D107" i="10"/>
  <c r="D130" i="10"/>
  <c r="D134" i="10"/>
  <c r="D118" i="10"/>
  <c r="D160" i="10"/>
  <c r="D88" i="10"/>
  <c r="D143" i="10"/>
  <c r="D146" i="10"/>
  <c r="D120" i="10"/>
  <c r="D59" i="10"/>
  <c r="D152" i="10"/>
  <c r="D145" i="10"/>
  <c r="D164" i="10"/>
  <c r="D100" i="10"/>
  <c r="D167" i="10"/>
  <c r="D132" i="10"/>
  <c r="D79" i="10"/>
  <c r="D177" i="10"/>
  <c r="D147" i="10"/>
  <c r="D81" i="10"/>
  <c r="D104" i="10"/>
  <c r="D101" i="10"/>
  <c r="D155" i="10"/>
  <c r="D50" i="10"/>
  <c r="D193" i="10"/>
  <c r="D197" i="10"/>
  <c r="D196" i="10"/>
  <c r="D191" i="10"/>
  <c r="D190" i="10"/>
  <c r="D71" i="10"/>
  <c r="D105" i="10"/>
  <c r="D58" i="10"/>
  <c r="D56" i="10"/>
  <c r="D83" i="10"/>
  <c r="D62" i="10"/>
  <c r="D111" i="10"/>
  <c r="D93" i="10"/>
  <c r="D171" i="10"/>
  <c r="D157" i="10"/>
  <c r="D125" i="10"/>
  <c r="D153" i="10"/>
  <c r="D98" i="10"/>
  <c r="D151" i="10"/>
  <c r="D85" i="10"/>
  <c r="D60" i="10"/>
  <c r="D156" i="10"/>
  <c r="D86" i="10"/>
  <c r="D121" i="10"/>
  <c r="D176" i="10"/>
  <c r="D87" i="10"/>
  <c r="D137" i="10"/>
  <c r="D75" i="10"/>
  <c r="D174" i="10"/>
  <c r="D123" i="10"/>
  <c r="D70" i="10"/>
  <c r="D141" i="10"/>
  <c r="D77" i="10"/>
  <c r="D55" i="10"/>
  <c r="D114" i="10"/>
  <c r="D80" i="10"/>
  <c r="D165" i="10"/>
  <c r="D109" i="10"/>
  <c r="D106" i="10"/>
  <c r="D65" i="10"/>
  <c r="D17" i="10"/>
  <c r="D27" i="10"/>
  <c r="D39" i="10"/>
  <c r="D25" i="10"/>
  <c r="D19" i="10"/>
  <c r="D43" i="10"/>
  <c r="D22" i="10"/>
  <c r="D18" i="10"/>
  <c r="D40" i="10"/>
  <c r="D32" i="10"/>
  <c r="D11" i="10"/>
  <c r="D36" i="10"/>
  <c r="D13" i="10"/>
  <c r="D9" i="10"/>
  <c r="D26" i="10"/>
  <c r="D44" i="10"/>
  <c r="D30" i="10"/>
  <c r="D10" i="10"/>
  <c r="D14" i="10"/>
  <c r="D21" i="10"/>
  <c r="D23" i="10"/>
  <c r="D183" i="10"/>
  <c r="D182" i="10"/>
  <c r="D194" i="10"/>
  <c r="D184" i="10"/>
  <c r="D138" i="10"/>
  <c r="D178" i="10"/>
  <c r="D53" i="10"/>
  <c r="D126" i="10"/>
  <c r="D136" i="10"/>
  <c r="D48" i="10"/>
  <c r="D76" i="10"/>
  <c r="D115" i="10"/>
  <c r="D179" i="10"/>
  <c r="D175" i="10"/>
  <c r="D149" i="10"/>
  <c r="D113" i="10"/>
  <c r="D159" i="10"/>
  <c r="D181" i="10"/>
  <c r="D162" i="10"/>
  <c r="D173" i="10"/>
  <c r="D63" i="10"/>
  <c r="D78" i="10"/>
  <c r="D122" i="10"/>
  <c r="D163" i="10"/>
  <c r="D94" i="10"/>
  <c r="D73" i="10"/>
  <c r="D66" i="10"/>
  <c r="D117" i="10"/>
  <c r="D49" i="10"/>
  <c r="D139" i="10"/>
  <c r="D64" i="10"/>
  <c r="D84" i="10"/>
  <c r="D46" i="10"/>
  <c r="D103" i="10"/>
  <c r="D116" i="10"/>
  <c r="D82" i="10"/>
  <c r="D54" i="10"/>
  <c r="D96" i="10"/>
  <c r="D186" i="10"/>
  <c r="D195" i="10"/>
  <c r="D185" i="10"/>
  <c r="D192" i="10"/>
  <c r="D144" i="10"/>
  <c r="D108" i="10"/>
  <c r="D135" i="10"/>
  <c r="D150" i="10"/>
  <c r="D169" i="10"/>
  <c r="D90" i="10"/>
  <c r="D142" i="10"/>
  <c r="D52" i="10"/>
  <c r="D102" i="10"/>
  <c r="D168" i="10"/>
  <c r="D127" i="10"/>
  <c r="D61" i="10"/>
  <c r="D124" i="10"/>
  <c r="D131" i="10"/>
  <c r="D91" i="10"/>
  <c r="D99" i="10"/>
  <c r="D67" i="10"/>
  <c r="D74" i="10"/>
  <c r="D95" i="10"/>
  <c r="D89" i="10"/>
  <c r="D161" i="10"/>
  <c r="D57" i="10"/>
  <c r="D158" i="10"/>
  <c r="D154" i="10"/>
  <c r="D112" i="10"/>
  <c r="D140" i="10"/>
  <c r="D170" i="10"/>
  <c r="D180" i="10"/>
  <c r="D110" i="10"/>
  <c r="D72" i="10"/>
  <c r="D133" i="10"/>
  <c r="D92" i="10"/>
  <c r="D47" i="10"/>
  <c r="D119" i="10"/>
  <c r="D24" i="10"/>
  <c r="D42" i="10"/>
  <c r="D16" i="10"/>
  <c r="D7" i="10"/>
  <c r="D38" i="10"/>
  <c r="D12" i="10"/>
  <c r="D28" i="10"/>
  <c r="D8" i="10"/>
  <c r="D37" i="10"/>
  <c r="D5" i="10"/>
  <c r="D45" i="10"/>
  <c r="D20" i="10"/>
  <c r="D15" i="10"/>
  <c r="D33" i="10"/>
  <c r="D29" i="10"/>
  <c r="D41" i="10"/>
  <c r="D4" i="10"/>
  <c r="D35" i="10"/>
  <c r="D34" i="10"/>
  <c r="D31" i="10"/>
  <c r="D6" i="10"/>
  <c r="J29" i="3" l="1"/>
  <c r="I29" i="3"/>
  <c r="H29" i="3"/>
  <c r="F29" i="3"/>
  <c r="K29" i="3"/>
  <c r="K42" i="3"/>
  <c r="H42" i="3"/>
  <c r="F42" i="3"/>
  <c r="I42" i="3"/>
  <c r="J42" i="3"/>
  <c r="J17" i="3"/>
  <c r="H17" i="3"/>
  <c r="F17" i="3"/>
  <c r="I17" i="3"/>
  <c r="K17" i="3"/>
  <c r="H10" i="3"/>
  <c r="F10" i="3"/>
  <c r="K10" i="3"/>
  <c r="J10" i="3"/>
  <c r="I10" i="3"/>
  <c r="J26" i="3"/>
  <c r="K26" i="3"/>
  <c r="H26" i="3"/>
  <c r="F26" i="3"/>
  <c r="I26" i="3"/>
  <c r="F16" i="3"/>
  <c r="J16" i="3"/>
  <c r="K16" i="3"/>
  <c r="I16" i="3"/>
  <c r="H16" i="3"/>
  <c r="J41" i="3"/>
  <c r="H41" i="3"/>
  <c r="I41" i="3"/>
  <c r="K41" i="3"/>
  <c r="F41" i="3"/>
  <c r="F28" i="3"/>
  <c r="H28" i="3"/>
  <c r="I28" i="3"/>
  <c r="K28" i="3"/>
  <c r="J28" i="3"/>
  <c r="K4" i="3"/>
  <c r="J4" i="3"/>
  <c r="I4" i="3"/>
  <c r="H4" i="3"/>
  <c r="F4" i="3"/>
  <c r="I19" i="3"/>
  <c r="F19" i="3"/>
  <c r="H19" i="3"/>
  <c r="J19" i="3"/>
  <c r="K19" i="3"/>
  <c r="H37" i="3"/>
  <c r="K37" i="3"/>
  <c r="I37" i="3"/>
  <c r="J37" i="3"/>
  <c r="F37" i="3"/>
  <c r="F5" i="3"/>
  <c r="K5" i="3"/>
  <c r="H5" i="3"/>
  <c r="J5" i="3"/>
  <c r="I5" i="3"/>
  <c r="J7" i="3"/>
  <c r="H7" i="3"/>
  <c r="K7" i="3"/>
  <c r="I7" i="3"/>
  <c r="F7" i="3"/>
  <c r="H27" i="3"/>
  <c r="K27" i="3"/>
  <c r="J27" i="3"/>
  <c r="F27" i="3"/>
  <c r="I27" i="3"/>
  <c r="F33" i="3"/>
  <c r="K33" i="3"/>
  <c r="H33" i="3"/>
  <c r="I33" i="3"/>
  <c r="J33" i="3"/>
  <c r="H12" i="3"/>
  <c r="K12" i="3"/>
  <c r="F12" i="3"/>
  <c r="I12" i="3"/>
  <c r="J12" i="3"/>
  <c r="J31" i="3"/>
  <c r="F31" i="3"/>
  <c r="K31" i="3"/>
  <c r="H31" i="3"/>
  <c r="I31" i="3"/>
  <c r="K36" i="3"/>
  <c r="H36" i="3"/>
  <c r="J36" i="3"/>
  <c r="F36" i="3"/>
  <c r="I36" i="3"/>
  <c r="H20" i="3"/>
  <c r="J20" i="3"/>
  <c r="F20" i="3"/>
  <c r="I20" i="3"/>
  <c r="K20" i="3"/>
  <c r="J11" i="3"/>
  <c r="K11" i="3"/>
  <c r="I11" i="3"/>
  <c r="H11" i="3"/>
  <c r="F11" i="3"/>
  <c r="K30" i="3"/>
  <c r="F30" i="3"/>
  <c r="I30" i="3"/>
  <c r="H30" i="3"/>
  <c r="J30" i="3"/>
  <c r="F89" i="3"/>
  <c r="K89" i="3"/>
  <c r="H89" i="3"/>
  <c r="J89" i="3"/>
  <c r="I89" i="3"/>
  <c r="K184" i="3"/>
  <c r="J184" i="3"/>
  <c r="F184" i="3"/>
  <c r="I184" i="3"/>
  <c r="H184" i="3"/>
  <c r="J167" i="3"/>
  <c r="I167" i="3"/>
  <c r="H167" i="3"/>
  <c r="K167" i="3"/>
  <c r="F167" i="3"/>
  <c r="F199" i="3"/>
  <c r="I199" i="3"/>
  <c r="J199" i="3"/>
  <c r="K199" i="3"/>
  <c r="H199" i="3"/>
  <c r="J179" i="3"/>
  <c r="F179" i="3"/>
  <c r="I179" i="3"/>
  <c r="H179" i="3"/>
  <c r="K179" i="3"/>
  <c r="F130" i="3"/>
  <c r="H130" i="3"/>
  <c r="I130" i="3"/>
  <c r="J130" i="3"/>
  <c r="K130" i="3"/>
  <c r="H190" i="3"/>
  <c r="F190" i="3"/>
  <c r="J190" i="3"/>
  <c r="I190" i="3"/>
  <c r="K190" i="3"/>
  <c r="I75" i="3"/>
  <c r="F75" i="3"/>
  <c r="J75" i="3"/>
  <c r="H75" i="3"/>
  <c r="K75" i="3"/>
  <c r="H162" i="3"/>
  <c r="K162" i="3"/>
  <c r="I162" i="3"/>
  <c r="F162" i="3"/>
  <c r="J162" i="3"/>
  <c r="J72" i="3"/>
  <c r="K72" i="3"/>
  <c r="H72" i="3"/>
  <c r="I72" i="3"/>
  <c r="F72" i="3"/>
  <c r="F134" i="3"/>
  <c r="I134" i="3"/>
  <c r="K134" i="3"/>
  <c r="H134" i="3"/>
  <c r="J134" i="3"/>
  <c r="F145" i="3"/>
  <c r="J145" i="3"/>
  <c r="H145" i="3"/>
  <c r="I145" i="3"/>
  <c r="K145" i="3"/>
  <c r="I135" i="3"/>
  <c r="H135" i="3"/>
  <c r="F135" i="3"/>
  <c r="K135" i="3"/>
  <c r="J135" i="3"/>
  <c r="I105" i="3"/>
  <c r="H105" i="3"/>
  <c r="K105" i="3"/>
  <c r="J105" i="3"/>
  <c r="F105" i="3"/>
  <c r="F94" i="3"/>
  <c r="H94" i="3"/>
  <c r="K94" i="3"/>
  <c r="J94" i="3"/>
  <c r="I94" i="3"/>
  <c r="I196" i="3"/>
  <c r="F196" i="3"/>
  <c r="H196" i="3"/>
  <c r="J196" i="3"/>
  <c r="K196" i="3"/>
  <c r="J165" i="3"/>
  <c r="H165" i="3"/>
  <c r="I165" i="3"/>
  <c r="F165" i="3"/>
  <c r="K165" i="3"/>
  <c r="J181" i="3"/>
  <c r="F181" i="3"/>
  <c r="K181" i="3"/>
  <c r="I181" i="3"/>
  <c r="H181" i="3"/>
  <c r="H64" i="3"/>
  <c r="I64" i="3"/>
  <c r="F64" i="3"/>
  <c r="J64" i="3"/>
  <c r="K64" i="3"/>
  <c r="J47" i="3"/>
  <c r="H47" i="3"/>
  <c r="K47" i="3"/>
  <c r="F47" i="3"/>
  <c r="I47" i="3"/>
  <c r="K142" i="3"/>
  <c r="H142" i="3"/>
  <c r="J142" i="3"/>
  <c r="F142" i="3"/>
  <c r="I142" i="3"/>
  <c r="K173" i="3"/>
  <c r="F173" i="3"/>
  <c r="I173" i="3"/>
  <c r="H173" i="3"/>
  <c r="J173" i="3"/>
  <c r="H144" i="3"/>
  <c r="K144" i="3"/>
  <c r="F144" i="3"/>
  <c r="I144" i="3"/>
  <c r="J144" i="3"/>
  <c r="J189" i="3"/>
  <c r="K189" i="3"/>
  <c r="H189" i="3"/>
  <c r="I189" i="3"/>
  <c r="F189" i="3"/>
  <c r="K155" i="3"/>
  <c r="J155" i="3"/>
  <c r="H155" i="3"/>
  <c r="I155" i="3"/>
  <c r="F155" i="3"/>
  <c r="K85" i="3"/>
  <c r="J85" i="3"/>
  <c r="I85" i="3"/>
  <c r="F85" i="3"/>
  <c r="H85" i="3"/>
  <c r="F158" i="3"/>
  <c r="J158" i="3"/>
  <c r="K158" i="3"/>
  <c r="H158" i="3"/>
  <c r="I158" i="3"/>
  <c r="J140" i="3"/>
  <c r="K140" i="3"/>
  <c r="I140" i="3"/>
  <c r="H140" i="3"/>
  <c r="F140" i="3"/>
  <c r="I168" i="3"/>
  <c r="J168" i="3"/>
  <c r="F168" i="3"/>
  <c r="K168" i="3"/>
  <c r="H168" i="3"/>
  <c r="K156" i="3"/>
  <c r="F156" i="3"/>
  <c r="H156" i="3"/>
  <c r="I156" i="3"/>
  <c r="J156" i="3"/>
  <c r="J90" i="3"/>
  <c r="K90" i="3"/>
  <c r="I90" i="3"/>
  <c r="F90" i="3"/>
  <c r="H90" i="3"/>
  <c r="J60" i="3"/>
  <c r="F60" i="3"/>
  <c r="H60" i="3"/>
  <c r="I60" i="3"/>
  <c r="K60" i="3"/>
  <c r="K54" i="3"/>
  <c r="F54" i="3"/>
  <c r="H54" i="3"/>
  <c r="I54" i="3"/>
  <c r="J54" i="3"/>
  <c r="K65" i="3"/>
  <c r="J65" i="3"/>
  <c r="I65" i="3"/>
  <c r="H65" i="3"/>
  <c r="F65" i="3"/>
  <c r="F136" i="3"/>
  <c r="K136" i="3"/>
  <c r="I136" i="3"/>
  <c r="H136" i="3"/>
  <c r="J136" i="3"/>
  <c r="K191" i="3"/>
  <c r="F191" i="3"/>
  <c r="J191" i="3"/>
  <c r="I191" i="3"/>
  <c r="H191" i="3"/>
  <c r="I70" i="3"/>
  <c r="K70" i="3"/>
  <c r="J70" i="3"/>
  <c r="H70" i="3"/>
  <c r="F70" i="3"/>
  <c r="H63" i="3"/>
  <c r="F63" i="3"/>
  <c r="K63" i="3"/>
  <c r="I63" i="3"/>
  <c r="J63" i="3"/>
  <c r="F112" i="3"/>
  <c r="J112" i="3"/>
  <c r="K112" i="3"/>
  <c r="I112" i="3"/>
  <c r="H112" i="3"/>
  <c r="K59" i="3"/>
  <c r="F59" i="3"/>
  <c r="I59" i="3"/>
  <c r="H59" i="3"/>
  <c r="J59" i="3"/>
  <c r="I171" i="3"/>
  <c r="J171" i="3"/>
  <c r="F171" i="3"/>
  <c r="K171" i="3"/>
  <c r="H171" i="3"/>
  <c r="H119" i="3"/>
  <c r="J119" i="3"/>
  <c r="K119" i="3"/>
  <c r="I119" i="3"/>
  <c r="F119" i="3"/>
  <c r="F161" i="3"/>
  <c r="H161" i="3"/>
  <c r="K161" i="3"/>
  <c r="J161" i="3"/>
  <c r="I161" i="3"/>
  <c r="H170" i="3"/>
  <c r="F170" i="3"/>
  <c r="K170" i="3"/>
  <c r="J170" i="3"/>
  <c r="I170" i="3"/>
  <c r="F180" i="3"/>
  <c r="I180" i="3"/>
  <c r="H180" i="3"/>
  <c r="K180" i="3"/>
  <c r="J180" i="3"/>
  <c r="I117" i="3"/>
  <c r="J117" i="3"/>
  <c r="K117" i="3"/>
  <c r="H117" i="3"/>
  <c r="F117" i="3"/>
  <c r="F56" i="3"/>
  <c r="K56" i="3"/>
  <c r="I56" i="3"/>
  <c r="H56" i="3"/>
  <c r="J56" i="3"/>
  <c r="K192" i="3"/>
  <c r="H192" i="3"/>
  <c r="F192" i="3"/>
  <c r="I192" i="3"/>
  <c r="J192" i="3"/>
  <c r="I49" i="3"/>
  <c r="H49" i="3"/>
  <c r="F49" i="3"/>
  <c r="K49" i="3"/>
  <c r="J49" i="3"/>
  <c r="F113" i="3"/>
  <c r="K113" i="3"/>
  <c r="I113" i="3"/>
  <c r="J113" i="3"/>
  <c r="H113" i="3"/>
  <c r="J147" i="3"/>
  <c r="I147" i="3"/>
  <c r="K147" i="3"/>
  <c r="H147" i="3"/>
  <c r="F147" i="3"/>
  <c r="H80" i="3"/>
  <c r="J80" i="3"/>
  <c r="K80" i="3"/>
  <c r="I80" i="3"/>
  <c r="F80" i="3"/>
  <c r="K55" i="3"/>
  <c r="I55" i="3"/>
  <c r="J55" i="3"/>
  <c r="F55" i="3"/>
  <c r="H55" i="3"/>
  <c r="F76" i="3"/>
  <c r="J76" i="3"/>
  <c r="K76" i="3"/>
  <c r="I76" i="3"/>
  <c r="H76" i="3"/>
  <c r="J62" i="3"/>
  <c r="K62" i="3"/>
  <c r="F62" i="3"/>
  <c r="I62" i="3"/>
  <c r="H62" i="3"/>
  <c r="H154" i="3"/>
  <c r="K154" i="3"/>
  <c r="I154" i="3"/>
  <c r="F154" i="3"/>
  <c r="J154" i="3"/>
  <c r="F96" i="3"/>
  <c r="J96" i="3"/>
  <c r="I96" i="3"/>
  <c r="H96" i="3"/>
  <c r="K96" i="3"/>
  <c r="F132" i="3"/>
  <c r="I132" i="3"/>
  <c r="H132" i="3"/>
  <c r="K132" i="3"/>
  <c r="J132" i="3"/>
  <c r="I200" i="3"/>
  <c r="J200" i="3"/>
  <c r="H200" i="3"/>
  <c r="F200" i="3"/>
  <c r="K200" i="3"/>
  <c r="K58" i="3"/>
  <c r="I58" i="3"/>
  <c r="H58" i="3"/>
  <c r="F58" i="3"/>
  <c r="J58" i="3"/>
  <c r="J151" i="3"/>
  <c r="H151" i="3"/>
  <c r="I151" i="3"/>
  <c r="F151" i="3"/>
  <c r="K151" i="3"/>
  <c r="K176" i="3"/>
  <c r="H176" i="3"/>
  <c r="J176" i="3"/>
  <c r="F176" i="3"/>
  <c r="I176" i="3"/>
  <c r="J88" i="3"/>
  <c r="K88" i="3"/>
  <c r="I88" i="3"/>
  <c r="H88" i="3"/>
  <c r="F88" i="3"/>
  <c r="H73" i="3"/>
  <c r="K73" i="3"/>
  <c r="J73" i="3"/>
  <c r="F73" i="3"/>
  <c r="I73" i="3"/>
  <c r="K83" i="3"/>
  <c r="H83" i="3"/>
  <c r="J83" i="3"/>
  <c r="F83" i="3"/>
  <c r="I83" i="3"/>
  <c r="I175" i="3"/>
  <c r="J175" i="3"/>
  <c r="F175" i="3"/>
  <c r="H175" i="3"/>
  <c r="K175" i="3"/>
  <c r="I107" i="3"/>
  <c r="H107" i="3"/>
  <c r="F107" i="3"/>
  <c r="K107" i="3"/>
  <c r="J107" i="3"/>
  <c r="K195" i="3"/>
  <c r="I195" i="3"/>
  <c r="H195" i="3"/>
  <c r="J195" i="3"/>
  <c r="F195" i="3"/>
  <c r="J114" i="3"/>
  <c r="F114" i="3"/>
  <c r="H114" i="3"/>
  <c r="K114" i="3"/>
  <c r="I114" i="3"/>
  <c r="K163" i="3"/>
  <c r="F163" i="3"/>
  <c r="J163" i="3"/>
  <c r="H163" i="3"/>
  <c r="I163" i="3"/>
  <c r="K128" i="3"/>
  <c r="I128" i="3"/>
  <c r="H128" i="3"/>
  <c r="J128" i="3"/>
  <c r="F128" i="3"/>
  <c r="I159" i="3"/>
  <c r="F159" i="3"/>
  <c r="K159" i="3"/>
  <c r="H159" i="3"/>
  <c r="J159" i="3"/>
  <c r="H71" i="3"/>
  <c r="J71" i="3"/>
  <c r="K71" i="3"/>
  <c r="I71" i="3"/>
  <c r="F71" i="3"/>
  <c r="F68" i="3"/>
  <c r="I68" i="3"/>
  <c r="H68" i="3"/>
  <c r="J68" i="3"/>
  <c r="K68" i="3"/>
  <c r="H69" i="3"/>
  <c r="J69" i="3"/>
  <c r="K69" i="3"/>
  <c r="I69" i="3"/>
  <c r="F69" i="3"/>
  <c r="K193" i="3"/>
  <c r="H193" i="3"/>
  <c r="I193" i="3"/>
  <c r="J193" i="3"/>
  <c r="F193" i="3"/>
  <c r="H188" i="3"/>
  <c r="I188" i="3"/>
  <c r="K188" i="3"/>
  <c r="J188" i="3"/>
  <c r="F188" i="3"/>
  <c r="F106" i="3"/>
  <c r="K106" i="3"/>
  <c r="H106" i="3"/>
  <c r="I106" i="3"/>
  <c r="J106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F22" i="3"/>
  <c r="J22" i="3"/>
  <c r="I22" i="3"/>
  <c r="K22" i="3"/>
  <c r="H22" i="3"/>
  <c r="J40" i="3"/>
  <c r="H40" i="3"/>
  <c r="I40" i="3"/>
  <c r="F40" i="3"/>
  <c r="K40" i="3"/>
  <c r="K39" i="3"/>
  <c r="J39" i="3"/>
  <c r="F39" i="3"/>
  <c r="I39" i="3"/>
  <c r="H39" i="3"/>
  <c r="I38" i="3"/>
  <c r="J38" i="3"/>
  <c r="H38" i="3"/>
  <c r="K38" i="3"/>
  <c r="F38" i="3"/>
  <c r="K21" i="3"/>
  <c r="F21" i="3"/>
  <c r="J21" i="3"/>
  <c r="H21" i="3"/>
  <c r="I21" i="3"/>
  <c r="F43" i="3"/>
  <c r="K43" i="3"/>
  <c r="J43" i="3"/>
  <c r="I43" i="3"/>
  <c r="H43" i="3"/>
  <c r="H25" i="3"/>
  <c r="I25" i="3"/>
  <c r="K25" i="3"/>
  <c r="J25" i="3"/>
  <c r="F25" i="3"/>
  <c r="F23" i="3"/>
  <c r="I23" i="3"/>
  <c r="J23" i="3"/>
  <c r="H23" i="3"/>
  <c r="K23" i="3"/>
  <c r="F32" i="3"/>
  <c r="H32" i="3"/>
  <c r="K32" i="3"/>
  <c r="I32" i="3"/>
  <c r="J32" i="3"/>
  <c r="H24" i="3"/>
  <c r="J24" i="3"/>
  <c r="K24" i="3"/>
  <c r="F24" i="3"/>
  <c r="I24" i="3"/>
  <c r="I9" i="3"/>
  <c r="K9" i="3"/>
  <c r="J9" i="3"/>
  <c r="F9" i="3"/>
  <c r="H9" i="3"/>
  <c r="I8" i="3"/>
  <c r="K8" i="3"/>
  <c r="F8" i="3"/>
  <c r="J8" i="3"/>
  <c r="H8" i="3"/>
  <c r="K34" i="3"/>
  <c r="I34" i="3"/>
  <c r="H34" i="3"/>
  <c r="J34" i="3"/>
  <c r="F34" i="3"/>
  <c r="J45" i="3"/>
  <c r="H45" i="3"/>
  <c r="K45" i="3"/>
  <c r="F45" i="3"/>
  <c r="I45" i="3"/>
  <c r="I18" i="3"/>
  <c r="F18" i="3"/>
  <c r="J18" i="3"/>
  <c r="K18" i="3"/>
  <c r="H18" i="3"/>
  <c r="I15" i="3"/>
  <c r="H15" i="3"/>
  <c r="K15" i="3"/>
  <c r="F15" i="3"/>
  <c r="J15" i="3"/>
  <c r="K44" i="3"/>
  <c r="J44" i="3"/>
  <c r="I44" i="3"/>
  <c r="F44" i="3"/>
  <c r="H44" i="3"/>
  <c r="J14" i="3"/>
  <c r="F14" i="3"/>
  <c r="H14" i="3"/>
  <c r="I14" i="3"/>
  <c r="K14" i="3"/>
  <c r="H35" i="3"/>
  <c r="K35" i="3"/>
  <c r="I35" i="3"/>
  <c r="F35" i="3"/>
  <c r="J35" i="3"/>
  <c r="F6" i="3"/>
  <c r="J6" i="3"/>
  <c r="K6" i="3"/>
  <c r="I6" i="3"/>
  <c r="H6" i="3"/>
  <c r="F13" i="3"/>
  <c r="J13" i="3"/>
  <c r="K13" i="3"/>
  <c r="H13" i="3"/>
  <c r="I13" i="3"/>
  <c r="J48" i="3"/>
  <c r="I48" i="3"/>
  <c r="H48" i="3"/>
  <c r="K48" i="3"/>
  <c r="F48" i="3"/>
  <c r="I67" i="3"/>
  <c r="J67" i="3"/>
  <c r="H67" i="3"/>
  <c r="K67" i="3"/>
  <c r="F67" i="3"/>
  <c r="J137" i="3"/>
  <c r="F137" i="3"/>
  <c r="K137" i="3"/>
  <c r="H137" i="3"/>
  <c r="I137" i="3"/>
  <c r="J124" i="3"/>
  <c r="H124" i="3"/>
  <c r="K124" i="3"/>
  <c r="F124" i="3"/>
  <c r="I124" i="3"/>
  <c r="J108" i="3"/>
  <c r="I108" i="3"/>
  <c r="H108" i="3"/>
  <c r="F108" i="3"/>
  <c r="K108" i="3"/>
  <c r="H52" i="3"/>
  <c r="I52" i="3"/>
  <c r="F52" i="3"/>
  <c r="J52" i="3"/>
  <c r="K52" i="3"/>
  <c r="J139" i="3"/>
  <c r="F139" i="3"/>
  <c r="I139" i="3"/>
  <c r="H139" i="3"/>
  <c r="K139" i="3"/>
  <c r="F102" i="3"/>
  <c r="H102" i="3"/>
  <c r="J102" i="3"/>
  <c r="I102" i="3"/>
  <c r="K102" i="3"/>
  <c r="K148" i="3"/>
  <c r="I148" i="3"/>
  <c r="F148" i="3"/>
  <c r="J148" i="3"/>
  <c r="H148" i="3"/>
  <c r="K111" i="3"/>
  <c r="I111" i="3"/>
  <c r="F111" i="3"/>
  <c r="J111" i="3"/>
  <c r="H111" i="3"/>
  <c r="J166" i="3"/>
  <c r="K166" i="3"/>
  <c r="I166" i="3"/>
  <c r="F166" i="3"/>
  <c r="H166" i="3"/>
  <c r="F109" i="3"/>
  <c r="K109" i="3"/>
  <c r="I109" i="3"/>
  <c r="H109" i="3"/>
  <c r="J109" i="3"/>
  <c r="H123" i="3"/>
  <c r="K123" i="3"/>
  <c r="J123" i="3"/>
  <c r="F123" i="3"/>
  <c r="I123" i="3"/>
  <c r="I183" i="3"/>
  <c r="F183" i="3"/>
  <c r="J183" i="3"/>
  <c r="H183" i="3"/>
  <c r="K183" i="3"/>
  <c r="F84" i="3"/>
  <c r="K84" i="3"/>
  <c r="J84" i="3"/>
  <c r="H84" i="3"/>
  <c r="I84" i="3"/>
  <c r="F150" i="3"/>
  <c r="K150" i="3"/>
  <c r="I150" i="3"/>
  <c r="H150" i="3"/>
  <c r="J150" i="3"/>
  <c r="J177" i="3"/>
  <c r="K177" i="3"/>
  <c r="H177" i="3"/>
  <c r="F177" i="3"/>
  <c r="I177" i="3"/>
  <c r="I126" i="3"/>
  <c r="J126" i="3"/>
  <c r="H126" i="3"/>
  <c r="F126" i="3"/>
  <c r="K126" i="3"/>
  <c r="K169" i="3"/>
  <c r="J169" i="3"/>
  <c r="F169" i="3"/>
  <c r="I169" i="3"/>
  <c r="H169" i="3"/>
  <c r="H74" i="3"/>
  <c r="J74" i="3"/>
  <c r="F74" i="3"/>
  <c r="I74" i="3"/>
  <c r="K74" i="3"/>
  <c r="F97" i="3"/>
  <c r="I97" i="3"/>
  <c r="H97" i="3"/>
  <c r="J97" i="3"/>
  <c r="K97" i="3"/>
  <c r="I152" i="3"/>
  <c r="J152" i="3"/>
  <c r="H152" i="3"/>
  <c r="F152" i="3"/>
  <c r="K152" i="3"/>
  <c r="K101" i="3"/>
  <c r="I101" i="3"/>
  <c r="H101" i="3"/>
  <c r="J101" i="3"/>
  <c r="F101" i="3"/>
  <c r="J66" i="3"/>
  <c r="H66" i="3"/>
  <c r="K66" i="3"/>
  <c r="F66" i="3"/>
  <c r="I66" i="3"/>
  <c r="K104" i="3"/>
  <c r="I104" i="3"/>
  <c r="H104" i="3"/>
  <c r="J104" i="3"/>
  <c r="F104" i="3"/>
  <c r="H127" i="3"/>
  <c r="K127" i="3"/>
  <c r="I127" i="3"/>
  <c r="J127" i="3"/>
  <c r="F127" i="3"/>
  <c r="I198" i="3"/>
  <c r="F198" i="3"/>
  <c r="J198" i="3"/>
  <c r="H198" i="3"/>
  <c r="K198" i="3"/>
  <c r="J141" i="3"/>
  <c r="I141" i="3"/>
  <c r="H141" i="3"/>
  <c r="F141" i="3"/>
  <c r="K141" i="3"/>
  <c r="F53" i="3"/>
  <c r="K53" i="3"/>
  <c r="J53" i="3"/>
  <c r="H53" i="3"/>
  <c r="I53" i="3"/>
  <c r="F46" i="3"/>
  <c r="K46" i="3"/>
  <c r="J46" i="3"/>
  <c r="I46" i="3"/>
  <c r="H46" i="3"/>
  <c r="F143" i="3"/>
  <c r="J143" i="3"/>
  <c r="K143" i="3"/>
  <c r="H143" i="3"/>
  <c r="I143" i="3"/>
  <c r="I61" i="3"/>
  <c r="J61" i="3"/>
  <c r="H61" i="3"/>
  <c r="K61" i="3"/>
  <c r="F61" i="3"/>
  <c r="F197" i="3"/>
  <c r="I197" i="3"/>
  <c r="J197" i="3"/>
  <c r="K197" i="3"/>
  <c r="H197" i="3"/>
  <c r="F146" i="3"/>
  <c r="J146" i="3"/>
  <c r="I146" i="3"/>
  <c r="K146" i="3"/>
  <c r="H146" i="3"/>
  <c r="F174" i="3"/>
  <c r="H174" i="3"/>
  <c r="I174" i="3"/>
  <c r="K174" i="3"/>
  <c r="J174" i="3"/>
  <c r="F116" i="3"/>
  <c r="H116" i="3"/>
  <c r="J116" i="3"/>
  <c r="I116" i="3"/>
  <c r="K116" i="3"/>
  <c r="F86" i="3"/>
  <c r="J86" i="3"/>
  <c r="K86" i="3"/>
  <c r="I86" i="3"/>
  <c r="H86" i="3"/>
  <c r="I103" i="3"/>
  <c r="K103" i="3"/>
  <c r="H103" i="3"/>
  <c r="F103" i="3"/>
  <c r="J103" i="3"/>
  <c r="J129" i="3"/>
  <c r="F129" i="3"/>
  <c r="K129" i="3"/>
  <c r="I129" i="3"/>
  <c r="H129" i="3"/>
  <c r="K194" i="3"/>
  <c r="J194" i="3"/>
  <c r="I194" i="3"/>
  <c r="H194" i="3"/>
  <c r="F194" i="3"/>
  <c r="J121" i="3"/>
  <c r="I121" i="3"/>
  <c r="F121" i="3"/>
  <c r="H121" i="3"/>
  <c r="K121" i="3"/>
  <c r="K99" i="3"/>
  <c r="I99" i="3"/>
  <c r="H99" i="3"/>
  <c r="J99" i="3"/>
  <c r="F99" i="3"/>
  <c r="I186" i="3"/>
  <c r="F186" i="3"/>
  <c r="H186" i="3"/>
  <c r="K186" i="3"/>
  <c r="J186" i="3"/>
  <c r="K118" i="3"/>
  <c r="H118" i="3"/>
  <c r="I118" i="3"/>
  <c r="J118" i="3"/>
  <c r="F118" i="3"/>
  <c r="J51" i="3"/>
  <c r="K51" i="3"/>
  <c r="F51" i="3"/>
  <c r="I51" i="3"/>
  <c r="H51" i="3"/>
  <c r="K110" i="3"/>
  <c r="F110" i="3"/>
  <c r="J110" i="3"/>
  <c r="I110" i="3"/>
  <c r="H110" i="3"/>
  <c r="K153" i="3"/>
  <c r="H153" i="3"/>
  <c r="J153" i="3"/>
  <c r="F153" i="3"/>
  <c r="I153" i="3"/>
  <c r="H187" i="3"/>
  <c r="K187" i="3"/>
  <c r="F187" i="3"/>
  <c r="I187" i="3"/>
  <c r="J187" i="3"/>
  <c r="I178" i="3"/>
  <c r="J178" i="3"/>
  <c r="H178" i="3"/>
  <c r="F178" i="3"/>
  <c r="K178" i="3"/>
  <c r="I125" i="3"/>
  <c r="H125" i="3"/>
  <c r="F125" i="3"/>
  <c r="J125" i="3"/>
  <c r="K125" i="3"/>
  <c r="F82" i="3"/>
  <c r="H82" i="3"/>
  <c r="K82" i="3"/>
  <c r="J82" i="3"/>
  <c r="I82" i="3"/>
  <c r="J92" i="3"/>
  <c r="F92" i="3"/>
  <c r="H92" i="3"/>
  <c r="K92" i="3"/>
  <c r="I92" i="3"/>
  <c r="J149" i="3"/>
  <c r="H149" i="3"/>
  <c r="F149" i="3"/>
  <c r="K149" i="3"/>
  <c r="I149" i="3"/>
  <c r="F185" i="3"/>
  <c r="K185" i="3"/>
  <c r="H185" i="3"/>
  <c r="J185" i="3"/>
  <c r="I185" i="3"/>
  <c r="J50" i="3"/>
  <c r="K50" i="3"/>
  <c r="F50" i="3"/>
  <c r="H50" i="3"/>
  <c r="I50" i="3"/>
  <c r="H77" i="3"/>
  <c r="J77" i="3"/>
  <c r="F77" i="3"/>
  <c r="I77" i="3"/>
  <c r="K77" i="3"/>
  <c r="K157" i="3"/>
  <c r="H157" i="3"/>
  <c r="J157" i="3"/>
  <c r="F157" i="3"/>
  <c r="I157" i="3"/>
  <c r="I133" i="3"/>
  <c r="F133" i="3"/>
  <c r="H133" i="3"/>
  <c r="K133" i="3"/>
  <c r="J133" i="3"/>
  <c r="I3" i="3"/>
  <c r="H3" i="3"/>
  <c r="K3" i="3"/>
  <c r="F3" i="3"/>
  <c r="J3" i="3"/>
  <c r="J202" i="3"/>
  <c r="I202" i="3"/>
  <c r="K202" i="3"/>
  <c r="F202" i="3"/>
  <c r="H202" i="3"/>
  <c r="H115" i="3"/>
  <c r="F115" i="3"/>
  <c r="I115" i="3"/>
  <c r="J115" i="3"/>
  <c r="K115" i="3"/>
  <c r="F131" i="3"/>
  <c r="J131" i="3"/>
  <c r="H131" i="3"/>
  <c r="I131" i="3"/>
  <c r="K131" i="3"/>
  <c r="H81" i="3"/>
  <c r="J81" i="3"/>
  <c r="K81" i="3"/>
  <c r="F81" i="3"/>
  <c r="I81" i="3"/>
  <c r="I182" i="3"/>
  <c r="H182" i="3"/>
  <c r="J182" i="3"/>
  <c r="K182" i="3"/>
  <c r="F182" i="3"/>
  <c r="J78" i="3"/>
  <c r="H78" i="3"/>
  <c r="F78" i="3"/>
  <c r="I78" i="3"/>
  <c r="K78" i="3"/>
  <c r="I138" i="3"/>
  <c r="F138" i="3"/>
  <c r="H138" i="3"/>
  <c r="K138" i="3"/>
  <c r="J138" i="3"/>
  <c r="F122" i="3"/>
  <c r="I122" i="3"/>
  <c r="J122" i="3"/>
  <c r="K122" i="3"/>
  <c r="H122" i="3"/>
  <c r="H120" i="3"/>
  <c r="K120" i="3"/>
  <c r="F120" i="3"/>
  <c r="I120" i="3"/>
  <c r="J120" i="3"/>
  <c r="H100" i="3"/>
  <c r="J100" i="3"/>
  <c r="F100" i="3"/>
  <c r="K100" i="3"/>
  <c r="I100" i="3"/>
  <c r="H79" i="3"/>
  <c r="J79" i="3"/>
  <c r="I79" i="3"/>
  <c r="K79" i="3"/>
  <c r="F79" i="3"/>
  <c r="F57" i="3"/>
  <c r="H57" i="3"/>
  <c r="K57" i="3"/>
  <c r="J57" i="3"/>
  <c r="I57" i="3"/>
  <c r="K164" i="3"/>
  <c r="I164" i="3"/>
  <c r="H164" i="3"/>
  <c r="J164" i="3"/>
  <c r="F164" i="3"/>
  <c r="F172" i="3"/>
  <c r="J172" i="3"/>
  <c r="I172" i="3"/>
  <c r="K172" i="3"/>
  <c r="H172" i="3"/>
  <c r="H95" i="3"/>
  <c r="J95" i="3"/>
  <c r="F95" i="3"/>
  <c r="I95" i="3"/>
  <c r="K95" i="3"/>
  <c r="F93" i="3"/>
  <c r="H93" i="3"/>
  <c r="I93" i="3"/>
  <c r="K93" i="3"/>
  <c r="J93" i="3"/>
  <c r="J87" i="3"/>
  <c r="I87" i="3"/>
  <c r="K87" i="3"/>
  <c r="H87" i="3"/>
  <c r="F87" i="3"/>
  <c r="H91" i="3"/>
  <c r="I91" i="3"/>
  <c r="J91" i="3"/>
  <c r="K91" i="3"/>
  <c r="F91" i="3"/>
  <c r="I98" i="3"/>
  <c r="J98" i="3"/>
  <c r="H98" i="3"/>
  <c r="K98" i="3"/>
  <c r="F98" i="3"/>
  <c r="K160" i="3"/>
  <c r="I160" i="3"/>
  <c r="J160" i="3"/>
  <c r="F160" i="3"/>
  <c r="H160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</calcChain>
</file>

<file path=xl/sharedStrings.xml><?xml version="1.0" encoding="utf-8"?>
<sst xmlns="http://schemas.openxmlformats.org/spreadsheetml/2006/main" count="1642" uniqueCount="471">
  <si>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</si>
  <si>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</si>
  <si>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</si>
  <si>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</si>
  <si>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</si>
  <si>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</si>
  <si>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</si>
  <si>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</si>
  <si>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</si>
  <si>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</si>
  <si>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</si>
  <si>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</si>
  <si>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</si>
  <si>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</si>
  <si>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</si>
  <si>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</si>
  <si>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</si>
  <si>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</si>
  <si>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</si>
  <si>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</si>
  <si>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</si>
  <si>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</si>
  <si>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</si>
  <si>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</si>
  <si>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</si>
  <si>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</si>
  <si>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</si>
  <si>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</si>
  <si>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</si>
  <si>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</si>
  <si>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</si>
  <si>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</si>
  <si>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</si>
  <si>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</si>
  <si>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</si>
  <si>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</si>
  <si>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</si>
  <si>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</si>
  <si>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</si>
  <si>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</si>
  <si>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</si>
  <si>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</si>
  <si>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</si>
  <si>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</si>
  <si>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</si>
  <si>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</si>
  <si>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</si>
  <si>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</si>
  <si>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</si>
  <si>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</si>
  <si>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</si>
  <si>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</si>
  <si>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</si>
  <si>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</si>
  <si>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</si>
  <si>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</si>
  <si>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</si>
  <si>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</si>
  <si>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</si>
  <si>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</si>
  <si>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</si>
  <si>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</si>
  <si>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</si>
  <si>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</si>
  <si>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</si>
  <si>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</si>
  <si>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</si>
  <si>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</si>
  <si>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Blackburn</t>
  </si>
  <si>
    <t>Millwall</t>
  </si>
  <si>
    <t>Blackpool</t>
  </si>
  <si>
    <t>Norwich</t>
  </si>
  <si>
    <t>Bristol City</t>
  </si>
  <si>
    <t>QPR</t>
  </si>
  <si>
    <t>Cardiff</t>
  </si>
  <si>
    <t>Burnley</t>
  </si>
  <si>
    <t>Coventry</t>
  </si>
  <si>
    <t>Middlesbrough</t>
  </si>
  <si>
    <t>Reading</t>
  </si>
  <si>
    <t>Huddersfield</t>
  </si>
  <si>
    <t>Rotherham</t>
  </si>
  <si>
    <t>Wigan</t>
  </si>
  <si>
    <t>Sheffield United</t>
  </si>
  <si>
    <t>Birmingham</t>
  </si>
  <si>
    <t>Sunderland</t>
  </si>
  <si>
    <t>Preston</t>
  </si>
  <si>
    <t>West Brom</t>
  </si>
  <si>
    <t>Swansea</t>
  </si>
  <si>
    <t>Stoke</t>
  </si>
  <si>
    <t>Watford</t>
  </si>
  <si>
    <t>Hull</t>
  </si>
  <si>
    <t>Luton</t>
  </si>
  <si>
    <t>E1</t>
  </si>
  <si>
    <t>SC1</t>
  </si>
  <si>
    <t>SC2</t>
  </si>
  <si>
    <t>Antwerp</t>
  </si>
  <si>
    <t>St Truiden</t>
  </si>
  <si>
    <t>Inverness C</t>
  </si>
  <si>
    <t>Osasuna</t>
  </si>
  <si>
    <t>Valencia</t>
  </si>
  <si>
    <t>Genk</t>
  </si>
  <si>
    <t>Kortrijk</t>
  </si>
  <si>
    <t>Seraing</t>
  </si>
  <si>
    <t>Oostende</t>
  </si>
  <si>
    <t>Waregem</t>
  </si>
  <si>
    <t>Oud-Heverlee Leuven</t>
  </si>
  <si>
    <t>Club Brugge</t>
  </si>
  <si>
    <t>Westerlo</t>
  </si>
  <si>
    <t>Bournemouth</t>
  </si>
  <si>
    <t>Leicester</t>
  </si>
  <si>
    <t>Chelsea</t>
  </si>
  <si>
    <t>Wolves</t>
  </si>
  <si>
    <t>Southampton</t>
  </si>
  <si>
    <t>Newcastle</t>
  </si>
  <si>
    <t>Brentford</t>
  </si>
  <si>
    <t>Brighton</t>
  </si>
  <si>
    <t>Tottenham</t>
  </si>
  <si>
    <t>Arbroath</t>
  </si>
  <si>
    <t>Hamilton</t>
  </si>
  <si>
    <t>Raith Rvs</t>
  </si>
  <si>
    <t>Alloa</t>
  </si>
  <si>
    <t>Dunfermline</t>
  </si>
  <si>
    <t>Clyde</t>
  </si>
  <si>
    <t>Falkirk</t>
  </si>
  <si>
    <t>Almeria</t>
  </si>
  <si>
    <t>Vallecano</t>
  </si>
  <si>
    <t>Ath Madrid</t>
  </si>
  <si>
    <t>Girona</t>
  </si>
  <si>
    <t>Sevilla</t>
  </si>
  <si>
    <t>Ath Bilbao</t>
  </si>
  <si>
    <t>Getafe</t>
  </si>
  <si>
    <t>Real Madrid</t>
  </si>
  <si>
    <t>Mechelen</t>
  </si>
  <si>
    <t>Anderlecht</t>
  </si>
  <si>
    <t>Eupen</t>
  </si>
  <si>
    <t>Gent</t>
  </si>
  <si>
    <t>Charleroi</t>
  </si>
  <si>
    <t>Standard</t>
  </si>
  <si>
    <t>St. Gilloise</t>
  </si>
  <si>
    <t>Cercle Brugge</t>
  </si>
  <si>
    <t>Crystal Palace</t>
  </si>
  <si>
    <t>Leeds</t>
  </si>
  <si>
    <t>West Ham</t>
  </si>
  <si>
    <t>Fulham</t>
  </si>
  <si>
    <t>Liverpool</t>
  </si>
  <si>
    <t>Everton</t>
  </si>
  <si>
    <t>Man United</t>
  </si>
  <si>
    <t>Valladolid</t>
  </si>
  <si>
    <t>Betis</t>
  </si>
  <si>
    <t>Cadiz</t>
  </si>
  <si>
    <t>Espanol</t>
  </si>
  <si>
    <t>Sociedad</t>
  </si>
  <si>
    <t>Villarreal</t>
  </si>
  <si>
    <t>Barcelona</t>
  </si>
  <si>
    <t>Celta</t>
  </si>
  <si>
    <t>Nottm Forest</t>
  </si>
  <si>
    <t>Aston Villa</t>
  </si>
  <si>
    <t>Elche</t>
  </si>
  <si>
    <t>Mallorca</t>
  </si>
  <si>
    <t>B1</t>
  </si>
  <si>
    <t>SP1</t>
  </si>
  <si>
    <t>E0</t>
  </si>
  <si>
    <t>Mainz</t>
  </si>
  <si>
    <t>FC Koln</t>
  </si>
  <si>
    <t>Darmstadt</t>
  </si>
  <si>
    <t>Holstein Kiel</t>
  </si>
  <si>
    <t>Hansa Rostock</t>
  </si>
  <si>
    <t>Kaiserslautern</t>
  </si>
  <si>
    <t>Ipswich</t>
  </si>
  <si>
    <t>Derby</t>
  </si>
  <si>
    <t>Notts County</t>
  </si>
  <si>
    <t>Maidstone</t>
  </si>
  <si>
    <t>Ajaccio</t>
  </si>
  <si>
    <t>Paris SG</t>
  </si>
  <si>
    <t>Juventus</t>
  </si>
  <si>
    <t>Empoli</t>
  </si>
  <si>
    <t>Porto</t>
  </si>
  <si>
    <t>Benfica</t>
  </si>
  <si>
    <t>Hibernian</t>
  </si>
  <si>
    <t>St Johnstone</t>
  </si>
  <si>
    <t>Granada</t>
  </si>
  <si>
    <t>Zaragoza</t>
  </si>
  <si>
    <t>Antalyaspor</t>
  </si>
  <si>
    <t>Istanbulspor</t>
  </si>
  <si>
    <t>Augsburg</t>
  </si>
  <si>
    <t>RB Leipzig</t>
  </si>
  <si>
    <t>Dortmund</t>
  </si>
  <si>
    <t>Stuttgart</t>
  </si>
  <si>
    <t>Freiburg</t>
  </si>
  <si>
    <t>Werder Bremen</t>
  </si>
  <si>
    <t>Hoffenheim</t>
  </si>
  <si>
    <t>Bayern Munich</t>
  </si>
  <si>
    <t>Leverkusen</t>
  </si>
  <si>
    <t>Wolfsburg</t>
  </si>
  <si>
    <t>Mgladbach</t>
  </si>
  <si>
    <t>Ein Frankfurt</t>
  </si>
  <si>
    <t>Braunschweig</t>
  </si>
  <si>
    <t>Paderborn</t>
  </si>
  <si>
    <t>Nurnberg</t>
  </si>
  <si>
    <t>Hannover</t>
  </si>
  <si>
    <t>Regensburg</t>
  </si>
  <si>
    <t>Sandhausen</t>
  </si>
  <si>
    <t>Bielefeld</t>
  </si>
  <si>
    <t>St Pauli</t>
  </si>
  <si>
    <t>Man City</t>
  </si>
  <si>
    <t>Lincoln</t>
  </si>
  <si>
    <t>Sheffield Weds</t>
  </si>
  <si>
    <t>Accrington</t>
  </si>
  <si>
    <t>Bolton</t>
  </si>
  <si>
    <t>Bristol Rvs</t>
  </si>
  <si>
    <t>Plymouth</t>
  </si>
  <si>
    <t>Burton</t>
  </si>
  <si>
    <t>Cheltenham</t>
  </si>
  <si>
    <t>Cambridge</t>
  </si>
  <si>
    <t>Port Vale</t>
  </si>
  <si>
    <t>Exeter</t>
  </si>
  <si>
    <t>Fleetwood Town</t>
  </si>
  <si>
    <t>Forest Green</t>
  </si>
  <si>
    <t>Portsmouth</t>
  </si>
  <si>
    <t>Milton Keynes Dons</t>
  </si>
  <si>
    <t>Wycombe</t>
  </si>
  <si>
    <t>Morecambe</t>
  </si>
  <si>
    <t>Barnsley</t>
  </si>
  <si>
    <t>Oxford</t>
  </si>
  <si>
    <t>Peterboro</t>
  </si>
  <si>
    <t>Shrewsbury</t>
  </si>
  <si>
    <t>Charlton</t>
  </si>
  <si>
    <t>Carlisle</t>
  </si>
  <si>
    <t>Leyton Orient</t>
  </si>
  <si>
    <t>Crawley Town</t>
  </si>
  <si>
    <t>Mansfield</t>
  </si>
  <si>
    <t>Crewe</t>
  </si>
  <si>
    <t>Doncaster</t>
  </si>
  <si>
    <t>Gillingham</t>
  </si>
  <si>
    <t>Barrow</t>
  </si>
  <si>
    <t>Grimsby</t>
  </si>
  <si>
    <t>Bradford</t>
  </si>
  <si>
    <t>Harrogate</t>
  </si>
  <si>
    <t>Tranmere</t>
  </si>
  <si>
    <t>Newport County</t>
  </si>
  <si>
    <t>Colchester</t>
  </si>
  <si>
    <t>Rochdale</t>
  </si>
  <si>
    <t>AFC Wimbledon</t>
  </si>
  <si>
    <t>Salford</t>
  </si>
  <si>
    <t>Stockport</t>
  </si>
  <si>
    <t>Stevenage</t>
  </si>
  <si>
    <t>Northampton</t>
  </si>
  <si>
    <t>Sutton</t>
  </si>
  <si>
    <t>Walsall</t>
  </si>
  <si>
    <t>Swindon</t>
  </si>
  <si>
    <t>Hartlepool</t>
  </si>
  <si>
    <t>Aldershot</t>
  </si>
  <si>
    <t>Barnet</t>
  </si>
  <si>
    <t>Maidenhead</t>
  </si>
  <si>
    <t>Boreham Wood</t>
  </si>
  <si>
    <t>Wrexham</t>
  </si>
  <si>
    <t>Chesterfield</t>
  </si>
  <si>
    <t>Bromley</t>
  </si>
  <si>
    <t>Dorking</t>
  </si>
  <si>
    <t>Wealdstone</t>
  </si>
  <si>
    <t>Gateshead</t>
  </si>
  <si>
    <t>Woking</t>
  </si>
  <si>
    <t>Halifax</t>
  </si>
  <si>
    <t>Dag and Red</t>
  </si>
  <si>
    <t>Oldham</t>
  </si>
  <si>
    <t>Yeovil</t>
  </si>
  <si>
    <t>Solihull</t>
  </si>
  <si>
    <t>Eastleigh</t>
  </si>
  <si>
    <t>Southend</t>
  </si>
  <si>
    <t>Scunthorpe</t>
  </si>
  <si>
    <t>Torquay</t>
  </si>
  <si>
    <t>Altrincham</t>
  </si>
  <si>
    <t>Montpellier</t>
  </si>
  <si>
    <t>Lyon</t>
  </si>
  <si>
    <t>Marseille</t>
  </si>
  <si>
    <t>Lens</t>
  </si>
  <si>
    <t>Atromitos</t>
  </si>
  <si>
    <t>Volos NFC</t>
  </si>
  <si>
    <t>Panetolikos</t>
  </si>
  <si>
    <t>Olympiakos</t>
  </si>
  <si>
    <t>Salernitana</t>
  </si>
  <si>
    <t>Spezia</t>
  </si>
  <si>
    <t>Milan</t>
  </si>
  <si>
    <t>Monza</t>
  </si>
  <si>
    <t>Fiorentina</t>
  </si>
  <si>
    <t>Inter</t>
  </si>
  <si>
    <t>Brescia</t>
  </si>
  <si>
    <t>Venezia</t>
  </si>
  <si>
    <t>Como</t>
  </si>
  <si>
    <t>Benevento</t>
  </si>
  <si>
    <t>Frosinone</t>
  </si>
  <si>
    <t>Bari</t>
  </si>
  <si>
    <t>Reggina</t>
  </si>
  <si>
    <t>Perugia</t>
  </si>
  <si>
    <t>Spal</t>
  </si>
  <si>
    <t>Cosenza</t>
  </si>
  <si>
    <t>Sudtirol</t>
  </si>
  <si>
    <t>Parma</t>
  </si>
  <si>
    <t>Ternana</t>
  </si>
  <si>
    <t>Genoa</t>
  </si>
  <si>
    <t>For Sittard</t>
  </si>
  <si>
    <t>Waalwijk</t>
  </si>
  <si>
    <t>FC Emmen</t>
  </si>
  <si>
    <t>Famalicao</t>
  </si>
  <si>
    <t>Pacos Ferreira</t>
  </si>
  <si>
    <t>Estoril</t>
  </si>
  <si>
    <t>Sp Braga</t>
  </si>
  <si>
    <t>Sp Lisbon</t>
  </si>
  <si>
    <t>Casa Pia</t>
  </si>
  <si>
    <t>Hearts</t>
  </si>
  <si>
    <t>Celtic</t>
  </si>
  <si>
    <t>Kilmarnock</t>
  </si>
  <si>
    <t>Ross County</t>
  </si>
  <si>
    <t>Motherwell</t>
  </si>
  <si>
    <t>Aberdeen</t>
  </si>
  <si>
    <t>Rangers</t>
  </si>
  <si>
    <t>Livingston</t>
  </si>
  <si>
    <t>St Mirren</t>
  </si>
  <si>
    <t>Dundee United</t>
  </si>
  <si>
    <t>Ayr</t>
  </si>
  <si>
    <t>Cove Rangers</t>
  </si>
  <si>
    <t>Dundee</t>
  </si>
  <si>
    <t>Morton</t>
  </si>
  <si>
    <t>Partick</t>
  </si>
  <si>
    <t>Queens Park</t>
  </si>
  <si>
    <t>Queen of Sth</t>
  </si>
  <si>
    <t>Kelty Hearts</t>
  </si>
  <si>
    <t>FC Edinburgh</t>
  </si>
  <si>
    <t>Airdrie Utd</t>
  </si>
  <si>
    <t>Montrose</t>
  </si>
  <si>
    <t>Peterhead</t>
  </si>
  <si>
    <t>Villarreal B</t>
  </si>
  <si>
    <t>Andorra</t>
  </si>
  <si>
    <t>Alaves</t>
  </si>
  <si>
    <t>Sp Gijon</t>
  </si>
  <si>
    <t>Mirandes</t>
  </si>
  <si>
    <t>Huesca</t>
  </si>
  <si>
    <t>Ibiza</t>
  </si>
  <si>
    <t>Levante</t>
  </si>
  <si>
    <t>Umraniyespor</t>
  </si>
  <si>
    <t>Karagumruk</t>
  </si>
  <si>
    <t>Sivasspor</t>
  </si>
  <si>
    <t>Fenerbahce</t>
  </si>
  <si>
    <t>Buyuksehyr</t>
  </si>
  <si>
    <t>Bochum</t>
  </si>
  <si>
    <t>Union Berlin</t>
  </si>
  <si>
    <t>Hertha</t>
  </si>
  <si>
    <t>Schalke 04</t>
  </si>
  <si>
    <t>Hamburg</t>
  </si>
  <si>
    <t>Magdeburg</t>
  </si>
  <si>
    <t>Heidenheim</t>
  </si>
  <si>
    <t>Greuther Furth</t>
  </si>
  <si>
    <t>Karlsruhe</t>
  </si>
  <si>
    <t>Fortuna Dusseldorf</t>
  </si>
  <si>
    <t>Arsenal</t>
  </si>
  <si>
    <t>Angers</t>
  </si>
  <si>
    <t>Rennes</t>
  </si>
  <si>
    <t>Clermont</t>
  </si>
  <si>
    <t>Brest</t>
  </si>
  <si>
    <t>Reims</t>
  </si>
  <si>
    <t>Auxerre</t>
  </si>
  <si>
    <t>Toulouse</t>
  </si>
  <si>
    <t>Strasbourg</t>
  </si>
  <si>
    <t>Troyes</t>
  </si>
  <si>
    <t>Lorient</t>
  </si>
  <si>
    <t>Nice</t>
  </si>
  <si>
    <t>Nantes</t>
  </si>
  <si>
    <t>Lille</t>
  </si>
  <si>
    <t>Monaco</t>
  </si>
  <si>
    <t>Ionikos</t>
  </si>
  <si>
    <t>Giannina</t>
  </si>
  <si>
    <t>Panathinaikos</t>
  </si>
  <si>
    <t>Aris</t>
  </si>
  <si>
    <t>PAOK</t>
  </si>
  <si>
    <t>Asteras Tripolis</t>
  </si>
  <si>
    <t>Udinese</t>
  </si>
  <si>
    <t>Torino</t>
  </si>
  <si>
    <t>Bologna</t>
  </si>
  <si>
    <t>Lecce</t>
  </si>
  <si>
    <t>Atalanta</t>
  </si>
  <si>
    <t>Lazio</t>
  </si>
  <si>
    <t>Roma</t>
  </si>
  <si>
    <t>Napoli</t>
  </si>
  <si>
    <t>Palermo</t>
  </si>
  <si>
    <t>Cittadella</t>
  </si>
  <si>
    <t>Pisa</t>
  </si>
  <si>
    <t>Modena</t>
  </si>
  <si>
    <t>Excelsior</t>
  </si>
  <si>
    <t>AZ Alkmaar</t>
  </si>
  <si>
    <t>Twente</t>
  </si>
  <si>
    <t>Groningen</t>
  </si>
  <si>
    <t>PSV Eindhoven</t>
  </si>
  <si>
    <t>Nijmegen</t>
  </si>
  <si>
    <t>Go Ahead Eagles</t>
  </si>
  <si>
    <t>Utrecht</t>
  </si>
  <si>
    <t>Sparta Rotterdam</t>
  </si>
  <si>
    <t>Volendam</t>
  </si>
  <si>
    <t>Heerenveen</t>
  </si>
  <si>
    <t>Maritimo</t>
  </si>
  <si>
    <t>Arouca</t>
  </si>
  <si>
    <t>Vizela</t>
  </si>
  <si>
    <t>Santa Clara</t>
  </si>
  <si>
    <t>Chaves</t>
  </si>
  <si>
    <t>Gil Vicente</t>
  </si>
  <si>
    <t>Guimaraes</t>
  </si>
  <si>
    <t>Boavista</t>
  </si>
  <si>
    <t>Santander</t>
  </si>
  <si>
    <t>Ponferradina</t>
  </si>
  <si>
    <t>Lugo</t>
  </si>
  <si>
    <t>Burgos</t>
  </si>
  <si>
    <t>Eibar</t>
  </si>
  <si>
    <t>Albacete</t>
  </si>
  <si>
    <t>Leganes</t>
  </si>
  <si>
    <t>Tenerife</t>
  </si>
  <si>
    <t>Las Palmas</t>
  </si>
  <si>
    <t>Cartagena</t>
  </si>
  <si>
    <t>Kasimpasa</t>
  </si>
  <si>
    <t>Kayserispor</t>
  </si>
  <si>
    <t>Ad. Demirspor</t>
  </si>
  <si>
    <t>Konyaspor</t>
  </si>
  <si>
    <t>Galatasaray</t>
  </si>
  <si>
    <t>Alanyaspor</t>
  </si>
  <si>
    <t>Levadeiakos</t>
  </si>
  <si>
    <t>AEK</t>
  </si>
  <si>
    <t>OFI Crete</t>
  </si>
  <si>
    <t>Lamia</t>
  </si>
  <si>
    <t>Cremonese</t>
  </si>
  <si>
    <t>Sampdoria</t>
  </si>
  <si>
    <t>Sassuolo</t>
  </si>
  <si>
    <t>Verona</t>
  </si>
  <si>
    <t>Ascoli</t>
  </si>
  <si>
    <t>Cagliari</t>
  </si>
  <si>
    <t>Rio Ave</t>
  </si>
  <si>
    <t>Portimonense</t>
  </si>
  <si>
    <t>Oviedo</t>
  </si>
  <si>
    <t>Malaga</t>
  </si>
  <si>
    <t>Giresunspor</t>
  </si>
  <si>
    <t>Ankaragucu</t>
  </si>
  <si>
    <t>Hatayspor</t>
  </si>
  <si>
    <t>Besiktas</t>
  </si>
  <si>
    <t>D1</t>
  </si>
  <si>
    <t>D2</t>
  </si>
  <si>
    <t>E2</t>
  </si>
  <si>
    <t>EC</t>
  </si>
  <si>
    <t>F1</t>
  </si>
  <si>
    <t>I1</t>
  </si>
  <si>
    <t>P1</t>
  </si>
  <si>
    <t>SC0</t>
  </si>
  <si>
    <t>SP2</t>
  </si>
  <si>
    <t>T1</t>
  </si>
  <si>
    <t>E3</t>
  </si>
  <si>
    <t>G1</t>
  </si>
  <si>
    <t>I2</t>
  </si>
  <si>
    <t>N1</t>
  </si>
  <si>
    <t>York</t>
  </si>
  <si>
    <t>Albion Rvs</t>
  </si>
  <si>
    <t>Stenhousemuir</t>
  </si>
  <si>
    <t>Annan Athletic</t>
  </si>
  <si>
    <t>Dumbarton</t>
  </si>
  <si>
    <t>East Fife</t>
  </si>
  <si>
    <t>Elgin</t>
  </si>
  <si>
    <t>Stirling</t>
  </si>
  <si>
    <t>Bonnyrigg Rose</t>
  </si>
  <si>
    <t>Stranraer</t>
  </si>
  <si>
    <t>Forfar</t>
  </si>
  <si>
    <t>Gaziantep</t>
  </si>
  <si>
    <t>28/10/2022</t>
  </si>
  <si>
    <t>29/10/2022</t>
  </si>
  <si>
    <t>30/10/2022</t>
  </si>
  <si>
    <t>31/10/2022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</si>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</sst>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1.0730588601512996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1.0423741568649127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1.0499964535568072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1.0483511839381512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1.0417159380917833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1.0734999847345288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1.0459944258216356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1.0449864577049268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1.0524934496338532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1.079003012155004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1.0751589264843362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1.0442736271125563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1.0715850864470786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1.0513686083765104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1.0567609363032806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1.0586373210952964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1.0586373210952964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1.077234288643248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1.0721682162380088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1.0445865875967359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1.0427491060172347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1.0434058512320166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1.0456526785031968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1.0524934496338532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1.0424343751332963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1.0421804198806015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1.0509444270006065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1.0570899221118917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1.0351900225906741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1.0356850891989859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1.0359060590701679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1.0461929391857427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1.0344490471441554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1.0333163546654354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1.0638854143422658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1.037952243407696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1.0349578533419834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1.0379105936695237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1.043360692319973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1.0369265649091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1.0454473653146403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1.0440279853919932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1.0434058512320166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1.0342024872400046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1.0452102388436428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1.0452102388436428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1.0480730539288112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1.0500631329117833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1.0532159430726011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1.0597065109096055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1.0544975874516276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1.0500631329117833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1.0588150667767779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1.0574312850692822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1.0567609363032806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1.0602107487113226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1.0567687035951574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1.0583691873379317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1.0571615895212632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1.0569028949649302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1.049459408292031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1.0550761118040843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1.0597968244159457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1.049459408292031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1.0709171136039117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1.0475117579190587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1.0569383568656741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1.0587691192107669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1.0626784802592908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1.0674111222252509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1.0743649055710818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1.0864964460681739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1.0709171136039117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1.0669478732554383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1.064224351228114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1.0937327413264668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1.0637206832523536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1.0886713429825847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1.0708051461807455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1.0872029288255038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1.1128954965114497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1.0344490471441554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1.074921319897685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1.0748039017579798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1.0625584349411408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1.0417906511603616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1.0537461604267786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1.0484438729518561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1.0509442098096211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1.0524934496338532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1.0424343751332963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1.0475615653703467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1.0516104099147749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1.0502085589023142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1.0460060256260135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1.0399586640868308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1.042106143326367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1.0529232824658912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1.0427733349764023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1.0751378277879193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1.0466503691020506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1.0499964535568072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1.0502085589023142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1.0483906463555754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1.0518374708906593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1.07414001817752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1.0713419446858048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1.0716502370068346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1.0867843482259465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1.0900737919216201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1.0715771327693893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1.0849862126105516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1.0694581659729101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1.083062374338202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1.086976930295475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1.0883336338982914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1.08505570062963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1.08433784383662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1.0349578533419834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1.0452102388436428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1.0407298027485501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1.0608381246291672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1.0588161259487125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1.0729375085123927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1.0586589767516819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1.0615765272904456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1.0497253316960662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1.0524934496338532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1.0543967570307606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1.0655103519273617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1.0709171136039117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1.0744841031203913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1.0347781293381613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1.0439811611001015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1.0446618226996724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1.0449864577049268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1.0632706922771613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1.042106143326367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1.0563848669654847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1.0356850891989859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1.0460641267135338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1.037952243407696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1.0420396523677629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1.0342024872400046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1.0465751168236677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1.0439811611001015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1.041485334409332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1.0758906966555091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1.0931572295915359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1.0877322956960667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1.0855074934514506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1.0404319501157899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1.0342024872400046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1.0454473653146403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1.0434058512320166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1.0501106530953337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1.0427733349764023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1.0754944193685012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1.048583109071006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1.0743312760577324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1.0524934496338532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1.0543819242504819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1.0481397396121741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1.0522559150967761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1.0611367580726192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1.0457565564423787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1.0448679076073528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1.0649132392287108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1.0356850891989859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1.043438569981763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1.0619653803953464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1.0713259475535848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1.0716502370068346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1.0717032521441066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1.0449864577049268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1.0562131576327949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1.0499964535568072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1.0518428764688503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1.0648207184922545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1.0891284064959676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1.0342024872400046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1.0342024872400046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1.0597953687722241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1.0441265060289624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1.0671049906442842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1.0571615895212632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1.0586373210952964</v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1.048788608479428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51.120485648941411</v>
      </c>
      <c r="I2" s="6">
        <f>IF('Log_working_3-way'!$D2="","",'True_Odds_Calculator_3-way'!O3/'True_Odds_Calculator_3-way'!B3-1)</f>
        <v>2.0740449699069536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3.7322336341944151E-2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1.021662802008217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22.044181924508496</v>
      </c>
      <c r="I3" s="6">
        <f>IF('Log_working_3-way'!$D3="","",'True_Odds_Calculator_3-way'!O4/'True_Odds_Calculator_3-way'!B4-1)</f>
        <v>5.1425675978696272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2.259641090932174E-2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1.0276225831319319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21.037816610638316</v>
      </c>
      <c r="I4" s="6">
        <f>IF('Log_working_3-way'!$D4="","",'True_Odds_Calculator_3-way'!O5/'True_Odds_Calculator_3-way'!B5-1)</f>
        <v>6.099106738708179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2.89466221669612E-2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1.0264712355706476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9.8772915460048161</v>
      </c>
      <c r="I5" s="6">
        <f>IF('Log_working_3-way'!$D5="","",'True_Odds_Calculator_3-way'!O6/'True_Odds_Calculator_3-way'!B6-1)</f>
        <v>6.3798901221408428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2.8340296040032964E-2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1.0253230352789644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16.780686385337546</v>
      </c>
      <c r="I6" s="6">
        <f>IF('Log_working_3-way'!$D6="","",'True_Odds_Calculator_3-way'!O7/'True_Odds_Calculator_3-way'!B7-1)</f>
        <v>7.5727554501276106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2.7116635425240787E-2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1.0444214174620596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20.676027924123009</v>
      </c>
      <c r="I7" s="6">
        <f>IF('Log_working_3-way'!$D7="","",'True_Odds_Calculator_3-way'!O8/'True_Odds_Calculator_3-way'!B8-1)</f>
        <v>4.7991751283325552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4.6120490378943835E-2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1.0272724537199878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38.08742503646409</v>
      </c>
      <c r="I8" s="6">
        <f>IF('Log_working_3-way'!$D8="","",'True_Odds_Calculator_3-way'!O9/'True_Odds_Calculator_3-way'!B9-1)</f>
        <v>3.6114294830353959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2.4822766560917309E-2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1.0259176648378989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16.618714794660931</v>
      </c>
      <c r="I9" s="6">
        <f>IF('Log_working_3-way'!$D9="","",'True_Odds_Calculator_3-way'!O10/'True_Odds_Calculator_3-way'!B10-1)</f>
        <v>8.4427802965339058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2.7756069063000544E-2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1.0252056586997331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16.936259410791134</v>
      </c>
      <c r="I10" s="6">
        <f>IF('Log_working_3-way'!$D10="","",'True_Odds_Calculator_3-way'!O11/'True_Odds_Calculator_3-way'!B11-1)</f>
        <v>8.3333741064559224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2.6966510616383221E-2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1.042193923722875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17.413477562645824</v>
      </c>
      <c r="I11" s="6">
        <f>IF('Log_working_3-way'!$D11="","",'True_Odds_Calculator_3-way'!O12/'True_Odds_Calculator_3-way'!B12-1)</f>
        <v>9.0250962769198111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4.4706962403540551E-2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1.0434074097094659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9.2800123417597735</v>
      </c>
      <c r="I12" s="6">
        <f>IF('Log_working_3-way'!$D12="","",'True_Odds_Calculator_3-way'!O13/'True_Odds_Calculator_3-way'!B13-1)</f>
        <v>5.8367564706754731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4.5698982053851811E-2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1.0205362318566875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16.870094610365925</v>
      </c>
      <c r="I13" s="6">
        <f>IF('Log_working_3-way'!$D13="","",'True_Odds_Calculator_3-way'!O14/'True_Odds_Calculator_3-way'!B14-1)</f>
        <v>9.2480587811731816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2.1977732846783393E-2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1.0318325243944877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18.993918495521367</v>
      </c>
      <c r="I14" s="6">
        <f>IF('Log_working_3-way'!$D14="","",'True_Odds_Calculator_3-way'!O15/'True_Odds_Calculator_3-way'!B15-1)</f>
        <v>10.272183195881539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3.3372074084501158E-2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1.0291115750345836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4.4811182397453919</v>
      </c>
      <c r="I15" s="6">
        <f>IF('Log_working_3-way'!$D15="","",'True_Odds_Calculator_3-way'!O16/'True_Odds_Calculator_3-way'!B16-1)</f>
        <v>5.4199871658970862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2.9358458240531293E-2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1.0324492553959421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9.0617602554591326</v>
      </c>
      <c r="I16" s="6">
        <f>IF('Log_working_3-way'!$D16="","",'True_Odds_Calculator_3-way'!O17/'True_Odds_Calculator_3-way'!B17-1)</f>
        <v>5.3899601545695752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3.4195508447104839E-2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1.034115546105292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6.2100696238473363</v>
      </c>
      <c r="I17" s="6">
        <f>IF('Log_working_3-way'!$D17="","",'True_Odds_Calculator_3-way'!O18/'True_Odds_Calculator_3-way'!B18-1)</f>
        <v>6.017037703388481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3.5376660130011839E-2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1.0325326239996033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18.09353248464695</v>
      </c>
      <c r="I18" s="6">
        <f>IF('Log_working_3-way'!$D18="","",'True_Odds_Calculator_3-way'!O19/'True_Odds_Calculator_3-way'!B19-1)</f>
        <v>7.1683518289890795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3.4543316467839702E-2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1.066768730110931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57.354038979210074</v>
      </c>
      <c r="I19" s="6">
        <f>IF('Log_working_3-way'!$D19="","",'True_Odds_Calculator_3-way'!O20/'True_Odds_Calculator_3-way'!B20-1)</f>
        <v>1.3196411492400553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4.5945701749027679E-2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1.05121200002557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58.93784167470848</v>
      </c>
      <c r="I20" s="6">
        <f>IF('Log_working_3-way'!$D20="","",'True_Odds_Calculator_3-way'!O21/'True_Odds_Calculator_3-way'!B21-1)</f>
        <v>1.1535697223688417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3.4407016801369483E-2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1.0233538833305587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28.178972119107669</v>
      </c>
      <c r="I21" s="6">
        <f>IF('Log_working_3-way'!$D21="","",'True_Odds_Calculator_3-way'!O22/'True_Odds_Calculator_3-way'!B22-1)</f>
        <v>4.7567548620086537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2.3358571504361603E-2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1.0256273522929142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28.765902909308647</v>
      </c>
      <c r="I22" s="6">
        <f>IF('Log_working_3-way'!$D22="","",'True_Odds_Calculator_3-way'!O23/'True_Odds_Calculator_3-way'!B23-1)</f>
        <v>5.1561623772875729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2.5471959274512068E-2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1.024217825582916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32.028205226384223</v>
      </c>
      <c r="I23" s="6">
        <f>IF('Log_working_3-way'!$D23="","",'True_Odds_Calculator_3-way'!O24/'True_Odds_Calculator_3-way'!B24-1)</f>
        <v>4.435132739728056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2.342997245129208E-2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1.0207958016024996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10.792749860226431</v>
      </c>
      <c r="I24" s="6">
        <f>IF('Log_working_3-way'!$D24="","",'True_Odds_Calculator_3-way'!O25/'True_Odds_Calculator_3-way'!B25-1)</f>
        <v>6.1449075559285662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2.2350792087634241E-2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1.0267197263071515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14.307804625312045</v>
      </c>
      <c r="I25" s="6">
        <f>IF('Log_working_3-way'!$D25="","",'True_Odds_Calculator_3-way'!O26/'True_Odds_Calculator_3-way'!B26-1)</f>
        <v>6.3368767730785533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2.8693528693528592E-2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1.0260425746793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16.616470761884433</v>
      </c>
      <c r="I26" s="6">
        <f>IF('Log_working_3-way'!$D26="","",'True_Odds_Calculator_3-way'!O27/'True_Odds_Calculator_3-way'!B27-1)</f>
        <v>7.1736576166777368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2.7886987357385262E-2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1.0259465133805554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16.32155985490586</v>
      </c>
      <c r="I27" s="6">
        <f>IF('Log_working_3-way'!$D27="","",'True_Odds_Calculator_3-way'!O28/'True_Odds_Calculator_3-way'!B28-1)</f>
        <v>7.3182406166872482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2.7818212913206963E-2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1.0259543744409654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12.853627707711729</v>
      </c>
      <c r="I28" s="6">
        <f>IF('Log_working_3-way'!$D28="","",'True_Odds_Calculator_3-way'!O29/'True_Odds_Calculator_3-way'!B29-1)</f>
        <v>6.1838891612569107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2.7885499788699253E-2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1.0417167766033413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4.8926855203814013E-2</v>
      </c>
      <c r="I29" s="6">
        <f>IF('Log_working_3-way'!$D29="","",'True_Odds_Calculator_3-way'!O30/'True_Odds_Calculator_3-way'!B30-1)</f>
        <v>1.7604886252690561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3.0159925606805915E-2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1.0270071394724749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2.3301762035857516</v>
      </c>
      <c r="I30" s="6">
        <f>IF('Log_working_3-way'!$D30="","",'True_Odds_Calculator_3-way'!O31/'True_Odds_Calculator_3-way'!B31-1)</f>
        <v>5.5756741537640835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2.5978492126452313E-2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1.0214559432095975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18.484803665680644</v>
      </c>
      <c r="I31" s="6">
        <f>IF('Log_working_3-way'!$D31="","",'True_Odds_Calculator_3-way'!O32/'True_Odds_Calculator_3-way'!B32-1)</f>
        <v>6.9809755814627934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2.2840531561461708E-2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1.0203847137389477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8.7376895233295997</v>
      </c>
      <c r="I32" s="6">
        <f>IF('Log_working_3-way'!$D32="","",'True_Odds_Calculator_3-way'!O33/'True_Odds_Calculator_3-way'!B33-1)</f>
        <v>7.3173735646700599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2.1940362089683862E-2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1.0228076397710564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24.435278866986895</v>
      </c>
      <c r="I33" s="6">
        <f>IF('Log_working_3-way'!$D33="","",'True_Odds_Calculator_3-way'!O34/'True_Odds_Calculator_3-way'!B34-1)</f>
        <v>6.4564396153518553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2.3414000199854845E-2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1.0256734443722442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28.11464858841175</v>
      </c>
      <c r="I34" s="6">
        <f>IF('Log_working_3-way'!$D34="","",'True_Odds_Calculator_3-way'!O35/'True_Odds_Calculator_3-way'!B35-1)</f>
        <v>5.6817005192930665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2.5619496491561922E-2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1.0203626824191796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16.13163695229381</v>
      </c>
      <c r="I35" s="6">
        <f>IF('Log_working_3-way'!$D35="","",'True_Odds_Calculator_3-way'!O36/'True_Odds_Calculator_3-way'!B36-1)</f>
        <v>7.1741474351964207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2.1892791686497937E-2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1.0426040067017237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54.674846904389497</v>
      </c>
      <c r="I36" s="6">
        <f>IF('Log_working_3-way'!$D36="","",'True_Odds_Calculator_3-way'!O37/'True_Odds_Calculator_3-way'!B37-1)</f>
        <v>1.7127172304059304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3.0844376549572727E-2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1.0261499180650964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15.472401309174806</v>
      </c>
      <c r="I37" s="6">
        <f>IF('Log_working_3-way'!$D37="","",'True_Odds_Calculator_3-way'!O38/'True_Odds_Calculator_3-way'!B38-1)</f>
        <v>6.9858032767010387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2.8088588334584275E-2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1.0253734238471588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19.120197297537729</v>
      </c>
      <c r="I38" s="6">
        <f>IF('Log_working_3-way'!$D38="","",'True_Odds_Calculator_3-way'!O39/'True_Odds_Calculator_3-way'!B39-1)</f>
        <v>7.1816219214520167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2.6886402715437407E-2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1.0353020225429217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36.839807241925236</v>
      </c>
      <c r="I39" s="6">
        <f>IF('Log_working_3-way'!$D39="","",'True_Odds_Calculator_3-way'!O40/'True_Odds_Calculator_3-way'!B40-1)</f>
        <v>4.5707897876995451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3.2312341081908391E-2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1.0297226207174772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24.523523498699248</v>
      </c>
      <c r="I40" s="6">
        <f>IF('Log_working_3-way'!$D40="","",'True_Odds_Calculator_3-way'!O41/'True_Odds_Calculator_3-way'!B41-1)</f>
        <v>7.060294338778986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3.0362749025996338E-2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1.029056505739824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23.766886695936837</v>
      </c>
      <c r="I41" s="6">
        <f>IF('Log_working_3-way'!$D41="","",'True_Odds_Calculator_3-way'!O42/'True_Odds_Calculator_3-way'!B42-1)</f>
        <v>6.5337794246437237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2.9907455803143135E-2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1.0260618400013666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8.5589846391443984</v>
      </c>
      <c r="I42" s="6">
        <f>IF('Log_working_3-way'!$D42="","",'True_Odds_Calculator_3-way'!O43/'True_Odds_Calculator_3-way'!B43-1)</f>
        <v>7.9323400905782648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2.8032560599610346E-2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1.0249530950918853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13.62828555955355</v>
      </c>
      <c r="I43" s="6">
        <f>IF('Log_working_3-way'!$D43="","",'True_Odds_Calculator_3-way'!O44/'True_Odds_Calculator_3-way'!B44-1)</f>
        <v>8.4498034761514607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2.6992231434601388E-2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1.0271949829569853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22.836624598862109</v>
      </c>
      <c r="I44" s="6">
        <f>IF('Log_working_3-way'!$D44="","",'True_Odds_Calculator_3-way'!O45/'True_Odds_Calculator_3-way'!B45-1)</f>
        <v>7.2672154470668655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2.8140588174675019E-2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1.0272211932264068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22.367987831430472</v>
      </c>
      <c r="I45" s="6">
        <f>IF('Log_working_3-way'!$D45="","",'True_Odds_Calculator_3-way'!O46/'True_Odds_Calculator_3-way'!B46-1)</f>
        <v>6.7165814845690202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2.8296475686699463E-2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1.0248802106045234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11.072481555794027</v>
      </c>
      <c r="I46" s="6">
        <f>IF('Log_working_3-way'!$D46="","",'True_Odds_Calculator_3-way'!O47/'True_Odds_Calculator_3-way'!B47-1)</f>
        <v>8.7512224840182142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2.6991311326969969E-2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1.0245810579088193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8.2239196993855401</v>
      </c>
      <c r="I47" s="6">
        <f>IF('Log_working_3-way'!$D47="","",'True_Odds_Calculator_3-way'!O48/'True_Odds_Calculator_3-way'!B48-1)</f>
        <v>7.7860519821406786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2.6402649833612291E-2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1.040143571982352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34.837731508357088</v>
      </c>
      <c r="I48" s="6">
        <f>IF('Log_working_3-way'!$D48="","",'True_Odds_Calculator_3-way'!O49/'True_Odds_Calculator_3-way'!B49-1)</f>
        <v>4.9056197103762633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3.7461030216403346E-2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1.0323729054738673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21.796309909826984</v>
      </c>
      <c r="I49" s="6">
        <f>IF('Log_working_3-way'!$D49="","",'True_Odds_Calculator_3-way'!O50/'True_Odds_Calculator_3-way'!B50-1)</f>
        <v>5.9160128065816711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3.3715448752762889E-2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1.0352648755891816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4.3948040156213581</v>
      </c>
      <c r="I50" s="6">
        <f>IF('Log_working_3-way'!$D50="","",'True_Odds_Calculator_3-way'!O51/'True_Odds_Calculator_3-way'!B51-1)</f>
        <v>6.7906031097552466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3.5961446002024999E-2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1.0310323597529027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13.998606190131829</v>
      </c>
      <c r="I51" s="6">
        <f>IF('Log_working_3-way'!$D51="","",'True_Odds_Calculator_3-way'!O52/'True_Odds_Calculator_3-way'!B52-1)</f>
        <v>7.8856756378562451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3.3431427132214475E-2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1.0377685987924496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29.430740108812536</v>
      </c>
      <c r="I52" s="6">
        <f>IF('Log_working_3-way'!$D52="","",'True_Odds_Calculator_3-way'!O53/'True_Odds_Calculator_3-way'!B53-1)</f>
        <v>5.2745182320362378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3.716411080593196E-2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1.0309090745533043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16.831783314495187</v>
      </c>
      <c r="I53" s="6">
        <f>IF('Log_working_3-way'!$D53="","",'True_Odds_Calculator_3-way'!O54/'True_Odds_Calculator_3-way'!B54-1)</f>
        <v>6.7688584641609308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3.298348884921376E-2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1.0453536853393948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42.95586176077596</v>
      </c>
      <c r="I54" s="6">
        <f>IF('Log_working_3-way'!$D54="","",'True_Odds_Calculator_3-way'!O55/'True_Odds_Calculator_3-way'!B55-1)</f>
        <v>3.5501379773536712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3.8627387592643059E-2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1.0341576122953509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23.150005492694714</v>
      </c>
      <c r="I55" s="6">
        <f>IF('Log_working_3-way'!$D55="","",'True_Odds_Calculator_3-way'!O56/'True_Odds_Calculator_3-way'!B56-1)</f>
        <v>7.163198178980096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3.5196451924717209E-2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1.0401413953073924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31.547778660077888</v>
      </c>
      <c r="I56" s="6">
        <f>IF('Log_working_3-way'!$D56="","",'True_Odds_Calculator_3-way'!O57/'True_Odds_Calculator_3-way'!B57-1)</f>
        <v>5.9581272681794433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3.8536470275761125E-2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1.0458499422211964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42.935979665944686</v>
      </c>
      <c r="I57" s="6">
        <f>IF('Log_working_3-way'!$D57="","",'True_Odds_Calculator_3-way'!O58/'True_Odds_Calculator_3-way'!B58-1)</f>
        <v>3.4507975423880319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3.9097391638791112E-2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1.0444250766808856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43.597214371324512</v>
      </c>
      <c r="I58" s="6">
        <f>IF('Log_working_3-way'!$D58="","",'True_Odds_Calculator_3-way'!O59/'True_Odds_Calculator_3-way'!B59-1)</f>
        <v>3.1480914815083718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3.7666025992846519E-2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1.0321313124477487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17.277845892671888</v>
      </c>
      <c r="I59" s="6">
        <f>IF('Log_working_3-way'!$D59="","",'True_Odds_Calculator_3-way'!O60/'True_Odds_Calculator_3-way'!B60-1)</f>
        <v>8.2677783523501862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3.4235204379234663E-2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1.0321278578143436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18.801223240310659</v>
      </c>
      <c r="I60" s="6">
        <f>IF('Log_working_3-way'!$D60="","",'True_Odds_Calculator_3-way'!O61/'True_Odds_Calculator_3-way'!B61-1)</f>
        <v>7.4154466483933561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3.4006889809666818E-2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1.0341541031117982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24.947263808700257</v>
      </c>
      <c r="I61" s="6">
        <f>IF('Log_working_3-way'!$D61="","",'True_Odds_Calculator_3-way'!O62/'True_Odds_Calculator_3-way'!B62-1)</f>
        <v>7.5103296639952415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3.4650839850637105E-2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1.0349784671582856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28.499591336438506</v>
      </c>
      <c r="I62" s="6">
        <f>IF('Log_working_3-way'!$D62="","",'True_Odds_Calculator_3-way'!O63/'True_Odds_Calculator_3-way'!B63-1)</f>
        <v>5.2573154359889802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3.472954685577756E-2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1.0319411627479036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5.9179550582139475</v>
      </c>
      <c r="I63" s="6">
        <f>IF('Log_working_3-way'!$D63="","",'True_Odds_Calculator_3-way'!O64/'True_Odds_Calculator_3-way'!B64-1)</f>
        <v>7.1298540787459288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3.3425227798629109E-2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1.0305551754780868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16.685208344386592</v>
      </c>
      <c r="I64" s="6">
        <f>IF('Log_working_3-way'!$D64="","",'True_Odds_Calculator_3-way'!O65/'True_Odds_Calculator_3-way'!B65-1)</f>
        <v>8.1680120057300076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3.2661782661782768E-2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1.0321423549631921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6.986618402464325</v>
      </c>
      <c r="I65" s="6">
        <f>IF('Log_working_3-way'!$D65="","",'True_Odds_Calculator_3-way'!O66/'True_Odds_Calculator_3-way'!B66-1)</f>
        <v>6.8956035511186915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3.3900100640923636E-2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1.0456677835444137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24.389790316379759</v>
      </c>
      <c r="I66" s="6">
        <f>IF('Log_working_3-way'!$D66="","",'True_Odds_Calculator_3-way'!O67/'True_Odds_Calculator_3-way'!B67-1)</f>
        <v>6.8453391051573345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4.6495646321284001E-2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1.032868355121489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23.673182567919405</v>
      </c>
      <c r="I67" s="6">
        <f>IF('Log_working_3-way'!$D67="","",'True_Odds_Calculator_3-way'!O68/'True_Odds_Calculator_3-way'!B68-1)</f>
        <v>6.381394412508107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3.3818851498409686E-2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1.0345831704356694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28.513043406223542</v>
      </c>
      <c r="I68" s="6">
        <f>IF('Log_working_3-way'!$D68="","",'True_Odds_Calculator_3-way'!O69/'True_Odds_Calculator_3-way'!B69-1)</f>
        <v>5.9494987747435086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3.4257916265826083E-2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1.032234425208121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20.52289935243493</v>
      </c>
      <c r="I69" s="6">
        <f>IF('Log_working_3-way'!$D69="","",'True_Odds_Calculator_3-way'!O70/'True_Odds_Calculator_3-way'!B70-1)</f>
        <v>7.7233647025028223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3.3778518219889309E-2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1.0350861076364422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23.873660121737021</v>
      </c>
      <c r="I70" s="6">
        <f>IF('Log_working_3-way'!$D70="","",'True_Odds_Calculator_3-way'!O71/'True_Odds_Calculator_3-way'!B71-1)</f>
        <v>7.3505352566132505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3.5923897727519138E-2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1.0602078133988475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26.562126723501283</v>
      </c>
      <c r="I71" s="6">
        <f>IF('Log_working_3-way'!$D71="","",'True_Odds_Calculator_3-way'!O72/'True_Odds_Calculator_3-way'!B72-1)</f>
        <v>6.1984508036371881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6.0092636896282414E-2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1.0474342492014306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27.829966660465448</v>
      </c>
      <c r="I72" s="6">
        <f>IF('Log_working_3-way'!$D72="","",'True_Odds_Calculator_3-way'!O73/'True_Odds_Calculator_3-way'!B73-1)</f>
        <v>4.6809269224346091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4.716009507392438E-2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1.0429985336403236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20.497999760370629</v>
      </c>
      <c r="I73" s="6">
        <f>IF('Log_working_3-way'!$D73="","",'True_Odds_Calculator_3-way'!O74/'True_Odds_Calculator_3-way'!B74-1)</f>
        <v>5.2926525136848186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4.4809314504387299E-2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1.0441886046035163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7.9963873630530937</v>
      </c>
      <c r="I74" s="6">
        <f>IF('Log_working_3-way'!$D74="","",'True_Odds_Calculator_3-way'!O75/'True_Odds_Calculator_3-way'!B75-1)</f>
        <v>5.3838315231845746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4.5915629843436889E-2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1.0522948301845327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8.1422365789196629</v>
      </c>
      <c r="I75" s="6">
        <f>IF('Log_working_3-way'!$D75="","",'True_Odds_Calculator_3-way'!O76/'True_Odds_Calculator_3-way'!B76-1)</f>
        <v>6.9639038643033517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5.4959533220402701E-2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1.0401407973921082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14.098114800741596</v>
      </c>
      <c r="I76" s="6">
        <f>IF('Log_working_3-way'!$D76="","",'True_Odds_Calculator_3-way'!O77/'True_Odds_Calculator_3-way'!B77-1)</f>
        <v>7.1495863314290311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4.2980515407784248E-2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1.1051616285650325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69.495063213541485</v>
      </c>
      <c r="I77" s="6">
        <f>IF('Log_working_3-way'!$D77="","",'True_Odds_Calculator_3-way'!O78/'True_Odds_Calculator_3-way'!B78-1)</f>
        <v>0.59990145151191432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5.4205596010036272E-2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1.0489512105190117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30.529857115221958</v>
      </c>
      <c r="I78" s="6">
        <f>IF('Log_working_3-way'!$D78="","",'True_Odds_Calculator_3-way'!O79/'True_Odds_Calculator_3-way'!B79-1)</f>
        <v>4.9961806396973634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4.7561432316423069E-2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1.0649126174573713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51.296477776265448</v>
      </c>
      <c r="I79" s="6">
        <f>IF('Log_working_3-way'!$D79="","",'True_Odds_Calculator_3-way'!O80/'True_Odds_Calculator_3-way'!B80-1)</f>
        <v>2.1970887422092003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4.9204207098943797E-2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1.0409849111869693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8.1276829033543088</v>
      </c>
      <c r="I80" s="6">
        <f>IF('Log_working_3-way'!$D80="","",'True_Odds_Calculator_3-way'!O81/'True_Odds_Calculator_3-way'!B81-1)</f>
        <v>7.9609707419177393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4.3636922218381891E-2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1.0531053825141987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20.08219343210245</v>
      </c>
      <c r="I81" s="6">
        <f>IF('Log_working_3-way'!$D81="","",'True_Odds_Calculator_3-way'!O82/'True_Odds_Calculator_3-way'!B82-1)</f>
        <v>7.5962957396974584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5.538880819087022E-2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1.0747416301086623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79.354998407628116</v>
      </c>
      <c r="I82" s="6">
        <f>IF('Log_working_3-way'!$D82="","",'True_Odds_Calculator_3-way'!O83/'True_Odds_Calculator_3-way'!B83-1)</f>
        <v>-0.32027082979196231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2.8493929897558834E-2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1.0213571639390724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9.2384834780028733</v>
      </c>
      <c r="I83" s="6">
        <f>IF('Log_working_3-way'!$D83="","",'True_Odds_Calculator_3-way'!O84/'True_Odds_Calculator_3-way'!B84-1)</f>
        <v>6.7135197652063514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2.2933513714754383E-2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1.0420990433803456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19.913618503693275</v>
      </c>
      <c r="I84" s="6">
        <f>IF('Log_working_3-way'!$D84="","",'True_Odds_Calculator_3-way'!O85/'True_Odds_Calculator_3-way'!B85-1)</f>
        <v>7.9569721309947461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4.4102827206785378E-2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1.0496012604738099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3.3518566629634856</v>
      </c>
      <c r="I85" s="6">
        <f>IF('Log_working_3-way'!$D85="","",'True_Odds_Calculator_3-way'!O86/'True_Odds_Calculator_3-way'!B86-1)</f>
        <v>6.9618518305733099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4.9140642147370128E-2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1.0451769744480126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55.45630054946281</v>
      </c>
      <c r="I86" s="6">
        <f>IF('Log_working_3-way'!$D86="","",'True_Odds_Calculator_3-way'!O87/'True_Odds_Calculator_3-way'!B87-1)</f>
        <v>1.7832420963209752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3.2155169988113963E-2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1.0234363534702915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3.3292808959206299</v>
      </c>
      <c r="I87" s="6">
        <f>IF('Log_working_3-way'!$D87="","",'True_Odds_Calculator_3-way'!O88/'True_Odds_Calculator_3-way'!B88-1)</f>
        <v>7.3512362961431919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2.3757309941520477E-2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1.04846545199589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61.085222513053665</v>
      </c>
      <c r="I88" s="6">
        <f>IF('Log_working_3-way'!$D88="","",'True_Odds_Calculator_3-way'!O89/'True_Odds_Calculator_3-way'!B89-1)</f>
        <v>1.3907237905469949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3.0841114993889862E-2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1.0252716164159432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16.781619963454471</v>
      </c>
      <c r="I89" s="6">
        <f>IF('Log_working_3-way'!$D89="","",'True_Odds_Calculator_3-way'!O90/'True_Odds_Calculator_3-way'!B90-1)</f>
        <v>7.8333791435523388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2.7062709314102928E-2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1.026410891087953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17.385324066591242</v>
      </c>
      <c r="I90" s="6">
        <f>IF('Log_working_3-way'!$D90="","",'True_Odds_Calculator_3-way'!O91/'True_Odds_Calculator_3-way'!B91-1)</f>
        <v>8.207892479267942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2.8189202102245625E-2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1.0291827197232077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3.4540416749245528</v>
      </c>
      <c r="I91" s="6">
        <f>IF('Log_working_3-way'!$D91="","",'True_Odds_Calculator_3-way'!O92/'True_Odds_Calculator_3-way'!B92-1)</f>
        <v>7.114015627339878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2.9465892826780582E-2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1.0260728587549239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17.716343389096476</v>
      </c>
      <c r="I92" s="6">
        <f>IF('Log_working_3-way'!$D92="","",'True_Odds_Calculator_3-way'!O93/'True_Odds_Calculator_3-way'!B93-1)</f>
        <v>7.6696404075632962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2.7801628333242068E-2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1.032213906854399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31.026776477667276</v>
      </c>
      <c r="I93" s="6">
        <f>IF('Log_working_3-way'!$D93="","",'True_Odds_Calculator_3-way'!O94/'True_Odds_Calculator_3-way'!B94-1)</f>
        <v>5.121327015970901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3.130773412010357E-2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1.0263211862915826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17.713450292397663</v>
      </c>
      <c r="I94" s="6">
        <f>IF('Log_working_3-way'!$D94="","",'True_Odds_Calculator_3-way'!O95/'True_Odds_Calculator_3-way'!B95-1)</f>
        <v>9.5263157894736832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2.7960526315789602E-2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1.0275134609714258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23.805735820108772</v>
      </c>
      <c r="I95" s="6">
        <f>IF('Log_working_3-way'!$D95="","",'True_Odds_Calculator_3-way'!O96/'True_Odds_Calculator_3-way'!B96-1)</f>
        <v>6.9386454456452595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2.829448197619211E-2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1.0376241005352509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39.286082043274085</v>
      </c>
      <c r="I96" s="6">
        <f>IF('Log_working_3-way'!$D96="","",'True_Odds_Calculator_3-way'!O97/'True_Odds_Calculator_3-way'!B97-1)</f>
        <v>4.9891656214552853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3.319327524476634E-2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1.025269406192852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16.334695639433175</v>
      </c>
      <c r="I97" s="6">
        <f>IF('Log_working_3-way'!$D97="","",'True_Odds_Calculator_3-way'!O98/'True_Odds_Calculator_3-way'!B98-1)</f>
        <v>6.3084820369399299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2.7039358824337612E-2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1.0298891752960879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24.782083774594692</v>
      </c>
      <c r="I98" s="6">
        <f>IF('Log_working_3-way'!$D98="","",'True_Odds_Calculator_3-way'!O99/'True_Odds_Calculator_3-way'!B99-1)</f>
        <v>5.755275338800522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3.0572441676871787E-2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1.031002999168239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30.692811612959179</v>
      </c>
      <c r="I99" s="6">
        <f>IF('Log_working_3-way'!$D99="","",'True_Odds_Calculator_3-way'!O100/'True_Odds_Calculator_3-way'!B100-1)</f>
        <v>4.2984559549244183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3.0298656466880791E-2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1.0384785391535132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0.10558779435833077</v>
      </c>
      <c r="I100" s="6">
        <f>IF('Log_working_3-way'!$D100="","",'True_Odds_Calculator_3-way'!O101/'True_Odds_Calculator_3-way'!B101-1)</f>
        <v>3.2483141498966628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3.0214321118703147E-2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1.0656207732788643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68.372180392764704</v>
      </c>
      <c r="I101" s="6">
        <f>IF('Log_working_3-way'!$D101="","",'True_Odds_Calculator_3-way'!O102/'True_Odds_Calculator_3-way'!B102-1)</f>
        <v>0.65486527197180644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3.5262875832092533E-2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1.0376835405919878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0.77955000155858678</v>
      </c>
      <c r="I102" s="6">
        <f>IF('Log_working_3-way'!$D102="","",'True_Odds_Calculator_3-way'!O103/'True_Odds_Calculator_3-way'!B103-1)</f>
        <v>3.5212751426226516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3.1756185239376844E-2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1.0253717894414029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12.155062310562206</v>
      </c>
      <c r="I103" s="6">
        <f>IF('Log_working_3-way'!$D103="","",'True_Odds_Calculator_3-way'!O104/'True_Odds_Calculator_3-way'!B104-1)</f>
        <v>7.9916402286068546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2.747031272568079E-2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1.0314580528855419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29.273070033933443</v>
      </c>
      <c r="I104" s="6">
        <f>IF('Log_working_3-way'!$D104="","",'True_Odds_Calculator_3-way'!O105/'True_Odds_Calculator_3-way'!B105-1)</f>
        <v>6.0853136373795573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3.0949690167567212E-2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1.0452449387316678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51.264808362369322</v>
      </c>
      <c r="I105" s="6">
        <f>IF('Log_working_3-way'!$D105="","",'True_Odds_Calculator_3-way'!O106/'True_Odds_Calculator_3-way'!B106-1)</f>
        <v>2.2665505226480827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3.4457900807381758E-2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1.0256370884601547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14.445629810004505</v>
      </c>
      <c r="I106" s="6">
        <f>IF('Log_working_3-way'!$D106="","",'True_Odds_Calculator_3-way'!O107/'True_Odds_Calculator_3-way'!B107-1)</f>
        <v>9.5294551123192264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2.7654043223344971E-2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1.0412124213106411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8.9679501039333775</v>
      </c>
      <c r="I107" s="6">
        <f>IF('Log_working_3-way'!$D107="","",'True_Odds_Calculator_3-way'!O108/'True_Odds_Calculator_3-way'!B108-1)</f>
        <v>7.4849773684452732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4.3928506339659945E-2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1.0421044745722827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17.254135735157011</v>
      </c>
      <c r="I108" s="6">
        <f>IF('Log_working_3-way'!$D108="","",'True_Odds_Calculator_3-way'!O109/'True_Odds_Calculator_3-way'!B109-1)</f>
        <v>6.682150824477918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4.4642666362918249E-2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1.0414318574369021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13.054976639720991</v>
      </c>
      <c r="I109" s="6">
        <f>IF('Log_working_3-way'!$D109="","",'True_Odds_Calculator_3-way'!O110/'True_Odds_Calculator_3-way'!B110-1)</f>
        <v>7.634211361581702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4.4452893077317368E-2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1.0616041301164509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18.059787215746368</v>
      </c>
      <c r="I110" s="6">
        <f>IF('Log_working_3-way'!$D110="","",'True_Odds_Calculator_3-way'!O111/'True_Odds_Calculator_3-way'!B111-1)</f>
        <v>6.5812124962942624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6.4574362841689492E-2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1.0679835301420531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30.730336937350465</v>
      </c>
      <c r="I111" s="6">
        <f>IF('Log_working_3-way'!$D111="","",'True_Odds_Calculator_3-way'!O112/'True_Odds_Calculator_3-way'!B112-1)</f>
        <v>5.9694651230210054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6.5291403356164901E-2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1.071278371940293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39.201689244057647</v>
      </c>
      <c r="I112" s="6">
        <f>IF('Log_working_3-way'!$D112="","",'True_Odds_Calculator_3-way'!O113/'True_Odds_Calculator_3-way'!B113-1)</f>
        <v>4.8233790222652022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6.2607400403713154E-2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1.0648218536175951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5.1460160864438587</v>
      </c>
      <c r="I113" s="6">
        <f>IF('Log_working_3-way'!$D113="","",'True_Odds_Calculator_3-way'!O114/'True_Odds_Calculator_3-way'!B114-1)</f>
        <v>5.3062705395555829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6.4272382666827443E-2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1.0589522851107902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12.605780561893571</v>
      </c>
      <c r="I114" s="6">
        <f>IF('Log_working_3-way'!$D114="","",'True_Odds_Calculator_3-way'!O115/'True_Odds_Calculator_3-way'!B115-1)</f>
        <v>7.0933104779423655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6.258832721269747E-2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1.0607138770350675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8.8476497616428524</v>
      </c>
      <c r="I115" s="6">
        <f>IF('Log_working_3-way'!$D115="","",'True_Odds_Calculator_3-way'!O116/'True_Odds_Calculator_3-way'!B116-1)</f>
        <v>6.5457105577560322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6.3531719015635701E-2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1.0620336872484608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14.016223231667748</v>
      </c>
      <c r="I116" s="6">
        <f>IF('Log_working_3-way'!$D116="","",'True_Odds_Calculator_3-way'!O117/'True_Odds_Calculator_3-way'!B117-1)</f>
        <v>6.4052672640704653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6.5514261019878894E-2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1.0614778002371545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18.415725360540236</v>
      </c>
      <c r="I117" s="6">
        <f>IF('Log_working_3-way'!$D117="","",'True_Odds_Calculator_3-way'!O118/'True_Odds_Calculator_3-way'!B118-1)</f>
        <v>5.6469634694017907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6.4145513037813906E-2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1.0723794841702876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36.58819225998932</v>
      </c>
      <c r="I118" s="6">
        <f>IF('Log_working_3-way'!$D118="","",'True_Odds_Calculator_3-way'!O119/'True_Odds_Calculator_3-way'!B119-1)</f>
        <v>4.7207842193468901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6.5698578599932222E-2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1.0604213351608829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14.281252273947009</v>
      </c>
      <c r="I119" s="6">
        <f>IF('Log_working_3-way'!$D119="","",'True_Odds_Calculator_3-way'!O120/'True_Odds_Calculator_3-way'!B120-1)</f>
        <v>6.8507312293831797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6.3990359387986251E-2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1.0219271482221299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7.4526276946846046</v>
      </c>
      <c r="I120" s="6">
        <f>IF('Log_working_3-way'!$D120="","",'True_Odds_Calculator_3-way'!O121/'True_Odds_Calculator_3-way'!B121-1)</f>
        <v>7.2571978223494149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2.3411812705498303E-2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1.0283344047490137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0.95044151278653888</v>
      </c>
      <c r="I121" s="6">
        <f>IF('Log_working_3-way'!$D121="","",'True_Odds_Calculator_3-way'!O122/'True_Odds_Calculator_3-way'!B122-1)</f>
        <v>5.7515667570972209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2.5718622859343787E-2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1.0208450341651247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22.989315099174593</v>
      </c>
      <c r="I122" s="6">
        <f>IF('Log_working_3-way'!$D122="","",'True_Odds_Calculator_3-way'!O123/'True_Odds_Calculator_3-way'!B123-1)</f>
        <v>7.1765178698479737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2.1596537202358768E-2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1.0265292036545495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2.1688142425652872</v>
      </c>
      <c r="I123" s="6">
        <f>IF('Log_working_3-way'!$D123="","",'True_Odds_Calculator_3-way'!O124/'True_Odds_Calculator_3-way'!B124-1)</f>
        <v>3.8632513904365267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2.4512478316826236E-2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1.0340801939363284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23.645552647016778</v>
      </c>
      <c r="I124" s="6">
        <f>IF('Log_working_3-way'!$D124="","",'True_Odds_Calculator_3-way'!O125/'True_Odds_Calculator_3-way'!B125-1)</f>
        <v>7.2606977016316634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3.4977857080619845E-2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1.0330815803610205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5.4188283624119444</v>
      </c>
      <c r="I125" s="6">
        <f>IF('Log_working_3-way'!$D125="","",'True_Odds_Calculator_3-way'!O126/'True_Odds_Calculator_3-way'!B126-1)</f>
        <v>9.0553183870025347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3.4858058469631414E-2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1.0322358281810784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18.625679521049669</v>
      </c>
      <c r="I126" s="6">
        <f>IF('Log_working_3-way'!$D126="","",'True_Odds_Calculator_3-way'!O127/'True_Odds_Calculator_3-way'!B127-1)</f>
        <v>10.266665767981129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3.3878129383422273E-2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1.0323984980508292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19.730761055681583</v>
      </c>
      <c r="I127" s="6">
        <f>IF('Log_working_3-way'!$D127="","",'True_Odds_Calculator_3-way'!O128/'True_Odds_Calculator_3-way'!B128-1)</f>
        <v>9.6049557893719584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3.389694425475076E-2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1.0320082708461948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18.806354664782909</v>
      </c>
      <c r="I128" s="6">
        <f>IF('Log_working_3-way'!$D128="","",'True_Odds_Calculator_3-way'!O129/'True_Odds_Calculator_3-way'!B129-1)</f>
        <v>9.3310924023096025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3.3738999612371812E-2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1.0319069573130819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31.792982463461641</v>
      </c>
      <c r="I129" s="6">
        <f>IF('Log_working_3-way'!$D129="","",'True_Odds_Calculator_3-way'!O130/'True_Odds_Calculator_3-way'!B130-1)</f>
        <v>5.1865344939231273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3.0770995063249096E-2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1.029194796006196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24.273548879368612</v>
      </c>
      <c r="I130" s="6">
        <f>IF('Log_working_3-way'!$D130="","",'True_Odds_Calculator_3-way'!O131/'True_Odds_Calculator_3-way'!B131-1)</f>
        <v>5.0079493932688859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2.9963010565225989E-2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1.049479045843442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45.326617598137069</v>
      </c>
      <c r="I131" s="6">
        <f>IF('Log_working_3-way'!$D131="","",'True_Odds_Calculator_3-way'!O132/'True_Odds_Calculator_3-way'!B132-1)</f>
        <v>2.9047409213830404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4.098488390213495E-2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1.0565706511597939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1.716226457216449</v>
      </c>
      <c r="I132" s="6">
        <f>IF('Log_working_3-way'!$D132="","",'True_Odds_Calculator_3-way'!O133/'True_Odds_Calculator_3-way'!B133-1)</f>
        <v>4.3202085134433501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5.0486828626842284E-2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1.0444392486713767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6.4615518021407103</v>
      </c>
      <c r="I133" s="6">
        <f>IF('Log_working_3-way'!$D133="","",'True_Odds_Calculator_3-way'!O134/'True_Odds_Calculator_3-way'!B134-1)</f>
        <v>5.6575861012493789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4.5694414496681102E-2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1.0442651742264886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7.9381913780075042</v>
      </c>
      <c r="I134" s="6">
        <f>IF('Log_working_3-way'!$D134="","",'True_Odds_Calculator_3-way'!O135/'True_Odds_Calculator_3-way'!B135-1)</f>
        <v>6.0192776629061528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4.6296675655734365E-2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1.0209727287992485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22.060166734424044</v>
      </c>
      <c r="I135" s="6">
        <f>IF('Log_working_3-way'!$D135="","",'True_Odds_Calculator_3-way'!O136/'True_Odds_Calculator_3-way'!B136-1)</f>
        <v>6.8532147400430077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2.18875691460787E-2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1.0237013095091827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4.7238615182398291</v>
      </c>
      <c r="I136" s="6">
        <f>IF('Log_working_3-way'!$D136="","",'True_Odds_Calculator_3-way'!O137/'True_Odds_Calculator_3-way'!B137-1)</f>
        <v>5.9426726066108406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2.4261334797766931E-2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1.0204861757448189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9.4501433397955505</v>
      </c>
      <c r="I137" s="6">
        <f>IF('Log_working_3-way'!$D137="","",'True_Odds_Calculator_3-way'!O138/'True_Odds_Calculator_3-way'!B138-1)</f>
        <v>6.3047091714077466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2.1962357606804206E-2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1.0255052341673991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13.850074275063884</v>
      </c>
      <c r="I138" s="6">
        <f>IF('Log_working_3-way'!$D138="","",'True_Odds_Calculator_3-way'!O139/'True_Odds_Calculator_3-way'!B139-1)</f>
        <v>7.3695054883479383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2.7522743648658032E-2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1.0254939152262894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17.566202647890503</v>
      </c>
      <c r="I139" s="6">
        <f>IF('Log_working_3-way'!$D139="","",'True_Odds_Calculator_3-way'!O140/'True_Odds_Calculator_3-way'!B140-1)</f>
        <v>5.4342043276083682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2.7083964781116743E-2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1.0253929270535933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11.151522742332736</v>
      </c>
      <c r="I140" s="6">
        <f>IF('Log_working_3-way'!$D140="","",'True_Odds_Calculator_3-way'!O141/'True_Odds_Calculator_3-way'!B141-1)</f>
        <v>8.6238608531178205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2.7534529480222725E-2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1.0492028245168485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66.565077920107512</v>
      </c>
      <c r="I141" s="6">
        <f>IF('Log_working_3-way'!$D141="","",'True_Odds_Calculator_3-way'!O142/'True_Odds_Calculator_3-way'!B142-1)</f>
        <v>0.77672958738047515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2.7815649477370474E-2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1.0273049784398551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32.323435711053399</v>
      </c>
      <c r="I142" s="6">
        <f>IF('Log_working_3-way'!$D142="","",'True_Odds_Calculator_3-way'!O143/'True_Odds_Calculator_3-way'!B143-1)</f>
        <v>4.9406223662668038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2.6261431067219787E-2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1.0204694847213356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12.518964378464025</v>
      </c>
      <c r="I143" s="6">
        <f>IF('Log_working_3-way'!$D143="","",'True_Odds_Calculator_3-way'!O144/'True_Odds_Calculator_3-way'!B144-1)</f>
        <v>9.1140991241822906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2.2237988677092035E-2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1.0215536547668491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12.605856669533527</v>
      </c>
      <c r="I144" s="6">
        <f>IF('Log_working_3-way'!$D144="","",'True_Odds_Calculator_3-way'!O145/'True_Odds_Calculator_3-way'!B145-1)</f>
        <v>7.0231447150070672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2.3303643283970832E-2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1.0352431029144913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49.356866566417992</v>
      </c>
      <c r="I145" s="6">
        <f>IF('Log_working_3-way'!$D145="","",'True_Odds_Calculator_3-way'!O146/'True_Odds_Calculator_3-way'!B146-1)</f>
        <v>2.1815447515598358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2.7807307241264789E-2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1.0216699247144758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22.269500686562321</v>
      </c>
      <c r="I146" s="6">
        <f>IF('Log_working_3-way'!$D146="","",'True_Odds_Calculator_3-way'!O147/'True_Odds_Calculator_3-way'!B147-1)</f>
        <v>6.1047200060503872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2.2598646414442314E-2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1.0351071849985556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52.460901645720121</v>
      </c>
      <c r="I147" s="6">
        <f>IF('Log_working_3-way'!$D147="","",'True_Odds_Calculator_3-way'!O148/'True_Odds_Calculator_3-way'!B148-1)</f>
        <v>2.041381876703571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2.6351647844061077E-2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1.0201633423658383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13.702588349312611</v>
      </c>
      <c r="I148" s="6">
        <f>IF('Log_working_3-way'!$D148="","",'True_Odds_Calculator_3-way'!O149/'True_Odds_Calculator_3-way'!B149-1)</f>
        <v>7.1278234258539186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2.1802098510826706E-2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1.0204045706867551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22.073356469447681</v>
      </c>
      <c r="I149" s="6">
        <f>IF('Log_working_3-way'!$D149="","",'True_Odds_Calculator_3-way'!O150/'True_Odds_Calculator_3-way'!B150-1)</f>
        <v>5.4045954378731285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2.1303413725135556E-2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1.1167477900418408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65.23515044231587</v>
      </c>
      <c r="I150" s="6">
        <f>IF('Log_working_3-way'!$D150="","",'True_Odds_Calculator_3-way'!O151/'True_Odds_Calculator_3-way'!B151-1)</f>
        <v>1.2131990377881015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6.6148131547949296E-2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1.0509134833808733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10.197476750922709</v>
      </c>
      <c r="I151" s="6">
        <f>IF('Log_working_3-way'!$D151="","",'True_Odds_Calculator_3-way'!O152/'True_Odds_Calculator_3-way'!B152-1)</f>
        <v>9.8223786608026629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5.4614777879895549E-2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1.0665353060372256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34.020710243836888</v>
      </c>
      <c r="I152" s="6">
        <f>IF('Log_working_3-way'!$D152="","",'True_Odds_Calculator_3-way'!O153/'True_Odds_Calculator_3-way'!B153-1)</f>
        <v>6.0701221446292877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6.1664643361199811E-2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1.0789484623122421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46.330820159588392</v>
      </c>
      <c r="I153" s="6">
        <f>IF('Log_working_3-way'!$D153="","",'True_Odds_Calculator_3-way'!O154/'True_Odds_Calculator_3-way'!B154-1)</f>
        <v>4.2096001970534367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6.2717285495758501E-2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1.024608342238726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3.5532950049060119</v>
      </c>
      <c r="I154" s="6">
        <f>IF('Log_working_3-way'!$D154="","",'True_Odds_Calculator_3-way'!O155/'True_Odds_Calculator_3-way'!B155-1)</f>
        <v>5.5510839009550379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2.4500628345792252E-2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1.0226212717947274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4.3614124900795561</v>
      </c>
      <c r="I155" s="6">
        <f>IF('Log_working_3-way'!$D155="","",'True_Odds_Calculator_3-way'!O156/'True_Odds_Calculator_3-way'!B156-1)</f>
        <v>5.7341846494837796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2.2975018545460024E-2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1.0229297742073662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4.0704578012223251</v>
      </c>
      <c r="I156" s="6">
        <f>IF('Log_working_3-way'!$D156="","",'True_Odds_Calculator_3-way'!O157/'True_Odds_Calculator_3-way'!B157-1)</f>
        <v>6.3751939523409584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2.3349040860430437E-2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1.0273619077466047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42.419384166327724</v>
      </c>
      <c r="I157" s="6">
        <f>IF('Log_working_3-way'!$D157="","",'True_Odds_Calculator_3-way'!O158/'True_Odds_Calculator_3-way'!B158-1)</f>
        <v>3.4604068218203219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2.3608355986579399E-2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1.0223488573218891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5.9843736114176576</v>
      </c>
      <c r="I158" s="6">
        <f>IF('Log_working_3-way'!$D158="","",'True_Odds_Calculator_3-way'!O159/'True_Odds_Calculator_3-way'!B159-1)</f>
        <v>7.4015982255970982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2.3597774072157129E-2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1.0252975130602284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16.630258280580755</v>
      </c>
      <c r="I159" s="6">
        <f>IF('Log_working_3-way'!$D159="","",'True_Odds_Calculator_3-way'!O160/'True_Odds_Calculator_3-way'!B160-1)</f>
        <v>8.8123558936263287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2.7083141444843584E-2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1.0266206421218564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17.542400742533538</v>
      </c>
      <c r="I160" s="6">
        <f>IF('Log_working_3-way'!$D160="","",'True_Odds_Calculator_3-way'!O161/'True_Odds_Calculator_3-way'!B161-1)</f>
        <v>7.5620375044175869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2.8402378489396973E-2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1.0555428368313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61.822372945146171</v>
      </c>
      <c r="I161" s="6">
        <f>IF('Log_working_3-way'!$D161="","",'True_Odds_Calculator_3-way'!O162/'True_Odds_Calculator_3-way'!B162-1)</f>
        <v>0.88422023033879937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3.5242977087294625E-2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1.0376590514887674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42.628440178624494</v>
      </c>
      <c r="I162" s="6">
        <f>IF('Log_working_3-way'!$D162="","",'True_Odds_Calculator_3-way'!O163/'True_Odds_Calculator_3-way'!B163-1)</f>
        <v>3.1008103456690295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3.2423251804113651E-2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1.0603708861096299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63.822960593989393</v>
      </c>
      <c r="I163" s="6">
        <f>IF('Log_working_3-way'!$D163="","",'True_Odds_Calculator_3-way'!O164/'True_Odds_Calculator_3-way'!B164-1)</f>
        <v>0.90321799938639713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3.6457447212383531E-2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1.024753559150934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13.079843599519505</v>
      </c>
      <c r="I164" s="6">
        <f>IF('Log_working_3-way'!$D164="","",'True_Odds_Calculator_3-way'!O165/'True_Odds_Calculator_3-way'!B165-1)</f>
        <v>8.6914956058390924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2.6811377945910042E-2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1.0266599919479757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15.737917300194102</v>
      </c>
      <c r="I165" s="6">
        <f>IF('Log_working_3-way'!$D165="","",'True_Odds_Calculator_3-way'!O166/'True_Odds_Calculator_3-way'!B166-1)</f>
        <v>8.4937009249274791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2.864257861320807E-2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1.0283213854708582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21.450240561103055</v>
      </c>
      <c r="I166" s="6">
        <f>IF('Log_working_3-way'!$D166="","",'True_Odds_Calculator_3-way'!O167/'True_Odds_Calculator_3-way'!B167-1)</f>
        <v>7.4517817251465157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2.9561588105678549E-2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1.0307841977540526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3.2838173318500647</v>
      </c>
      <c r="I167" s="6">
        <f>IF('Log_working_3-way'!$D167="","",'True_Odds_Calculator_3-way'!O168/'True_Odds_Calculator_3-way'!B168-1)</f>
        <v>5.4807149395486396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3.0279719238971659E-2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1.051713193616622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-0.28685737368835162</v>
      </c>
      <c r="I168" s="6">
        <f>IF('Log_working_3-way'!$D168="","",'True_Odds_Calculator_3-way'!O169/'True_Odds_Calculator_3-way'!B169-1)</f>
        <v>1.7201311084499213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3.4945887820291066E-2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1.0275195236015442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4.9575160826158875</v>
      </c>
      <c r="I169" s="6">
        <f>IF('Log_working_3-way'!$D169="","",'True_Odds_Calculator_3-way'!O170/'True_Odds_Calculator_3-way'!B170-1)</f>
        <v>6.6723420728146285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2.8423628879741925E-2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1.0240195757617727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25.205684696970973</v>
      </c>
      <c r="I170" s="6">
        <f>IF('Log_working_3-way'!$D170="","",'True_Odds_Calculator_3-way'!O171/'True_Odds_Calculator_3-way'!B171-1)</f>
        <v>7.0141833751567848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2.444788609552484E-2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1.0543867053115648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64.062479468560213</v>
      </c>
      <c r="I171" s="6">
        <f>IF('Log_working_3-way'!$D171="","",'True_Odds_Calculator_3-way'!O172/'True_Odds_Calculator_3-way'!B172-1)</f>
        <v>0.94285714597270354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3.2641866814516307E-2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1.0213568585457435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18.84023341405214</v>
      </c>
      <c r="I172" s="6">
        <f>IF('Log_working_3-way'!$D172="","",'True_Odds_Calculator_3-way'!O173/'True_Odds_Calculator_3-way'!B173-1)</f>
        <v>7.0278984866967065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2.2697687454134474E-2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1.021127643894741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20.973785602112098</v>
      </c>
      <c r="I173" s="6">
        <f>IF('Log_working_3-way'!$D173="","",'True_Odds_Calculator_3-way'!O174/'True_Odds_Calculator_3-way'!B174-1)</f>
        <v>7.2192388892386674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2.218665456940494E-2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1.0309574692927743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15.944548200346212</v>
      </c>
      <c r="I174" s="6">
        <f>IF('Log_working_3-way'!$D174="","",'True_Odds_Calculator_3-way'!O175/'True_Odds_Calculator_3-way'!B175-1)</f>
        <v>7.7284540193524709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3.3175750946335958E-2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1.0426035745291717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7.5241293251079195</v>
      </c>
      <c r="I175" s="6">
        <f>IF('Log_working_3-way'!$D175="","",'True_Odds_Calculator_3-way'!O176/'True_Odds_Calculator_3-way'!B176-1)</f>
        <v>8.7645215681515243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4.5346707928368257E-2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1.0415728949542296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13.722520145740061</v>
      </c>
      <c r="I176" s="6">
        <f>IF('Log_working_3-way'!$D176="","",'True_Odds_Calculator_3-way'!O177/'True_Odds_Calculator_3-way'!B177-1)</f>
        <v>7.6332447084629429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4.4569839101736397E-2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1.047380024929528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28.161031365876653</v>
      </c>
      <c r="I177" s="6">
        <f>IF('Log_working_3-way'!$D177="","",'True_Odds_Calculator_3-way'!O178/'True_Odds_Calculator_3-way'!B178-1)</f>
        <v>6.6667379449115654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4.6742770960495061E-2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1.0272365828618355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21.91407720735376</v>
      </c>
      <c r="I178" s="6">
        <f>IF('Log_working_3-way'!$D178="","",'True_Odds_Calculator_3-way'!O179/'True_Odds_Calculator_3-way'!B179-1)</f>
        <v>6.4614358420459039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2.8402650261701634E-2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1.0430866532635166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52.145520177601433</v>
      </c>
      <c r="I179" s="6">
        <f>IF('Log_working_3-way'!$D179="","",'True_Odds_Calculator_3-way'!O180/'True_Odds_Calculator_3-way'!B180-1)</f>
        <v>2.0666313282404789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3.2442326577120539E-2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1.0255701602026293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9.3943345590145331</v>
      </c>
      <c r="I180" s="6">
        <f>IF('Log_working_3-way'!$D180="","",'True_Odds_Calculator_3-way'!O181/'True_Odds_Calculator_3-way'!B181-1)</f>
        <v>6.9451747817786522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2.7449430671300235E-2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1.0355687087047667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1.0319775877862889</v>
      </c>
      <c r="I181" s="6">
        <f>IF('Log_working_3-way'!$D181="","",'True_Odds_Calculator_3-way'!O182/'True_Odds_Calculator_3-way'!B182-1)</f>
        <v>3.6660063221076937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3.0682712570137216E-2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1.0442670488748065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23.903008884370539</v>
      </c>
      <c r="I182" s="6">
        <f>IF('Log_working_3-way'!$D182="","",'True_Odds_Calculator_3-way'!O183/'True_Odds_Calculator_3-way'!B183-1)</f>
        <v>6.4644517126648564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4.5288166274525254E-2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1.0521177419100938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14.278547920744614</v>
      </c>
      <c r="I183" s="6">
        <f>IF('Log_working_3-way'!$D183="","",'True_Odds_Calculator_3-way'!O184/'True_Odds_Calculator_3-way'!B184-1)</f>
        <v>8.6077452395034975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5.5648233081086795E-2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1.0242469800520901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3.777321248783835</v>
      </c>
      <c r="I184" s="6">
        <f>IF('Log_working_3-way'!$D184="","",'True_Odds_Calculator_3-way'!O185/'True_Odds_Calculator_3-way'!B185-1)</f>
        <v>6.4893980280348718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2.4563037776089036E-2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1.0201653878854355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17.997680213277679</v>
      </c>
      <c r="I185" s="6">
        <f>IF('Log_working_3-way'!$D185="","",'True_Odds_Calculator_3-way'!O186/'True_Odds_Calculator_3-way'!B186-1)</f>
        <v>7.7229357425706002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2.1521972754015239E-2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1.033770326293119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21.990292267035564</v>
      </c>
      <c r="I186" s="6">
        <f>IF('Log_working_3-way'!$D186="","",'True_Odds_Calculator_3-way'!O187/'True_Odds_Calculator_3-way'!B187-1)</f>
        <v>7.8185306132854695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3.5017720889844339E-2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1.0207530488624883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11.837813644135316</v>
      </c>
      <c r="I187" s="6">
        <f>IF('Log_working_3-way'!$D187="","",'True_Odds_Calculator_3-way'!O188/'True_Odds_Calculator_3-way'!B188-1)</f>
        <v>9.3087925045923807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2.256463505369255E-2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1.0426407283653409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19.70729337540746</v>
      </c>
      <c r="I188" s="6">
        <f>IF('Log_working_3-way'!$D188="","",'True_Odds_Calculator_3-way'!O189/'True_Odds_Calculator_3-way'!B189-1)</f>
        <v>7.8971839332819922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4.4719602575529871E-2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1.0460924456499963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41.183041758498248</v>
      </c>
      <c r="I189" s="6">
        <f>IF('Log_working_3-way'!$D189="","",'True_Odds_Calculator_3-way'!O190/'True_Odds_Calculator_3-way'!B190-1)</f>
        <v>4.6388648296907329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3.970040352810611E-2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1.0315199387593363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16.974396973238658</v>
      </c>
      <c r="I190" s="6">
        <f>IF('Log_working_3-way'!$D190="","",'True_Odds_Calculator_3-way'!O191/'True_Odds_Calculator_3-way'!B191-1)</f>
        <v>8.1032212605630392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3.3640937181969921E-2</v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1.36</v>
      </c>
      <c r="B2" s="4">
        <f>IF('True_Odds_Calculator_3-way'!B3="","",'True_Odds_Calculator_3-way'!B3)</f>
        <v>5.6</v>
      </c>
      <c r="C2" s="4">
        <f>IF('True_Odds_Calculator_3-way'!C3="","",'True_Odds_Calculator_3-way'!C3)</f>
        <v>8.1</v>
      </c>
      <c r="D2" s="9">
        <f>(K2/(AR2+K2-(AR2*K2)))</f>
        <v>0.71869067174988488</v>
      </c>
      <c r="E2" s="9">
        <f>(L2/(AR2+L2-(AR2*L2)))</f>
        <v>0.1666259109728683</v>
      </c>
      <c r="F2" s="9">
        <f>(M2/(AR2+M2-(AR2*M2)))</f>
        <v>0.11468341727724665</v>
      </c>
      <c r="G2" s="9">
        <f>AR2</f>
        <v>1.0872755573578776</v>
      </c>
      <c r="H2" s="9">
        <f>IF(A2="","",1/D2)</f>
        <v>1.3914192006488362</v>
      </c>
      <c r="I2" s="9">
        <f>IF(B2="","",1/E2)</f>
        <v>6.001467563846238</v>
      </c>
      <c r="J2" s="9">
        <f>IF(C2="","",1/F2)</f>
        <v>8.7196564572409319</v>
      </c>
      <c r="K2" s="11">
        <f>1/A2</f>
        <v>0.73529411764705876</v>
      </c>
      <c r="L2" s="11">
        <f>1/B2</f>
        <v>0.17857142857142858</v>
      </c>
      <c r="M2" s="11">
        <f>1/C2</f>
        <v>0.1234567901234568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-0.19059290382819793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0.19549486461251167</v>
      </c>
      <c r="Q2" s="11">
        <f>2*'OddsRatio_working_3-way'!K2*'OddsRatio_working_3-way'!L2*'OddsRatio_working_3-way'!M2</f>
        <v>3.2420375557630464E-2</v>
      </c>
      <c r="R2" s="11">
        <f>O2/N2</f>
        <v>0</v>
      </c>
      <c r="S2" s="11">
        <f>P2/N2</f>
        <v>-1.0257195345988979</v>
      </c>
      <c r="T2" s="11">
        <f>Q2/N2</f>
        <v>-0.17010274205620199</v>
      </c>
      <c r="U2" s="11">
        <f>'OddsRatio_working_3-way'!S2-'OddsRatio_working_3-way'!R2^2/3</f>
        <v>-1.0257195345988979</v>
      </c>
      <c r="V2" s="11">
        <f>'OddsRatio_working_3-way'!S2*'OddsRatio_working_3-way'!R2/3-2*'OddsRatio_working_3-way'!R2^3/27-'OddsRatio_working_3-way'!T2</f>
        <v>0.17010274205620199</v>
      </c>
      <c r="W2" s="11">
        <f>'OddsRatio_working_3-way'!V2^2+4*'OddsRatio_working_3-way'!U2^3/27</f>
        <v>-0.13094062759033839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0.19992221640264068</v>
      </c>
      <c r="Y2" s="11">
        <f>IF('OddsRatio_working_3-way'!W2&gt;=0,IF('OddsRatio_working_3-way'!V2+SQRT('OddsRatio_working_3-way'!W2)&gt;0,0,PI()),ACOS('OddsRatio_working_3-way'!V2/(2*'OddsRatio_working_3-way'!X2)))</f>
        <v>1.1313678493711876</v>
      </c>
      <c r="Z2" s="11">
        <f>'OddsRatio_working_3-way'!X2^(1/3)*COS('OddsRatio_working_3-way'!Y2/3)</f>
        <v>0.54363777867893881</v>
      </c>
      <c r="AA2" s="11">
        <f>'OddsRatio_working_3-way'!X2^(1/3)*COS(('OddsRatio_working_3-way'!Y2+2*PI())/3)</f>
        <v>-0.45829504825662498</v>
      </c>
      <c r="AB2" s="11">
        <f>'OddsRatio_working_3-way'!X2^(1/3)*COS(('OddsRatio_working_3-way'!Y2+4*PI())/3)</f>
        <v>-8.5342730422313773E-2</v>
      </c>
      <c r="AC2" s="11">
        <f>'OddsRatio_working_3-way'!X2^(1/3)*SIN('OddsRatio_working_3-way'!Y2/3)</f>
        <v>0.21532412109653443</v>
      </c>
      <c r="AD2" s="11">
        <f>'OddsRatio_working_3-way'!X2^(1/3)*SIN(('OddsRatio_working_3-way'!Y2+2*PI())/3)</f>
        <v>0.36314206624463619</v>
      </c>
      <c r="AE2" s="11">
        <f>'OddsRatio_working_3-way'!X2^(1/3)*SIN(('OddsRatio_working_3-way'!Y2+4*PI())/3)</f>
        <v>-0.57846618734117061</v>
      </c>
      <c r="AF2" s="11">
        <f>-'OddsRatio_working_3-way'!U2/(3*'OddsRatio_working_3-way'!X2^(1/3))*COS(('OddsRatio_working_3-way'!Y2)/3)</f>
        <v>0.54363777867893881</v>
      </c>
      <c r="AG2" s="11">
        <f>-'OddsRatio_working_3-way'!U2/(3*'OddsRatio_working_3-way'!X2^(1/3))*COS(('OddsRatio_working_3-way'!Y2+2*PI())/3)</f>
        <v>-0.45829504825662498</v>
      </c>
      <c r="AH2" s="11">
        <f>-'OddsRatio_working_3-way'!U2/(3*'OddsRatio_working_3-way'!X2^(1/3))*COS(('OddsRatio_working_3-way'!Y2+4*PI())/3)</f>
        <v>-8.5342730422313773E-2</v>
      </c>
      <c r="AI2" s="11">
        <f>'OddsRatio_working_3-way'!U2/(3*'OddsRatio_working_3-way'!X2^(1/3))*SIN(('OddsRatio_working_3-way'!Y2)/3)</f>
        <v>-0.21532412109653443</v>
      </c>
      <c r="AJ2" s="11">
        <f>'OddsRatio_working_3-way'!U2/(3*'OddsRatio_working_3-way'!X2^(1/3))*SIN(('OddsRatio_working_3-way'!Y2+2*PI())/3)</f>
        <v>-0.36314206624463619</v>
      </c>
      <c r="AK2" s="11">
        <f>'OddsRatio_working_3-way'!U2/(3*'OddsRatio_working_3-way'!X2^(1/3))*SIN(('OddsRatio_working_3-way'!Y2+4*PI())/3)</f>
        <v>0.57846618734117061</v>
      </c>
      <c r="AL2" s="11">
        <f>'OddsRatio_working_3-way'!Z2+'OddsRatio_working_3-way'!AF2</f>
        <v>1.0872755573578776</v>
      </c>
      <c r="AM2" s="11">
        <f>'OddsRatio_working_3-way'!AA2+'OddsRatio_working_3-way'!AG2</f>
        <v>-0.91659009651324996</v>
      </c>
      <c r="AN2" s="11">
        <f>'OddsRatio_working_3-way'!AB2+'OddsRatio_working_3-way'!AH2</f>
        <v>-0.17068546084462755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1.0872755573578776</v>
      </c>
      <c r="AS2" s="11">
        <f>IF(('OddsRatio_working_3-way'!X2=0),IF(Q2&gt;0,-Q2^(1/3),(-Q2)^(1/3)),'OddsRatio_working_3-way'!AM2-'OddsRatio_working_3-way'!R2/3)</f>
        <v>-0.91659009651324996</v>
      </c>
      <c r="AT2" s="11">
        <f>IF(('OddsRatio_working_3-way'!X2=0),IF(Q2&gt;0,-Q2^(1/3),(-Q2)^(1/3)),'OddsRatio_working_3-way'!AN2-'OddsRatio_working_3-way'!R2/3)</f>
        <v>-0.17068546084462755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2.06</v>
      </c>
      <c r="B3" s="4">
        <f>IF('True_Odds_Calculator_3-way'!B4="","",'True_Odds_Calculator_3-way'!B4)</f>
        <v>3.99</v>
      </c>
      <c r="C3" s="4">
        <f>IF('True_Odds_Calculator_3-way'!C4="","",'True_Odds_Calculator_3-way'!C4)</f>
        <v>3.49</v>
      </c>
      <c r="D3" s="9">
        <f t="shared" ref="D3" si="0">(K3/(AR3+K3-(AR3*K3)))</f>
        <v>0.47660466366517407</v>
      </c>
      <c r="E3" s="9">
        <f t="shared" ref="E3" si="1">(L3/(AR3+L3-(AR3*L3)))</f>
        <v>0.24404038913950973</v>
      </c>
      <c r="F3" s="9">
        <f t="shared" ref="F3" si="2">(M3/(AR3+M3-(AR3*M3)))</f>
        <v>0.27935494719531645</v>
      </c>
      <c r="G3" s="9">
        <f t="shared" ref="G3" si="3">AR3</f>
        <v>1.0360141703699703</v>
      </c>
      <c r="H3" s="9">
        <f t="shared" ref="H3" si="4">IF(A3="","",1/D3)</f>
        <v>2.0981750205921683</v>
      </c>
      <c r="I3" s="9">
        <f t="shared" ref="I3" si="5">IF(B3="","",1/E3)</f>
        <v>4.0976823694062112</v>
      </c>
      <c r="J3" s="9">
        <f t="shared" ref="J3" si="6">IF(C3="","",1/F3)</f>
        <v>3.5796752842212261</v>
      </c>
      <c r="K3" s="11">
        <f t="shared" ref="K3" si="7">1/A3</f>
        <v>0.4854368932038835</v>
      </c>
      <c r="L3" s="11">
        <f t="shared" ref="L3" si="8">1/B3</f>
        <v>0.25062656641604009</v>
      </c>
      <c r="M3" s="11">
        <f t="shared" ref="M3" si="9">1/C3</f>
        <v>0.28653295128939826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-0.27511283842900724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0.2279881136619053</v>
      </c>
      <c r="Q3" s="11">
        <f>2*'OddsRatio_working_3-way'!K3*'OddsRatio_working_3-way'!L3*'OddsRatio_working_3-way'!M3</f>
        <v>6.9721135676423643E-2</v>
      </c>
      <c r="R3" s="11">
        <f t="shared" ref="R3" si="10">O3/N3</f>
        <v>0</v>
      </c>
      <c r="S3" s="11">
        <f t="shared" ref="S3" si="11">P3/N3</f>
        <v>-0.82870764942777309</v>
      </c>
      <c r="T3" s="11">
        <f t="shared" ref="T3" si="12">Q3/N3</f>
        <v>-0.25342741572714772</v>
      </c>
      <c r="U3" s="11">
        <f>'OddsRatio_working_3-way'!S3-'OddsRatio_working_3-way'!R3^2/3</f>
        <v>-0.82870764942777309</v>
      </c>
      <c r="V3" s="11">
        <f>'OddsRatio_working_3-way'!S3*'OddsRatio_working_3-way'!R3/3-2*'OddsRatio_working_3-way'!R3^3/27-'OddsRatio_working_3-way'!T3</f>
        <v>0.25342741572714772</v>
      </c>
      <c r="W3" s="11">
        <f>'OddsRatio_working_3-way'!V3^2+4*'OddsRatio_working_3-way'!U3^3/27</f>
        <v>-2.0088656904116833E-2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0.14518446193227547</v>
      </c>
      <c r="Y3" s="11">
        <f>IF('OddsRatio_working_3-way'!W3&gt;=0,IF('OddsRatio_working_3-way'!V3+SQRT('OddsRatio_working_3-way'!W3)&gt;0,0,PI()),ACOS('OddsRatio_working_3-way'!V3/(2*'OddsRatio_working_3-way'!X3)))</f>
        <v>0.50993274987362547</v>
      </c>
      <c r="Z3" s="11">
        <f>'OddsRatio_working_3-way'!X3^(1/3)*COS('OddsRatio_working_3-way'!Y3/3)</f>
        <v>0.51800708518498517</v>
      </c>
      <c r="AA3" s="11">
        <f>'OddsRatio_working_3-way'!X3^(1/3)*COS(('OddsRatio_working_3-way'!Y3+2*PI())/3)</f>
        <v>-0.33599969269468871</v>
      </c>
      <c r="AB3" s="11">
        <f>'OddsRatio_working_3-way'!X3^(1/3)*COS(('OddsRatio_working_3-way'!Y3+4*PI())/3)</f>
        <v>-0.1820073924902966</v>
      </c>
      <c r="AC3" s="11">
        <f>'OddsRatio_working_3-way'!X3^(1/3)*SIN('OddsRatio_working_3-way'!Y3/3)</f>
        <v>8.8907495976135634E-2</v>
      </c>
      <c r="AD3" s="11">
        <f>'OddsRatio_working_3-way'!X3^(1/3)*SIN(('OddsRatio_working_3-way'!Y3+2*PI())/3)</f>
        <v>0.40415354712245916</v>
      </c>
      <c r="AE3" s="11">
        <f>'OddsRatio_working_3-way'!X3^(1/3)*SIN(('OddsRatio_working_3-way'!Y3+4*PI())/3)</f>
        <v>-0.49306104309859466</v>
      </c>
      <c r="AF3" s="11">
        <f>-'OddsRatio_working_3-way'!U3/(3*'OddsRatio_working_3-way'!X3^(1/3))*COS(('OddsRatio_working_3-way'!Y3)/3)</f>
        <v>0.51800708518498506</v>
      </c>
      <c r="AG3" s="11">
        <f>-'OddsRatio_working_3-way'!U3/(3*'OddsRatio_working_3-way'!X3^(1/3))*COS(('OddsRatio_working_3-way'!Y3+2*PI())/3)</f>
        <v>-0.33599969269468866</v>
      </c>
      <c r="AH3" s="11">
        <f>-'OddsRatio_working_3-way'!U3/(3*'OddsRatio_working_3-way'!X3^(1/3))*COS(('OddsRatio_working_3-way'!Y3+4*PI())/3)</f>
        <v>-0.18200739249029657</v>
      </c>
      <c r="AI3" s="11">
        <f>'OddsRatio_working_3-way'!U3/(3*'OddsRatio_working_3-way'!X3^(1/3))*SIN(('OddsRatio_working_3-way'!Y3)/3)</f>
        <v>-8.8907495976135606E-2</v>
      </c>
      <c r="AJ3" s="11">
        <f>'OddsRatio_working_3-way'!U3/(3*'OddsRatio_working_3-way'!X3^(1/3))*SIN(('OddsRatio_working_3-way'!Y3+2*PI())/3)</f>
        <v>-0.4041535471224591</v>
      </c>
      <c r="AK3" s="11">
        <f>'OddsRatio_working_3-way'!U3/(3*'OddsRatio_working_3-way'!X3^(1/3))*SIN(('OddsRatio_working_3-way'!Y3+4*PI())/3)</f>
        <v>0.49306104309859455</v>
      </c>
      <c r="AL3" s="11">
        <f>'OddsRatio_working_3-way'!Z3+'OddsRatio_working_3-way'!AF3</f>
        <v>1.0360141703699703</v>
      </c>
      <c r="AM3" s="11">
        <f>'OddsRatio_working_3-way'!AA3+'OddsRatio_working_3-way'!AG3</f>
        <v>-0.67199938538937731</v>
      </c>
      <c r="AN3" s="11">
        <f>'OddsRatio_working_3-way'!AB3+'OddsRatio_working_3-way'!AH3</f>
        <v>-0.36401478498059314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1.0360141703699703</v>
      </c>
      <c r="AS3" s="11">
        <f>IF(('OddsRatio_working_3-way'!X3=0),IF(Q3&gt;0,-Q3^(1/3),(-Q3)^(1/3)),'OddsRatio_working_3-way'!AM3-'OddsRatio_working_3-way'!R3/3)</f>
        <v>-0.67199938538937731</v>
      </c>
      <c r="AT3" s="11">
        <f>IF(('OddsRatio_working_3-way'!X3=0),IF(Q3&gt;0,-Q3^(1/3),(-Q3)^(1/3)),'OddsRatio_working_3-way'!AN3-'OddsRatio_working_3-way'!R3/3)</f>
        <v>-0.36401478498059314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</v>
      </c>
      <c r="B4" s="4">
        <f>IF('True_Odds_Calculator_3-way'!B5="","",'True_Odds_Calculator_3-way'!B5)</f>
        <v>3.7</v>
      </c>
      <c r="C4" s="4">
        <f>IF('True_Odds_Calculator_3-way'!C5="","",'True_Odds_Calculator_3-way'!C5)</f>
        <v>3.54</v>
      </c>
      <c r="D4" s="9">
        <f t="shared" ref="D4:D67" si="13">(K4/(AR4+K4-(AR4*K4)))</f>
        <v>0.46501010398422515</v>
      </c>
      <c r="E4" s="9">
        <f t="shared" ref="E4:E67" si="14">(L4/(AR4+L4-(AR4*L4)))</f>
        <v>0.26151091107670754</v>
      </c>
      <c r="F4" s="9">
        <f t="shared" ref="F4:F67" si="15">(M4/(AR4+M4-(AR4*M4)))</f>
        <v>0.27347898493906719</v>
      </c>
      <c r="G4" s="9">
        <f t="shared" ref="G4:G67" si="16">AR4</f>
        <v>1.0459008239957095</v>
      </c>
      <c r="H4" s="9">
        <f t="shared" ref="H4:H67" si="17">IF(A4="","",1/D4)</f>
        <v>2.1504909063952806</v>
      </c>
      <c r="I4" s="9">
        <f t="shared" ref="I4:I67" si="18">IF(B4="","",1/E4)</f>
        <v>3.8239322247884164</v>
      </c>
      <c r="J4" s="9">
        <f t="shared" ref="J4:J67" si="19">IF(C4="","",1/F4)</f>
        <v>3.6565880929491024</v>
      </c>
      <c r="K4" s="11">
        <f t="shared" ref="K4:K67" si="20">1/A4</f>
        <v>0.47619047619047616</v>
      </c>
      <c r="L4" s="11">
        <f t="shared" ref="L4:L67" si="21">1/B4</f>
        <v>0.27027027027027023</v>
      </c>
      <c r="M4" s="11">
        <f t="shared" ref="M4:M67" si="22">1/C4</f>
        <v>0.2824858757062147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-0.27426215561808776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0.23049684066633216</v>
      </c>
      <c r="Q4" s="11">
        <f>2*'OddsRatio_working_3-way'!K4*'OddsRatio_working_3-way'!L4*'OddsRatio_working_3-way'!M4</f>
        <v>7.2711937118716763E-2</v>
      </c>
      <c r="R4" s="11">
        <f t="shared" ref="R4:R67" si="23">O4/N4</f>
        <v>0</v>
      </c>
      <c r="S4" s="11">
        <f t="shared" ref="S4:S67" si="24">P4/N4</f>
        <v>-0.84042524987406886</v>
      </c>
      <c r="T4" s="11">
        <f t="shared" ref="T4:T67" si="25">Q4/N4</f>
        <v>-0.26511837535459581</v>
      </c>
      <c r="U4" s="11">
        <f>'OddsRatio_working_3-way'!S4-'OddsRatio_working_3-way'!R4^2/3</f>
        <v>-0.84042524987406886</v>
      </c>
      <c r="V4" s="11">
        <f>'OddsRatio_working_3-way'!S4*'OddsRatio_working_3-way'!R4/3-2*'OddsRatio_working_3-way'!R4^3/27-'OddsRatio_working_3-way'!T4</f>
        <v>0.26511837535459581</v>
      </c>
      <c r="W4" s="11">
        <f>'OddsRatio_working_3-way'!V4^2+4*'OddsRatio_working_3-way'!U4^3/27</f>
        <v>-1.7653672933890419E-2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0.14827459819921177</v>
      </c>
      <c r="Y4" s="11">
        <f>IF('OddsRatio_working_3-way'!W4&gt;=0,IF('OddsRatio_working_3-way'!V4+SQRT('OddsRatio_working_3-way'!W4)&gt;0,0,PI()),ACOS('OddsRatio_working_3-way'!V4/(2*'OddsRatio_working_3-way'!X4)))</f>
        <v>0.46457638457044625</v>
      </c>
      <c r="Z4" s="11">
        <f>'OddsRatio_working_3-way'!X4^(1/3)*COS('OddsRatio_working_3-way'!Y4/3)</f>
        <v>0.52295041199785475</v>
      </c>
      <c r="AA4" s="11">
        <f>'OddsRatio_working_3-way'!X4^(1/3)*COS(('OddsRatio_working_3-way'!Y4+2*PI())/3)</f>
        <v>-0.33217501089238294</v>
      </c>
      <c r="AB4" s="11">
        <f>'OddsRatio_working_3-way'!X4^(1/3)*COS(('OddsRatio_working_3-way'!Y4+4*PI())/3)</f>
        <v>-0.1907754011054717</v>
      </c>
      <c r="AC4" s="11">
        <f>'OddsRatio_working_3-way'!X4^(1/3)*SIN('OddsRatio_working_3-way'!Y4/3)</f>
        <v>8.1637102773781306E-2</v>
      </c>
      <c r="AD4" s="11">
        <f>'OddsRatio_working_3-way'!X4^(1/3)*SIN(('OddsRatio_working_3-way'!Y4+2*PI())/3)</f>
        <v>0.41206979032279006</v>
      </c>
      <c r="AE4" s="11">
        <f>'OddsRatio_working_3-way'!X4^(1/3)*SIN(('OddsRatio_working_3-way'!Y4+4*PI())/3)</f>
        <v>-0.49370689309657129</v>
      </c>
      <c r="AF4" s="11">
        <f>-'OddsRatio_working_3-way'!U4/(3*'OddsRatio_working_3-way'!X4^(1/3))*COS(('OddsRatio_working_3-way'!Y4)/3)</f>
        <v>0.52295041199785486</v>
      </c>
      <c r="AG4" s="11">
        <f>-'OddsRatio_working_3-way'!U4/(3*'OddsRatio_working_3-way'!X4^(1/3))*COS(('OddsRatio_working_3-way'!Y4+2*PI())/3)</f>
        <v>-0.33217501089238299</v>
      </c>
      <c r="AH4" s="11">
        <f>-'OddsRatio_working_3-way'!U4/(3*'OddsRatio_working_3-way'!X4^(1/3))*COS(('OddsRatio_working_3-way'!Y4+4*PI())/3)</f>
        <v>-0.19077540110547173</v>
      </c>
      <c r="AI4" s="11">
        <f>'OddsRatio_working_3-way'!U4/(3*'OddsRatio_working_3-way'!X4^(1/3))*SIN(('OddsRatio_working_3-way'!Y4)/3)</f>
        <v>-8.163710277378132E-2</v>
      </c>
      <c r="AJ4" s="11">
        <f>'OddsRatio_working_3-way'!U4/(3*'OddsRatio_working_3-way'!X4^(1/3))*SIN(('OddsRatio_working_3-way'!Y4+2*PI())/3)</f>
        <v>-0.41206979032279017</v>
      </c>
      <c r="AK4" s="11">
        <f>'OddsRatio_working_3-way'!U4/(3*'OddsRatio_working_3-way'!X4^(1/3))*SIN(('OddsRatio_working_3-way'!Y4+4*PI())/3)</f>
        <v>0.4937068930965714</v>
      </c>
      <c r="AL4" s="11">
        <f>'OddsRatio_working_3-way'!Z4+'OddsRatio_working_3-way'!AF4</f>
        <v>1.0459008239957095</v>
      </c>
      <c r="AM4" s="11">
        <f>'OddsRatio_working_3-way'!AA4+'OddsRatio_working_3-way'!AG4</f>
        <v>-0.66435002178476599</v>
      </c>
      <c r="AN4" s="11">
        <f>'OddsRatio_working_3-way'!AB4+'OddsRatio_working_3-way'!AH4</f>
        <v>-0.3815508022109434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1.0459008239957095</v>
      </c>
      <c r="AS4" s="11">
        <f>IF(('OddsRatio_working_3-way'!X4=0),IF(Q4&gt;0,-Q4^(1/3),(-Q4)^(1/3)),'OddsRatio_working_3-way'!AM4-'OddsRatio_working_3-way'!R4/3)</f>
        <v>-0.66435002178476599</v>
      </c>
      <c r="AT4" s="11">
        <f>IF(('OddsRatio_working_3-way'!X4=0),IF(Q4&gt;0,-Q4^(1/3),(-Q4)^(1/3)),'OddsRatio_working_3-way'!AN4-'OddsRatio_working_3-way'!R4/3)</f>
        <v>-0.3815508022109434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2.99</v>
      </c>
      <c r="B5" s="4">
        <f>IF('True_Odds_Calculator_3-way'!B6="","",'True_Odds_Calculator_3-way'!B6)</f>
        <v>3.63</v>
      </c>
      <c r="C5" s="4">
        <f>IF('True_Odds_Calculator_3-way'!C6="","",'True_Odds_Calculator_3-way'!C6)</f>
        <v>2.39</v>
      </c>
      <c r="D5" s="9">
        <f t="shared" si="13"/>
        <v>0.32497476225257105</v>
      </c>
      <c r="E5" s="9">
        <f t="shared" si="14"/>
        <v>0.26700886214417546</v>
      </c>
      <c r="F5" s="9">
        <f t="shared" si="15"/>
        <v>0.40801637560325371</v>
      </c>
      <c r="G5" s="9">
        <f t="shared" si="16"/>
        <v>1.043800016448674</v>
      </c>
      <c r="H5" s="9">
        <f t="shared" si="17"/>
        <v>3.0771620327328617</v>
      </c>
      <c r="I5" s="9">
        <f t="shared" si="18"/>
        <v>3.7451940432600135</v>
      </c>
      <c r="J5" s="9">
        <f t="shared" si="19"/>
        <v>2.4508820228636568</v>
      </c>
      <c r="K5" s="11">
        <f t="shared" si="20"/>
        <v>0.33444816053511706</v>
      </c>
      <c r="L5" s="11">
        <f t="shared" si="21"/>
        <v>0.27548209366391185</v>
      </c>
      <c r="M5" s="11">
        <f t="shared" si="22"/>
        <v>0.41841004184100417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-0.28044513520889081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0.23168544841523489</v>
      </c>
      <c r="Q5" s="11">
        <f>2*'OddsRatio_working_3-way'!K5*'OddsRatio_working_3-way'!L5*'OddsRatio_working_3-way'!M5</f>
        <v>7.7099982833688824E-2</v>
      </c>
      <c r="R5" s="11">
        <f t="shared" si="23"/>
        <v>0</v>
      </c>
      <c r="S5" s="11">
        <f t="shared" si="24"/>
        <v>-0.82613466709865713</v>
      </c>
      <c r="T5" s="11">
        <f t="shared" si="25"/>
        <v>-0.27492002232900409</v>
      </c>
      <c r="U5" s="11">
        <f>'OddsRatio_working_3-way'!S5-'OddsRatio_working_3-way'!R5^2/3</f>
        <v>-0.82613466709865713</v>
      </c>
      <c r="V5" s="11">
        <f>'OddsRatio_working_3-way'!S5*'OddsRatio_working_3-way'!R5/3-2*'OddsRatio_working_3-way'!R5^3/27-'OddsRatio_working_3-way'!T5</f>
        <v>0.27492002232900409</v>
      </c>
      <c r="W5" s="11">
        <f>'OddsRatio_working_3-way'!V5^2+4*'OddsRatio_working_3-way'!U5^3/27</f>
        <v>-7.9501904085081954E-3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0.14450883111931975</v>
      </c>
      <c r="Y5" s="11">
        <f>IF('OddsRatio_working_3-way'!W5&gt;=0,IF('OddsRatio_working_3-way'!V5+SQRT('OddsRatio_working_3-way'!W5)&gt;0,0,PI()),ACOS('OddsRatio_working_3-way'!V5/(2*'OddsRatio_working_3-way'!X5)))</f>
        <v>0.31362259327411901</v>
      </c>
      <c r="Z5" s="11">
        <f>'OddsRatio_working_3-way'!X5^(1/3)*COS('OddsRatio_working_3-way'!Y5/3)</f>
        <v>0.52190000822433702</v>
      </c>
      <c r="AA5" s="11">
        <f>'OddsRatio_working_3-way'!X5^(1/3)*COS(('OddsRatio_working_3-way'!Y5+2*PI())/3)</f>
        <v>-0.30837312965490282</v>
      </c>
      <c r="AB5" s="11">
        <f>'OddsRatio_working_3-way'!X5^(1/3)*COS(('OddsRatio_working_3-way'!Y5+4*PI())/3)</f>
        <v>-0.21352687856943459</v>
      </c>
      <c r="AC5" s="11">
        <f>'OddsRatio_working_3-way'!X5^(1/3)*SIN('OddsRatio_working_3-way'!Y5/3)</f>
        <v>5.4759508595822112E-2</v>
      </c>
      <c r="AD5" s="11">
        <f>'OddsRatio_working_3-way'!X5^(1/3)*SIN(('OddsRatio_working_3-way'!Y5+2*PI())/3)</f>
        <v>0.42459891105967235</v>
      </c>
      <c r="AE5" s="11">
        <f>'OddsRatio_working_3-way'!X5^(1/3)*SIN(('OddsRatio_working_3-way'!Y5+4*PI())/3)</f>
        <v>-0.47935841965549425</v>
      </c>
      <c r="AF5" s="11">
        <f>-'OddsRatio_working_3-way'!U5/(3*'OddsRatio_working_3-way'!X5^(1/3))*COS(('OddsRatio_working_3-way'!Y5)/3)</f>
        <v>0.52190000822433702</v>
      </c>
      <c r="AG5" s="11">
        <f>-'OddsRatio_working_3-way'!U5/(3*'OddsRatio_working_3-way'!X5^(1/3))*COS(('OddsRatio_working_3-way'!Y5+2*PI())/3)</f>
        <v>-0.30837312965490282</v>
      </c>
      <c r="AH5" s="11">
        <f>-'OddsRatio_working_3-way'!U5/(3*'OddsRatio_working_3-way'!X5^(1/3))*COS(('OddsRatio_working_3-way'!Y5+4*PI())/3)</f>
        <v>-0.21352687856943459</v>
      </c>
      <c r="AI5" s="11">
        <f>'OddsRatio_working_3-way'!U5/(3*'OddsRatio_working_3-way'!X5^(1/3))*SIN(('OddsRatio_working_3-way'!Y5)/3)</f>
        <v>-5.4759508595822112E-2</v>
      </c>
      <c r="AJ5" s="11">
        <f>'OddsRatio_working_3-way'!U5/(3*'OddsRatio_working_3-way'!X5^(1/3))*SIN(('OddsRatio_working_3-way'!Y5+2*PI())/3)</f>
        <v>-0.42459891105967235</v>
      </c>
      <c r="AK5" s="11">
        <f>'OddsRatio_working_3-way'!U5/(3*'OddsRatio_working_3-way'!X5^(1/3))*SIN(('OddsRatio_working_3-way'!Y5+4*PI())/3)</f>
        <v>0.47935841965549425</v>
      </c>
      <c r="AL5" s="11">
        <f>'OddsRatio_working_3-way'!Z5+'OddsRatio_working_3-way'!AF5</f>
        <v>1.043800016448674</v>
      </c>
      <c r="AM5" s="11">
        <f>'OddsRatio_working_3-way'!AA5+'OddsRatio_working_3-way'!AG5</f>
        <v>-0.61674625930980564</v>
      </c>
      <c r="AN5" s="11">
        <f>'OddsRatio_working_3-way'!AB5+'OddsRatio_working_3-way'!AH5</f>
        <v>-0.42705375713886917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1.043800016448674</v>
      </c>
      <c r="AS5" s="11">
        <f>IF(('OddsRatio_working_3-way'!X5=0),IF(Q5&gt;0,-Q5^(1/3),(-Q5)^(1/3)),'OddsRatio_working_3-way'!AM5-'OddsRatio_working_3-way'!R5/3)</f>
        <v>-0.61674625930980564</v>
      </c>
      <c r="AT5" s="11">
        <f>IF(('OddsRatio_working_3-way'!X5=0),IF(Q5&gt;0,-Q5^(1/3),(-Q5)^(1/3)),'OddsRatio_working_3-way'!AN5-'OddsRatio_working_3-way'!R5/3)</f>
        <v>-0.42705375713886917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2.34</v>
      </c>
      <c r="B6" s="4">
        <f>IF('True_Odds_Calculator_3-way'!B7="","",'True_Odds_Calculator_3-way'!B7)</f>
        <v>3.37</v>
      </c>
      <c r="C6" s="4">
        <f>IF('True_Odds_Calculator_3-way'!C7="","",'True_Odds_Calculator_3-way'!C7)</f>
        <v>3.3</v>
      </c>
      <c r="D6" s="9">
        <f t="shared" si="13"/>
        <v>0.41733269913514903</v>
      </c>
      <c r="E6" s="9">
        <f t="shared" si="14"/>
        <v>0.28823884202390171</v>
      </c>
      <c r="F6" s="9">
        <f t="shared" si="15"/>
        <v>0.29442845884094931</v>
      </c>
      <c r="G6" s="9">
        <f t="shared" si="16"/>
        <v>1.041917742918532</v>
      </c>
      <c r="H6" s="9">
        <f t="shared" si="17"/>
        <v>2.3961697755108329</v>
      </c>
      <c r="I6" s="9">
        <f t="shared" si="18"/>
        <v>3.4693450507169215</v>
      </c>
      <c r="J6" s="9">
        <f t="shared" si="19"/>
        <v>3.3964108087126235</v>
      </c>
      <c r="K6" s="11">
        <f t="shared" si="20"/>
        <v>0.42735042735042739</v>
      </c>
      <c r="L6" s="11">
        <f t="shared" si="21"/>
        <v>0.29673590504451036</v>
      </c>
      <c r="M6" s="11">
        <f t="shared" si="22"/>
        <v>0.30303030303030304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-0.28068634300088313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0.23094830216491935</v>
      </c>
      <c r="Q6" s="11">
        <f>2*'OddsRatio_working_3-way'!K6*'OddsRatio_working_3-way'!L6*'OddsRatio_working_3-way'!M6</f>
        <v>7.6854676261204444E-2</v>
      </c>
      <c r="R6" s="11">
        <f t="shared" si="23"/>
        <v>0</v>
      </c>
      <c r="S6" s="11">
        <f t="shared" si="24"/>
        <v>-0.82279850061744086</v>
      </c>
      <c r="T6" s="11">
        <f t="shared" si="25"/>
        <v>-0.273809817177185</v>
      </c>
      <c r="U6" s="11">
        <f>'OddsRatio_working_3-way'!S6-'OddsRatio_working_3-way'!R6^2/3</f>
        <v>-0.82279850061744086</v>
      </c>
      <c r="V6" s="11">
        <f>'OddsRatio_working_3-way'!S6*'OddsRatio_working_3-way'!R6/3-2*'OddsRatio_working_3-way'!R6^3/27-'OddsRatio_working_3-way'!T6</f>
        <v>0.273809817177185</v>
      </c>
      <c r="W6" s="11">
        <f>'OddsRatio_working_3-way'!V6^2+4*'OddsRatio_working_3-way'!U6^3/27</f>
        <v>-7.551505959958224E-3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0.14363436387452838</v>
      </c>
      <c r="Y6" s="11">
        <f>IF('OddsRatio_working_3-way'!W6&gt;=0,IF('OddsRatio_working_3-way'!V6+SQRT('OddsRatio_working_3-way'!W6)&gt;0,0,PI()),ACOS('OddsRatio_working_3-way'!V6/(2*'OddsRatio_working_3-way'!X6)))</f>
        <v>0.30731668229898923</v>
      </c>
      <c r="Z6" s="11">
        <f>'OddsRatio_working_3-way'!X6^(1/3)*COS('OddsRatio_working_3-way'!Y6/3)</f>
        <v>0.520958871459266</v>
      </c>
      <c r="AA6" s="11">
        <f>'OddsRatio_working_3-way'!X6^(1/3)*COS(('OddsRatio_working_3-way'!Y6+2*PI())/3)</f>
        <v>-0.30685848100092106</v>
      </c>
      <c r="AB6" s="11">
        <f>'OddsRatio_working_3-way'!X6^(1/3)*COS(('OddsRatio_working_3-way'!Y6+4*PI())/3)</f>
        <v>-0.21410039045834509</v>
      </c>
      <c r="AC6" s="11">
        <f>'OddsRatio_working_3-way'!X6^(1/3)*SIN('OddsRatio_working_3-way'!Y6/3)</f>
        <v>5.3553908544272111E-2</v>
      </c>
      <c r="AD6" s="11">
        <f>'OddsRatio_working_3-way'!X6^(1/3)*SIN(('OddsRatio_working_3-way'!Y6+2*PI())/3)</f>
        <v>0.42438666273846037</v>
      </c>
      <c r="AE6" s="11">
        <f>'OddsRatio_working_3-way'!X6^(1/3)*SIN(('OddsRatio_working_3-way'!Y6+4*PI())/3)</f>
        <v>-0.47794057128273226</v>
      </c>
      <c r="AF6" s="11">
        <f>-'OddsRatio_working_3-way'!U6/(3*'OddsRatio_working_3-way'!X6^(1/3))*COS(('OddsRatio_working_3-way'!Y6)/3)</f>
        <v>0.520958871459266</v>
      </c>
      <c r="AG6" s="11">
        <f>-'OddsRatio_working_3-way'!U6/(3*'OddsRatio_working_3-way'!X6^(1/3))*COS(('OddsRatio_working_3-way'!Y6+2*PI())/3)</f>
        <v>-0.30685848100092106</v>
      </c>
      <c r="AH6" s="11">
        <f>-'OddsRatio_working_3-way'!U6/(3*'OddsRatio_working_3-way'!X6^(1/3))*COS(('OddsRatio_working_3-way'!Y6+4*PI())/3)</f>
        <v>-0.21410039045834509</v>
      </c>
      <c r="AI6" s="11">
        <f>'OddsRatio_working_3-way'!U6/(3*'OddsRatio_working_3-way'!X6^(1/3))*SIN(('OddsRatio_working_3-way'!Y6)/3)</f>
        <v>-5.3553908544272111E-2</v>
      </c>
      <c r="AJ6" s="11">
        <f>'OddsRatio_working_3-way'!U6/(3*'OddsRatio_working_3-way'!X6^(1/3))*SIN(('OddsRatio_working_3-way'!Y6+2*PI())/3)</f>
        <v>-0.42438666273846037</v>
      </c>
      <c r="AK6" s="11">
        <f>'OddsRatio_working_3-way'!U6/(3*'OddsRatio_working_3-way'!X6^(1/3))*SIN(('OddsRatio_working_3-way'!Y6+4*PI())/3)</f>
        <v>0.47794057128273226</v>
      </c>
      <c r="AL6" s="11">
        <f>'OddsRatio_working_3-way'!Z6+'OddsRatio_working_3-way'!AF6</f>
        <v>1.041917742918532</v>
      </c>
      <c r="AM6" s="11">
        <f>'OddsRatio_working_3-way'!AA6+'OddsRatio_working_3-way'!AG6</f>
        <v>-0.61371696200184211</v>
      </c>
      <c r="AN6" s="11">
        <f>'OddsRatio_working_3-way'!AB6+'OddsRatio_working_3-way'!AH6</f>
        <v>-0.42820078091669017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1.041917742918532</v>
      </c>
      <c r="AS6" s="11">
        <f>IF(('OddsRatio_working_3-way'!X6=0),IF(Q6&gt;0,-Q6^(1/3),(-Q6)^(1/3)),'OddsRatio_working_3-way'!AM6-'OddsRatio_working_3-way'!R6/3)</f>
        <v>-0.61371696200184211</v>
      </c>
      <c r="AT6" s="11">
        <f>IF(('OddsRatio_working_3-way'!X6=0),IF(Q6&gt;0,-Q6^(1/3),(-Q6)^(1/3)),'OddsRatio_working_3-way'!AN6-'OddsRatio_working_3-way'!R6/3)</f>
        <v>-0.42820078091669017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</v>
      </c>
      <c r="B7" s="4">
        <f>IF('True_Odds_Calculator_3-way'!B8="","",'True_Odds_Calculator_3-way'!B8)</f>
        <v>4.0599999999999996</v>
      </c>
      <c r="C7" s="4">
        <f>IF('True_Odds_Calculator_3-way'!C8="","",'True_Odds_Calculator_3-way'!C8)</f>
        <v>3.09</v>
      </c>
      <c r="D7" s="9">
        <f t="shared" si="13"/>
        <v>0.45845464541849246</v>
      </c>
      <c r="E7" s="9">
        <f t="shared" si="14"/>
        <v>0.23331792738204568</v>
      </c>
      <c r="F7" s="9">
        <f t="shared" si="15"/>
        <v>0.30822742719946195</v>
      </c>
      <c r="G7" s="9">
        <f t="shared" si="16"/>
        <v>1.0738553172714853</v>
      </c>
      <c r="H7" s="9">
        <f t="shared" si="17"/>
        <v>2.1812408489986335</v>
      </c>
      <c r="I7" s="9">
        <f t="shared" si="18"/>
        <v>4.2859972708507446</v>
      </c>
      <c r="J7" s="9">
        <f t="shared" si="19"/>
        <v>3.2443576130974034</v>
      </c>
      <c r="K7" s="11">
        <f t="shared" si="20"/>
        <v>0.47619047619047616</v>
      </c>
      <c r="L7" s="11">
        <f t="shared" si="21"/>
        <v>0.24630541871921185</v>
      </c>
      <c r="M7" s="11">
        <f t="shared" si="22"/>
        <v>0.3236245954692557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-0.26702786906526921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0.23723360563955526</v>
      </c>
      <c r="Q7" s="11">
        <f>2*'OddsRatio_working_3-way'!K7*'OddsRatio_working_3-way'!L7*'OddsRatio_working_3-way'!M7</f>
        <v>7.5914753804657689E-2</v>
      </c>
      <c r="R7" s="11">
        <f t="shared" si="23"/>
        <v>0</v>
      </c>
      <c r="S7" s="11">
        <f t="shared" si="24"/>
        <v>-0.88842264468495835</v>
      </c>
      <c r="T7" s="11">
        <f t="shared" si="25"/>
        <v>-0.28429524629918673</v>
      </c>
      <c r="U7" s="11">
        <f>'OddsRatio_working_3-way'!S7-'OddsRatio_working_3-way'!R7^2/3</f>
        <v>-0.88842264468495835</v>
      </c>
      <c r="V7" s="11">
        <f>'OddsRatio_working_3-way'!S7*'OddsRatio_working_3-way'!R7/3-2*'OddsRatio_working_3-way'!R7^3/27-'OddsRatio_working_3-way'!T7</f>
        <v>0.28429524629918673</v>
      </c>
      <c r="W7" s="11">
        <f>'OddsRatio_working_3-way'!V7^2+4*'OddsRatio_working_3-way'!U7^3/27</f>
        <v>-2.3061749188465042E-2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0.16115639628694567</v>
      </c>
      <c r="Y7" s="11">
        <f>IF('OddsRatio_working_3-way'!W7&gt;=0,IF('OddsRatio_working_3-way'!V7+SQRT('OddsRatio_working_3-way'!W7)&gt;0,0,PI()),ACOS('OddsRatio_working_3-way'!V7/(2*'OddsRatio_working_3-way'!X7)))</f>
        <v>0.4906056427466059</v>
      </c>
      <c r="Z7" s="11">
        <f>'OddsRatio_working_3-way'!X7^(1/3)*COS('OddsRatio_working_3-way'!Y7/3)</f>
        <v>0.53692765863574266</v>
      </c>
      <c r="AA7" s="11">
        <f>'OddsRatio_working_3-way'!X7^(1/3)*COS(('OddsRatio_working_3-way'!Y7+2*PI())/3)</f>
        <v>-0.34519177869223011</v>
      </c>
      <c r="AB7" s="11">
        <f>'OddsRatio_working_3-way'!X7^(1/3)*COS(('OddsRatio_working_3-way'!Y7+4*PI())/3)</f>
        <v>-0.19173587994351263</v>
      </c>
      <c r="AC7" s="11">
        <f>'OddsRatio_working_3-way'!X7^(1/3)*SIN('OddsRatio_working_3-way'!Y7/3)</f>
        <v>8.8597804451308076E-2</v>
      </c>
      <c r="AD7" s="11">
        <f>'OddsRatio_working_3-way'!X7^(1/3)*SIN(('OddsRatio_working_3-way'!Y7+2*PI())/3)</f>
        <v>0.42069409014739823</v>
      </c>
      <c r="AE7" s="11">
        <f>'OddsRatio_working_3-way'!X7^(1/3)*SIN(('OddsRatio_working_3-way'!Y7+4*PI())/3)</f>
        <v>-0.50929189459870627</v>
      </c>
      <c r="AF7" s="11">
        <f>-'OddsRatio_working_3-way'!U7/(3*'OddsRatio_working_3-way'!X7^(1/3))*COS(('OddsRatio_working_3-way'!Y7)/3)</f>
        <v>0.53692765863574266</v>
      </c>
      <c r="AG7" s="11">
        <f>-'OddsRatio_working_3-way'!U7/(3*'OddsRatio_working_3-way'!X7^(1/3))*COS(('OddsRatio_working_3-way'!Y7+2*PI())/3)</f>
        <v>-0.34519177869223011</v>
      </c>
      <c r="AH7" s="11">
        <f>-'OddsRatio_working_3-way'!U7/(3*'OddsRatio_working_3-way'!X7^(1/3))*COS(('OddsRatio_working_3-way'!Y7+4*PI())/3)</f>
        <v>-0.19173587994351263</v>
      </c>
      <c r="AI7" s="11">
        <f>'OddsRatio_working_3-way'!U7/(3*'OddsRatio_working_3-way'!X7^(1/3))*SIN(('OddsRatio_working_3-way'!Y7)/3)</f>
        <v>-8.8597804451308076E-2</v>
      </c>
      <c r="AJ7" s="11">
        <f>'OddsRatio_working_3-way'!U7/(3*'OddsRatio_working_3-way'!X7^(1/3))*SIN(('OddsRatio_working_3-way'!Y7+2*PI())/3)</f>
        <v>-0.42069409014739823</v>
      </c>
      <c r="AK7" s="11">
        <f>'OddsRatio_working_3-way'!U7/(3*'OddsRatio_working_3-way'!X7^(1/3))*SIN(('OddsRatio_working_3-way'!Y7+4*PI())/3)</f>
        <v>0.50929189459870627</v>
      </c>
      <c r="AL7" s="11">
        <f>'OddsRatio_working_3-way'!Z7+'OddsRatio_working_3-way'!AF7</f>
        <v>1.0738553172714853</v>
      </c>
      <c r="AM7" s="11">
        <f>'OddsRatio_working_3-way'!AA7+'OddsRatio_working_3-way'!AG7</f>
        <v>-0.69038355738446022</v>
      </c>
      <c r="AN7" s="11">
        <f>'OddsRatio_working_3-way'!AB7+'OddsRatio_working_3-way'!AH7</f>
        <v>-0.38347175988702525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1.0738553172714853</v>
      </c>
      <c r="AS7" s="11">
        <f>IF(('OddsRatio_working_3-way'!X7=0),IF(Q7&gt;0,-Q7^(1/3),(-Q7)^(1/3)),'OddsRatio_working_3-way'!AM7-'OddsRatio_working_3-way'!R7/3)</f>
        <v>-0.69038355738446022</v>
      </c>
      <c r="AT7" s="11">
        <f>IF(('OddsRatio_working_3-way'!X7=0),IF(Q7&gt;0,-Q7^(1/3),(-Q7)^(1/3)),'OddsRatio_working_3-way'!AN7-'OddsRatio_working_3-way'!R7/3)</f>
        <v>-0.38347175988702525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1.58</v>
      </c>
      <c r="B8" s="4">
        <f>IF('True_Odds_Calculator_3-way'!B9="","",'True_Odds_Calculator_3-way'!B9)</f>
        <v>4.5999999999999996</v>
      </c>
      <c r="C8" s="4">
        <f>IF('True_Odds_Calculator_3-way'!C9="","",'True_Odds_Calculator_3-way'!C9)</f>
        <v>5.73</v>
      </c>
      <c r="D8" s="9">
        <f t="shared" si="13"/>
        <v>0.62223877288846652</v>
      </c>
      <c r="E8" s="9">
        <f t="shared" si="14"/>
        <v>0.2097224133199263</v>
      </c>
      <c r="F8" s="9">
        <f t="shared" si="15"/>
        <v>0.16803881379160704</v>
      </c>
      <c r="G8" s="9">
        <f t="shared" si="16"/>
        <v>1.0467243266016655</v>
      </c>
      <c r="H8" s="9">
        <f t="shared" si="17"/>
        <v>1.6071001094289659</v>
      </c>
      <c r="I8" s="9">
        <f t="shared" si="18"/>
        <v>4.7682075757659961</v>
      </c>
      <c r="J8" s="9">
        <f t="shared" si="19"/>
        <v>5.9510060648258785</v>
      </c>
      <c r="K8" s="11">
        <f t="shared" si="20"/>
        <v>0.63291139240506322</v>
      </c>
      <c r="L8" s="11">
        <f t="shared" si="21"/>
        <v>0.21739130434782611</v>
      </c>
      <c r="M8" s="11">
        <f t="shared" si="22"/>
        <v>0.17452006980802792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-0.23714943509092423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0.21394796670191646</v>
      </c>
      <c r="Q8" s="11">
        <f>2*'OddsRatio_working_3-way'!K8*'OddsRatio_working_3-way'!L8*'OddsRatio_working_3-way'!M8</f>
        <v>4.8024234949925124E-2</v>
      </c>
      <c r="R8" s="11">
        <f t="shared" si="23"/>
        <v>0</v>
      </c>
      <c r="S8" s="11">
        <f t="shared" si="24"/>
        <v>-0.90216519647153193</v>
      </c>
      <c r="T8" s="11">
        <f t="shared" si="25"/>
        <v>-0.2025062169408601</v>
      </c>
      <c r="U8" s="11">
        <f>'OddsRatio_working_3-way'!S8-'OddsRatio_working_3-way'!R8^2/3</f>
        <v>-0.90216519647153193</v>
      </c>
      <c r="V8" s="11">
        <f>'OddsRatio_working_3-way'!S8*'OddsRatio_working_3-way'!R8/3-2*'OddsRatio_working_3-way'!R8^3/27-'OddsRatio_working_3-way'!T8</f>
        <v>0.2025062169408601</v>
      </c>
      <c r="W8" s="11">
        <f>'OddsRatio_working_3-way'!V8^2+4*'OddsRatio_working_3-way'!U8^3/27</f>
        <v>-6.7772579564150295E-2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0.16491008721713249</v>
      </c>
      <c r="Y8" s="11">
        <f>IF('OddsRatio_working_3-way'!W8&gt;=0,IF('OddsRatio_working_3-way'!V8+SQRT('OddsRatio_working_3-way'!W8)&gt;0,0,PI()),ACOS('OddsRatio_working_3-way'!V8/(2*'OddsRatio_working_3-way'!X8)))</f>
        <v>0.90969086699788437</v>
      </c>
      <c r="Z8" s="11">
        <f>'OddsRatio_working_3-way'!X8^(1/3)*COS('OddsRatio_working_3-way'!Y8/3)</f>
        <v>0.52336216330083274</v>
      </c>
      <c r="AA8" s="11">
        <f>'OddsRatio_working_3-way'!X8^(1/3)*COS(('OddsRatio_working_3-way'!Y8+2*PI())/3)</f>
        <v>-0.40349198968180644</v>
      </c>
      <c r="AB8" s="11">
        <f>'OddsRatio_working_3-way'!X8^(1/3)*COS(('OddsRatio_working_3-way'!Y8+4*PI())/3)</f>
        <v>-0.11987017361902642</v>
      </c>
      <c r="AC8" s="11">
        <f>'OddsRatio_working_3-way'!X8^(1/3)*SIN('OddsRatio_working_3-way'!Y8/3)</f>
        <v>0.16374913185189674</v>
      </c>
      <c r="AD8" s="11">
        <f>'OddsRatio_working_3-way'!X8^(1/3)*SIN(('OddsRatio_working_3-way'!Y8+2*PI())/3)</f>
        <v>0.37137036287215269</v>
      </c>
      <c r="AE8" s="11">
        <f>'OddsRatio_working_3-way'!X8^(1/3)*SIN(('OddsRatio_working_3-way'!Y8+4*PI())/3)</f>
        <v>-0.53511949472404929</v>
      </c>
      <c r="AF8" s="11">
        <f>-'OddsRatio_working_3-way'!U8/(3*'OddsRatio_working_3-way'!X8^(1/3))*COS(('OddsRatio_working_3-way'!Y8)/3)</f>
        <v>0.52336216330083263</v>
      </c>
      <c r="AG8" s="11">
        <f>-'OddsRatio_working_3-way'!U8/(3*'OddsRatio_working_3-way'!X8^(1/3))*COS(('OddsRatio_working_3-way'!Y8+2*PI())/3)</f>
        <v>-0.40349198968180638</v>
      </c>
      <c r="AH8" s="11">
        <f>-'OddsRatio_working_3-way'!U8/(3*'OddsRatio_working_3-way'!X8^(1/3))*COS(('OddsRatio_working_3-way'!Y8+4*PI())/3)</f>
        <v>-0.1198701736190264</v>
      </c>
      <c r="AI8" s="11">
        <f>'OddsRatio_working_3-way'!U8/(3*'OddsRatio_working_3-way'!X8^(1/3))*SIN(('OddsRatio_working_3-way'!Y8)/3)</f>
        <v>-0.16374913185189671</v>
      </c>
      <c r="AJ8" s="11">
        <f>'OddsRatio_working_3-way'!U8/(3*'OddsRatio_working_3-way'!X8^(1/3))*SIN(('OddsRatio_working_3-way'!Y8+2*PI())/3)</f>
        <v>-0.37137036287215264</v>
      </c>
      <c r="AK8" s="11">
        <f>'OddsRatio_working_3-way'!U8/(3*'OddsRatio_working_3-way'!X8^(1/3))*SIN(('OddsRatio_working_3-way'!Y8+4*PI())/3)</f>
        <v>0.53511949472404918</v>
      </c>
      <c r="AL8" s="11">
        <f>'OddsRatio_working_3-way'!Z8+'OddsRatio_working_3-way'!AF8</f>
        <v>1.0467243266016655</v>
      </c>
      <c r="AM8" s="11">
        <f>'OddsRatio_working_3-way'!AA8+'OddsRatio_working_3-way'!AG8</f>
        <v>-0.80698397936361288</v>
      </c>
      <c r="AN8" s="11">
        <f>'OddsRatio_working_3-way'!AB8+'OddsRatio_working_3-way'!AH8</f>
        <v>-0.23974034723805282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1.0467243266016655</v>
      </c>
      <c r="AS8" s="11">
        <f>IF(('OddsRatio_working_3-way'!X8=0),IF(Q8&gt;0,-Q8^(1/3),(-Q8)^(1/3)),'OddsRatio_working_3-way'!AM8-'OddsRatio_working_3-way'!R8/3)</f>
        <v>-0.80698397936361288</v>
      </c>
      <c r="AT8" s="11">
        <f>IF(('OddsRatio_working_3-way'!X8=0),IF(Q8&gt;0,-Q8^(1/3),(-Q8)^(1/3)),'OddsRatio_working_3-way'!AN8-'OddsRatio_working_3-way'!R8/3)</f>
        <v>-0.23974034723805282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2.35</v>
      </c>
      <c r="B9" s="4">
        <f>IF('True_Odds_Calculator_3-way'!B10="","",'True_Odds_Calculator_3-way'!B10)</f>
        <v>3.21</v>
      </c>
      <c r="C9" s="4">
        <f>IF('True_Odds_Calculator_3-way'!C10="","",'True_Odds_Calculator_3-way'!C10)</f>
        <v>3.44</v>
      </c>
      <c r="D9" s="9">
        <f t="shared" si="13"/>
        <v>0.41529718823901007</v>
      </c>
      <c r="E9" s="9">
        <f t="shared" si="14"/>
        <v>0.30258946657443081</v>
      </c>
      <c r="F9" s="9">
        <f t="shared" si="15"/>
        <v>0.28211334518655901</v>
      </c>
      <c r="G9" s="9">
        <f t="shared" si="16"/>
        <v>1.0428994131493279</v>
      </c>
      <c r="H9" s="9">
        <f t="shared" si="17"/>
        <v>2.4079142077515927</v>
      </c>
      <c r="I9" s="9">
        <f t="shared" si="18"/>
        <v>3.3048077030600154</v>
      </c>
      <c r="J9" s="9">
        <f t="shared" si="19"/>
        <v>3.5446745680843601</v>
      </c>
      <c r="K9" s="11">
        <f t="shared" si="20"/>
        <v>0.42553191489361702</v>
      </c>
      <c r="L9" s="11">
        <f t="shared" si="21"/>
        <v>0.3115264797507788</v>
      </c>
      <c r="M9" s="11">
        <f t="shared" si="22"/>
        <v>0.29069767441860467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-0.28053337156122404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0.23121708046816836</v>
      </c>
      <c r="Q9" s="11">
        <f>2*'OddsRatio_working_3-way'!K9*'OddsRatio_working_3-way'!L9*'OddsRatio_working_3-way'!M9</f>
        <v>7.7072360156056119E-2</v>
      </c>
      <c r="R9" s="11">
        <f t="shared" si="23"/>
        <v>0</v>
      </c>
      <c r="S9" s="11">
        <f t="shared" si="24"/>
        <v>-0.82420526007796968</v>
      </c>
      <c r="T9" s="11">
        <f t="shared" si="25"/>
        <v>-0.27473508669265656</v>
      </c>
      <c r="U9" s="11">
        <f>'OddsRatio_working_3-way'!S9-'OddsRatio_working_3-way'!R9^2/3</f>
        <v>-0.82420526007796968</v>
      </c>
      <c r="V9" s="11">
        <f>'OddsRatio_working_3-way'!S9*'OddsRatio_working_3-way'!R9/3-2*'OddsRatio_working_3-way'!R9^3/27-'OddsRatio_working_3-way'!T9</f>
        <v>0.27473508669265656</v>
      </c>
      <c r="W9" s="11">
        <f>'OddsRatio_working_3-way'!V9^2+4*'OddsRatio_working_3-way'!U9^3/27</f>
        <v>-7.4679548300981974E-3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0.14400288425073274</v>
      </c>
      <c r="Y9" s="11">
        <f>IF('OddsRatio_working_3-way'!W9&gt;=0,IF('OddsRatio_working_3-way'!V9+SQRT('OddsRatio_working_3-way'!W9)&gt;0,0,PI()),ACOS('OddsRatio_working_3-way'!V9/(2*'OddsRatio_working_3-way'!X9)))</f>
        <v>0.30474943149241485</v>
      </c>
      <c r="Z9" s="11">
        <f>'OddsRatio_working_3-way'!X9^(1/3)*COS('OddsRatio_working_3-way'!Y9/3)</f>
        <v>0.52144970657466394</v>
      </c>
      <c r="AA9" s="11">
        <f>'OddsRatio_working_3-way'!X9^(1/3)*COS(('OddsRatio_working_3-way'!Y9+2*PI())/3)</f>
        <v>-0.30675709909817761</v>
      </c>
      <c r="AB9" s="11">
        <f>'OddsRatio_working_3-way'!X9^(1/3)*COS(('OddsRatio_working_3-way'!Y9+4*PI())/3)</f>
        <v>-0.21469260747648647</v>
      </c>
      <c r="AC9" s="11">
        <f>'OddsRatio_working_3-way'!X9^(1/3)*SIN('OddsRatio_working_3-way'!Y9/3)</f>
        <v>5.315345902058969E-2</v>
      </c>
      <c r="AD9" s="11">
        <f>'OddsRatio_working_3-way'!X9^(1/3)*SIN(('OddsRatio_working_3-way'!Y9+2*PI())/3)</f>
        <v>0.42501196317930567</v>
      </c>
      <c r="AE9" s="11">
        <f>'OddsRatio_working_3-way'!X9^(1/3)*SIN(('OddsRatio_working_3-way'!Y9+4*PI())/3)</f>
        <v>-0.47816542219989505</v>
      </c>
      <c r="AF9" s="11">
        <f>-'OddsRatio_working_3-way'!U9/(3*'OddsRatio_working_3-way'!X9^(1/3))*COS(('OddsRatio_working_3-way'!Y9)/3)</f>
        <v>0.52144970657466383</v>
      </c>
      <c r="AG9" s="11">
        <f>-'OddsRatio_working_3-way'!U9/(3*'OddsRatio_working_3-way'!X9^(1/3))*COS(('OddsRatio_working_3-way'!Y9+2*PI())/3)</f>
        <v>-0.30675709909817755</v>
      </c>
      <c r="AH9" s="11">
        <f>-'OddsRatio_working_3-way'!U9/(3*'OddsRatio_working_3-way'!X9^(1/3))*COS(('OddsRatio_working_3-way'!Y9+4*PI())/3)</f>
        <v>-0.21469260747648641</v>
      </c>
      <c r="AI9" s="11">
        <f>'OddsRatio_working_3-way'!U9/(3*'OddsRatio_working_3-way'!X9^(1/3))*SIN(('OddsRatio_working_3-way'!Y9)/3)</f>
        <v>-5.3153459020589683E-2</v>
      </c>
      <c r="AJ9" s="11">
        <f>'OddsRatio_working_3-way'!U9/(3*'OddsRatio_working_3-way'!X9^(1/3))*SIN(('OddsRatio_working_3-way'!Y9+2*PI())/3)</f>
        <v>-0.42501196317930556</v>
      </c>
      <c r="AK9" s="11">
        <f>'OddsRatio_working_3-way'!U9/(3*'OddsRatio_working_3-way'!X9^(1/3))*SIN(('OddsRatio_working_3-way'!Y9+4*PI())/3)</f>
        <v>0.47816542219989494</v>
      </c>
      <c r="AL9" s="11">
        <f>'OddsRatio_working_3-way'!Z9+'OddsRatio_working_3-way'!AF9</f>
        <v>1.0428994131493279</v>
      </c>
      <c r="AM9" s="11">
        <f>'OddsRatio_working_3-way'!AA9+'OddsRatio_working_3-way'!AG9</f>
        <v>-0.61351419819635522</v>
      </c>
      <c r="AN9" s="11">
        <f>'OddsRatio_working_3-way'!AB9+'OddsRatio_working_3-way'!AH9</f>
        <v>-0.42938521495297288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1.0428994131493279</v>
      </c>
      <c r="AS9" s="11">
        <f>IF(('OddsRatio_working_3-way'!X9=0),IF(Q9&gt;0,-Q9^(1/3),(-Q9)^(1/3)),'OddsRatio_working_3-way'!AM9-'OddsRatio_working_3-way'!R9/3)</f>
        <v>-0.61351419819635522</v>
      </c>
      <c r="AT9" s="11">
        <f>IF(('OddsRatio_working_3-way'!X9=0),IF(Q9&gt;0,-Q9^(1/3),(-Q9)^(1/3)),'OddsRatio_working_3-way'!AN9-'OddsRatio_working_3-way'!R9/3)</f>
        <v>-0.42938521495297288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2.33</v>
      </c>
      <c r="B10" s="4">
        <f>IF('True_Odds_Calculator_3-way'!B11="","",'True_Odds_Calculator_3-way'!B11)</f>
        <v>3.23</v>
      </c>
      <c r="C10" s="4">
        <f>IF('True_Odds_Calculator_3-way'!C11="","",'True_Odds_Calculator_3-way'!C11)</f>
        <v>3.47</v>
      </c>
      <c r="D10" s="9">
        <f t="shared" si="13"/>
        <v>0.4191999334214247</v>
      </c>
      <c r="E10" s="9">
        <f t="shared" si="14"/>
        <v>0.30092830725563213</v>
      </c>
      <c r="F10" s="9">
        <f t="shared" si="15"/>
        <v>0.27987175932294323</v>
      </c>
      <c r="G10" s="9">
        <f t="shared" si="16"/>
        <v>1.041726738404269</v>
      </c>
      <c r="H10" s="9">
        <f t="shared" si="17"/>
        <v>2.3854965620776776</v>
      </c>
      <c r="I10" s="9">
        <f t="shared" si="18"/>
        <v>3.3230506266415194</v>
      </c>
      <c r="J10" s="9">
        <f t="shared" si="19"/>
        <v>3.5730650438585441</v>
      </c>
      <c r="K10" s="11">
        <f t="shared" si="20"/>
        <v>0.42918454935622319</v>
      </c>
      <c r="L10" s="11">
        <f t="shared" si="21"/>
        <v>0.30959752321981426</v>
      </c>
      <c r="M10" s="11">
        <f t="shared" si="22"/>
        <v>0.28818443804034583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-0.28052110381697049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0.23090290349104894</v>
      </c>
      <c r="Q10" s="11">
        <f>2*'OddsRatio_working_3-way'!K10*'OddsRatio_working_3-way'!L10*'OddsRatio_working_3-way'!M10</f>
        <v>7.6584710942304804E-2</v>
      </c>
      <c r="R10" s="11">
        <f t="shared" si="23"/>
        <v>0</v>
      </c>
      <c r="S10" s="11">
        <f t="shared" si="24"/>
        <v>-0.82312132794723514</v>
      </c>
      <c r="T10" s="11">
        <f t="shared" si="25"/>
        <v>-0.27300873232080769</v>
      </c>
      <c r="U10" s="11">
        <f>'OddsRatio_working_3-way'!S10-'OddsRatio_working_3-way'!R10^2/3</f>
        <v>-0.82312132794723514</v>
      </c>
      <c r="V10" s="11">
        <f>'OddsRatio_working_3-way'!S10*'OddsRatio_working_3-way'!R10/3-2*'OddsRatio_working_3-way'!R10^3/27-'OddsRatio_working_3-way'!T10</f>
        <v>0.27300873232080769</v>
      </c>
      <c r="W10" s="11">
        <f>'OddsRatio_working_3-way'!V10^2+4*'OddsRatio_working_3-way'!U10^3/27</f>
        <v>-8.0867269148295479E-3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0.14371890519190922</v>
      </c>
      <c r="Y10" s="11">
        <f>IF('OddsRatio_working_3-way'!W10&gt;=0,IF('OddsRatio_working_3-way'!V10+SQRT('OddsRatio_working_3-way'!W10)&gt;0,0,PI()),ACOS('OddsRatio_working_3-way'!V10/(2*'OddsRatio_working_3-way'!X10)))</f>
        <v>0.3181969828204434</v>
      </c>
      <c r="Z10" s="11">
        <f>'OddsRatio_working_3-way'!X10^(1/3)*COS('OddsRatio_working_3-way'!Y10/3)</f>
        <v>0.52086336920213461</v>
      </c>
      <c r="AA10" s="11">
        <f>'OddsRatio_working_3-way'!X10^(1/3)*COS(('OddsRatio_working_3-way'!Y10+2*PI())/3)</f>
        <v>-0.30845610499693965</v>
      </c>
      <c r="AB10" s="11">
        <f>'OddsRatio_working_3-way'!X10^(1/3)*COS(('OddsRatio_working_3-way'!Y10+4*PI())/3)</f>
        <v>-0.21240726420519498</v>
      </c>
      <c r="AC10" s="11">
        <f>'OddsRatio_working_3-way'!X10^(1/3)*SIN('OddsRatio_working_3-way'!Y10/3)</f>
        <v>5.5453824086465368E-2</v>
      </c>
      <c r="AD10" s="11">
        <f>'OddsRatio_working_3-way'!X10^(1/3)*SIN(('OddsRatio_working_3-way'!Y10+2*PI())/3)</f>
        <v>0.42335399758656905</v>
      </c>
      <c r="AE10" s="11">
        <f>'OddsRatio_working_3-way'!X10^(1/3)*SIN(('OddsRatio_working_3-way'!Y10+4*PI())/3)</f>
        <v>-0.47880782167303437</v>
      </c>
      <c r="AF10" s="11">
        <f>-'OddsRatio_working_3-way'!U10/(3*'OddsRatio_working_3-way'!X10^(1/3))*COS(('OddsRatio_working_3-way'!Y10)/3)</f>
        <v>0.5208633692021345</v>
      </c>
      <c r="AG10" s="11">
        <f>-'OddsRatio_working_3-way'!U10/(3*'OddsRatio_working_3-way'!X10^(1/3))*COS(('OddsRatio_working_3-way'!Y10+2*PI())/3)</f>
        <v>-0.3084561049969396</v>
      </c>
      <c r="AH10" s="11">
        <f>-'OddsRatio_working_3-way'!U10/(3*'OddsRatio_working_3-way'!X10^(1/3))*COS(('OddsRatio_working_3-way'!Y10+4*PI())/3)</f>
        <v>-0.21240726420519493</v>
      </c>
      <c r="AI10" s="11">
        <f>'OddsRatio_working_3-way'!U10/(3*'OddsRatio_working_3-way'!X10^(1/3))*SIN(('OddsRatio_working_3-way'!Y10)/3)</f>
        <v>-5.5453824086465361E-2</v>
      </c>
      <c r="AJ10" s="11">
        <f>'OddsRatio_working_3-way'!U10/(3*'OddsRatio_working_3-way'!X10^(1/3))*SIN(('OddsRatio_working_3-way'!Y10+2*PI())/3)</f>
        <v>-0.42335399758656894</v>
      </c>
      <c r="AK10" s="11">
        <f>'OddsRatio_working_3-way'!U10/(3*'OddsRatio_working_3-way'!X10^(1/3))*SIN(('OddsRatio_working_3-way'!Y10+4*PI())/3)</f>
        <v>0.47880782167303426</v>
      </c>
      <c r="AL10" s="11">
        <f>'OddsRatio_working_3-way'!Z10+'OddsRatio_working_3-way'!AF10</f>
        <v>1.041726738404269</v>
      </c>
      <c r="AM10" s="11">
        <f>'OddsRatio_working_3-way'!AA10+'OddsRatio_working_3-way'!AG10</f>
        <v>-0.6169122099938793</v>
      </c>
      <c r="AN10" s="11">
        <f>'OddsRatio_working_3-way'!AB10+'OddsRatio_working_3-way'!AH10</f>
        <v>-0.42481452841038991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1.041726738404269</v>
      </c>
      <c r="AS10" s="11">
        <f>IF(('OddsRatio_working_3-way'!X10=0),IF(Q10&gt;0,-Q10^(1/3),(-Q10)^(1/3)),'OddsRatio_working_3-way'!AM10-'OddsRatio_working_3-way'!R10/3)</f>
        <v>-0.6169122099938793</v>
      </c>
      <c r="AT10" s="11">
        <f>IF(('OddsRatio_working_3-way'!X10=0),IF(Q10&gt;0,-Q10^(1/3),(-Q10)^(1/3)),'OddsRatio_working_3-way'!AN10-'OddsRatio_working_3-way'!R10/3)</f>
        <v>-0.42481452841038991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2.2799999999999998</v>
      </c>
      <c r="B11" s="4">
        <f>IF('True_Odds_Calculator_3-way'!B12="","",'True_Odds_Calculator_3-way'!B12)</f>
        <v>3.09</v>
      </c>
      <c r="C11" s="4">
        <f>IF('True_Odds_Calculator_3-way'!C12="","",'True_Odds_Calculator_3-way'!C12)</f>
        <v>3.54</v>
      </c>
      <c r="D11" s="9">
        <f t="shared" si="13"/>
        <v>0.42201839299884897</v>
      </c>
      <c r="E11" s="9">
        <f t="shared" si="14"/>
        <v>0.3090003012428334</v>
      </c>
      <c r="F11" s="9">
        <f t="shared" si="15"/>
        <v>0.26898130575831758</v>
      </c>
      <c r="G11" s="9">
        <f t="shared" si="16"/>
        <v>1.0699726314319218</v>
      </c>
      <c r="H11" s="9">
        <f t="shared" si="17"/>
        <v>2.3695649682328597</v>
      </c>
      <c r="I11" s="9">
        <f t="shared" si="18"/>
        <v>3.2362427996927168</v>
      </c>
      <c r="J11" s="9">
        <f t="shared" si="19"/>
        <v>3.7177304838370815</v>
      </c>
      <c r="K11" s="11">
        <f t="shared" si="20"/>
        <v>0.43859649122807021</v>
      </c>
      <c r="L11" s="11">
        <f t="shared" si="21"/>
        <v>0.3236245954692557</v>
      </c>
      <c r="M11" s="11">
        <f t="shared" si="22"/>
        <v>0.2824858757062147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-0.27245412270918279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0.23696864892745834</v>
      </c>
      <c r="Q11" s="11">
        <f>2*'OddsRatio_working_3-way'!K11*'OddsRatio_working_3-way'!L11*'OddsRatio_working_3-way'!M11</f>
        <v>8.0192436185265087E-2</v>
      </c>
      <c r="R11" s="11">
        <f t="shared" si="23"/>
        <v>0</v>
      </c>
      <c r="S11" s="11">
        <f t="shared" si="24"/>
        <v>-0.86975615039746856</v>
      </c>
      <c r="T11" s="11">
        <f t="shared" si="25"/>
        <v>-0.29433372263873725</v>
      </c>
      <c r="U11" s="11">
        <f>'OddsRatio_working_3-way'!S11-'OddsRatio_working_3-way'!R11^2/3</f>
        <v>-0.86975615039746856</v>
      </c>
      <c r="V11" s="11">
        <f>'OddsRatio_working_3-way'!S11*'OddsRatio_working_3-way'!R11/3-2*'OddsRatio_working_3-way'!R11^3/27-'OddsRatio_working_3-way'!T11</f>
        <v>0.29433372263873725</v>
      </c>
      <c r="W11" s="11">
        <f>'OddsRatio_working_3-way'!V11^2+4*'OddsRatio_working_3-way'!U11^3/27</f>
        <v>-1.0841651701399599E-2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0.15610412549303165</v>
      </c>
      <c r="Y11" s="11">
        <f>IF('OddsRatio_working_3-way'!W11&gt;=0,IF('OddsRatio_working_3-way'!V11+SQRT('OddsRatio_working_3-way'!W11)&gt;0,0,PI()),ACOS('OddsRatio_working_3-way'!V11/(2*'OddsRatio_working_3-way'!X11)))</f>
        <v>0.34001980972090595</v>
      </c>
      <c r="Z11" s="11">
        <f>'OddsRatio_working_3-way'!X11^(1/3)*COS('OddsRatio_working_3-way'!Y11/3)</f>
        <v>0.53498631571596089</v>
      </c>
      <c r="AA11" s="11">
        <f>'OddsRatio_working_3-way'!X11^(1/3)*COS(('OddsRatio_working_3-way'!Y11+2*PI())/3)</f>
        <v>-0.32023089668762483</v>
      </c>
      <c r="AB11" s="11">
        <f>'OddsRatio_working_3-way'!X11^(1/3)*COS(('OddsRatio_working_3-way'!Y11+4*PI())/3)</f>
        <v>-0.21475541902833628</v>
      </c>
      <c r="AC11" s="11">
        <f>'OddsRatio_working_3-way'!X11^(1/3)*SIN('OddsRatio_working_3-way'!Y11/3)</f>
        <v>6.0896295419494748E-2</v>
      </c>
      <c r="AD11" s="11">
        <f>'OddsRatio_working_3-way'!X11^(1/3)*SIN(('OddsRatio_working_3-way'!Y11+2*PI())/3)</f>
        <v>0.43286359237731692</v>
      </c>
      <c r="AE11" s="11">
        <f>'OddsRatio_working_3-way'!X11^(1/3)*SIN(('OddsRatio_working_3-way'!Y11+4*PI())/3)</f>
        <v>-0.49375988779681157</v>
      </c>
      <c r="AF11" s="11">
        <f>-'OddsRatio_working_3-way'!U11/(3*'OddsRatio_working_3-way'!X11^(1/3))*COS(('OddsRatio_working_3-way'!Y11)/3)</f>
        <v>0.53498631571596078</v>
      </c>
      <c r="AG11" s="11">
        <f>-'OddsRatio_working_3-way'!U11/(3*'OddsRatio_working_3-way'!X11^(1/3))*COS(('OddsRatio_working_3-way'!Y11+2*PI())/3)</f>
        <v>-0.32023089668762478</v>
      </c>
      <c r="AH11" s="11">
        <f>-'OddsRatio_working_3-way'!U11/(3*'OddsRatio_working_3-way'!X11^(1/3))*COS(('OddsRatio_working_3-way'!Y11+4*PI())/3)</f>
        <v>-0.21475541902833623</v>
      </c>
      <c r="AI11" s="11">
        <f>'OddsRatio_working_3-way'!U11/(3*'OddsRatio_working_3-way'!X11^(1/3))*SIN(('OddsRatio_working_3-way'!Y11)/3)</f>
        <v>-6.0896295419494734E-2</v>
      </c>
      <c r="AJ11" s="11">
        <f>'OddsRatio_working_3-way'!U11/(3*'OddsRatio_working_3-way'!X11^(1/3))*SIN(('OddsRatio_working_3-way'!Y11+2*PI())/3)</f>
        <v>-0.43286359237731681</v>
      </c>
      <c r="AK11" s="11">
        <f>'OddsRatio_working_3-way'!U11/(3*'OddsRatio_working_3-way'!X11^(1/3))*SIN(('OddsRatio_working_3-way'!Y11+4*PI())/3)</f>
        <v>0.49375988779681146</v>
      </c>
      <c r="AL11" s="11">
        <f>'OddsRatio_working_3-way'!Z11+'OddsRatio_working_3-way'!AF11</f>
        <v>1.0699726314319218</v>
      </c>
      <c r="AM11" s="11">
        <f>'OddsRatio_working_3-way'!AA11+'OddsRatio_working_3-way'!AG11</f>
        <v>-0.64046179337524967</v>
      </c>
      <c r="AN11" s="11">
        <f>'OddsRatio_working_3-way'!AB11+'OddsRatio_working_3-way'!AH11</f>
        <v>-0.42951083805667251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1.0699726314319218</v>
      </c>
      <c r="AS11" s="11">
        <f>IF(('OddsRatio_working_3-way'!X11=0),IF(Q11&gt;0,-Q11^(1/3),(-Q11)^(1/3)),'OddsRatio_working_3-way'!AM11-'OddsRatio_working_3-way'!R11/3)</f>
        <v>-0.64046179337524967</v>
      </c>
      <c r="AT11" s="11">
        <f>IF(('OddsRatio_working_3-way'!X11=0),IF(Q11&gt;0,-Q11^(1/3),(-Q11)^(1/3)),'OddsRatio_working_3-way'!AN11-'OddsRatio_working_3-way'!R11/3)</f>
        <v>-0.42951083805667251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3.05</v>
      </c>
      <c r="B12" s="4">
        <f>IF('True_Odds_Calculator_3-way'!B13="","",'True_Odds_Calculator_3-way'!B13)</f>
        <v>3.74</v>
      </c>
      <c r="C12" s="4">
        <f>IF('True_Odds_Calculator_3-way'!C13="","",'True_Odds_Calculator_3-way'!C13)</f>
        <v>2.2200000000000002</v>
      </c>
      <c r="D12" s="9">
        <f t="shared" si="13"/>
        <v>0.31272707829218888</v>
      </c>
      <c r="E12" s="9">
        <f t="shared" si="14"/>
        <v>0.25397585717561028</v>
      </c>
      <c r="F12" s="9">
        <f t="shared" si="15"/>
        <v>0.43329706453220096</v>
      </c>
      <c r="G12" s="9">
        <f t="shared" si="16"/>
        <v>1.072037271574771</v>
      </c>
      <c r="H12" s="9">
        <f t="shared" si="17"/>
        <v>3.1976764067282799</v>
      </c>
      <c r="I12" s="9">
        <f t="shared" si="18"/>
        <v>3.937382124114873</v>
      </c>
      <c r="J12" s="9">
        <f t="shared" si="19"/>
        <v>2.3078854713212209</v>
      </c>
      <c r="K12" s="11">
        <f t="shared" si="20"/>
        <v>0.32786885245901642</v>
      </c>
      <c r="L12" s="11">
        <f t="shared" si="21"/>
        <v>0.26737967914438499</v>
      </c>
      <c r="M12" s="11">
        <f t="shared" si="22"/>
        <v>0.4504504504504504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-0.27060750590162352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0.23732858834112447</v>
      </c>
      <c r="Q12" s="11">
        <f>2*'OddsRatio_working_3-way'!K12*'OddsRatio_working_3-way'!L12*'OddsRatio_working_3-way'!M12</f>
        <v>7.8977899614350908E-2</v>
      </c>
      <c r="R12" s="11">
        <f t="shared" si="23"/>
        <v>0</v>
      </c>
      <c r="S12" s="11">
        <f t="shared" si="24"/>
        <v>-0.8770214541920458</v>
      </c>
      <c r="T12" s="11">
        <f t="shared" si="25"/>
        <v>-0.29185406129518993</v>
      </c>
      <c r="U12" s="11">
        <f>'OddsRatio_working_3-way'!S12-'OddsRatio_working_3-way'!R12^2/3</f>
        <v>-0.8770214541920458</v>
      </c>
      <c r="V12" s="11">
        <f>'OddsRatio_working_3-way'!S12*'OddsRatio_working_3-way'!R12/3-2*'OddsRatio_working_3-way'!R12^3/27-'OddsRatio_working_3-way'!T12</f>
        <v>0.29185406129518993</v>
      </c>
      <c r="W12" s="11">
        <f>'OddsRatio_working_3-way'!V12^2+4*'OddsRatio_working_3-way'!U12^3/27</f>
        <v>-1.4758338362516069E-2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0.1580641732469858</v>
      </c>
      <c r="Y12" s="11">
        <f>IF('OddsRatio_working_3-way'!W12&gt;=0,IF('OddsRatio_working_3-way'!V12+SQRT('OddsRatio_working_3-way'!W12)&gt;0,0,PI()),ACOS('OddsRatio_working_3-way'!V12/(2*'OddsRatio_working_3-way'!X12)))</f>
        <v>0.39443501151577576</v>
      </c>
      <c r="Z12" s="11">
        <f>'OddsRatio_working_3-way'!X12^(1/3)*COS('OddsRatio_working_3-way'!Y12/3)</f>
        <v>0.53601863578738551</v>
      </c>
      <c r="AA12" s="11">
        <f>'OddsRatio_working_3-way'!X12^(1/3)*COS(('OddsRatio_working_3-way'!Y12+2*PI())/3)</f>
        <v>-0.32939645102828391</v>
      </c>
      <c r="AB12" s="11">
        <f>'OddsRatio_working_3-way'!X12^(1/3)*COS(('OddsRatio_working_3-way'!Y12+4*PI())/3)</f>
        <v>-0.20662218475910177</v>
      </c>
      <c r="AC12" s="11">
        <f>'OddsRatio_working_3-way'!X12^(1/3)*SIN('OddsRatio_working_3-way'!Y12/3)</f>
        <v>7.0883755680071159E-2</v>
      </c>
      <c r="AD12" s="11">
        <f>'OddsRatio_working_3-way'!X12^(1/3)*SIN(('OddsRatio_working_3-way'!Y12+2*PI())/3)</f>
        <v>0.42876387765371893</v>
      </c>
      <c r="AE12" s="11">
        <f>'OddsRatio_working_3-way'!X12^(1/3)*SIN(('OddsRatio_working_3-way'!Y12+4*PI())/3)</f>
        <v>-0.49964763333379003</v>
      </c>
      <c r="AF12" s="11">
        <f>-'OddsRatio_working_3-way'!U12/(3*'OddsRatio_working_3-way'!X12^(1/3))*COS(('OddsRatio_working_3-way'!Y12)/3)</f>
        <v>0.53601863578738562</v>
      </c>
      <c r="AG12" s="11">
        <f>-'OddsRatio_working_3-way'!U12/(3*'OddsRatio_working_3-way'!X12^(1/3))*COS(('OddsRatio_working_3-way'!Y12+2*PI())/3)</f>
        <v>-0.32939645102828397</v>
      </c>
      <c r="AH12" s="11">
        <f>-'OddsRatio_working_3-way'!U12/(3*'OddsRatio_working_3-way'!X12^(1/3))*COS(('OddsRatio_working_3-way'!Y12+4*PI())/3)</f>
        <v>-0.20662218475910182</v>
      </c>
      <c r="AI12" s="11">
        <f>'OddsRatio_working_3-way'!U12/(3*'OddsRatio_working_3-way'!X12^(1/3))*SIN(('OddsRatio_working_3-way'!Y12)/3)</f>
        <v>-7.0883755680071173E-2</v>
      </c>
      <c r="AJ12" s="11">
        <f>'OddsRatio_working_3-way'!U12/(3*'OddsRatio_working_3-way'!X12^(1/3))*SIN(('OddsRatio_working_3-way'!Y12+2*PI())/3)</f>
        <v>-0.42876387765371898</v>
      </c>
      <c r="AK12" s="11">
        <f>'OddsRatio_working_3-way'!U12/(3*'OddsRatio_working_3-way'!X12^(1/3))*SIN(('OddsRatio_working_3-way'!Y12+4*PI())/3)</f>
        <v>0.49964763333379014</v>
      </c>
      <c r="AL12" s="11">
        <f>'OddsRatio_working_3-way'!Z12+'OddsRatio_working_3-way'!AF12</f>
        <v>1.072037271574771</v>
      </c>
      <c r="AM12" s="11">
        <f>'OddsRatio_working_3-way'!AA12+'OddsRatio_working_3-way'!AG12</f>
        <v>-0.65879290205656793</v>
      </c>
      <c r="AN12" s="11">
        <f>'OddsRatio_working_3-way'!AB12+'OddsRatio_working_3-way'!AH12</f>
        <v>-0.41324436951820359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1.072037271574771</v>
      </c>
      <c r="AS12" s="11">
        <f>IF(('OddsRatio_working_3-way'!X12=0),IF(Q12&gt;0,-Q12^(1/3),(-Q12)^(1/3)),'OddsRatio_working_3-way'!AM12-'OddsRatio_working_3-way'!R12/3)</f>
        <v>-0.65879290205656793</v>
      </c>
      <c r="AT12" s="11">
        <f>IF(('OddsRatio_working_3-way'!X12=0),IF(Q12&gt;0,-Q12^(1/3),(-Q12)^(1/3)),'OddsRatio_working_3-way'!AN12-'OddsRatio_working_3-way'!R12/3)</f>
        <v>-0.41324436951820359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2.34</v>
      </c>
      <c r="B13" s="4">
        <f>IF('True_Odds_Calculator_3-way'!B14="","",'True_Odds_Calculator_3-way'!B14)</f>
        <v>3.09</v>
      </c>
      <c r="C13" s="4">
        <f>IF('True_Odds_Calculator_3-way'!C14="","",'True_Odds_Calculator_3-way'!C14)</f>
        <v>3.69</v>
      </c>
      <c r="D13" s="9">
        <f t="shared" si="13"/>
        <v>0.41919381408483058</v>
      </c>
      <c r="E13" s="9">
        <f t="shared" si="14"/>
        <v>0.31635404548840185</v>
      </c>
      <c r="F13" s="9">
        <f t="shared" si="15"/>
        <v>0.26445214042676751</v>
      </c>
      <c r="G13" s="9">
        <f t="shared" si="16"/>
        <v>1.033978645705365</v>
      </c>
      <c r="H13" s="9">
        <f t="shared" si="17"/>
        <v>2.3855313852451885</v>
      </c>
      <c r="I13" s="9">
        <f t="shared" si="18"/>
        <v>3.161015369524212</v>
      </c>
      <c r="J13" s="9">
        <f t="shared" si="19"/>
        <v>3.7814025569474321</v>
      </c>
      <c r="K13" s="11">
        <f t="shared" si="20"/>
        <v>0.42735042735042739</v>
      </c>
      <c r="L13" s="11">
        <f t="shared" si="21"/>
        <v>0.3236245954692557</v>
      </c>
      <c r="M13" s="11">
        <f t="shared" si="22"/>
        <v>0.2710027100271003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-0.28235966728875928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0.2293774493632415</v>
      </c>
      <c r="Q13" s="11">
        <f>2*'OddsRatio_working_3-way'!K13*'OddsRatio_working_3-way'!L13*'OddsRatio_working_3-way'!M13</f>
        <v>7.4959950772301151E-2</v>
      </c>
      <c r="R13" s="11">
        <f t="shared" si="23"/>
        <v>0</v>
      </c>
      <c r="S13" s="11">
        <f t="shared" si="24"/>
        <v>-0.81235911476218481</v>
      </c>
      <c r="T13" s="11">
        <f t="shared" si="25"/>
        <v>-0.26547683488960289</v>
      </c>
      <c r="U13" s="11">
        <f>'OddsRatio_working_3-way'!S13-'OddsRatio_working_3-way'!R13^2/3</f>
        <v>-0.81235911476218481</v>
      </c>
      <c r="V13" s="11">
        <f>'OddsRatio_working_3-way'!S13*'OddsRatio_working_3-way'!R13/3-2*'OddsRatio_working_3-way'!R13^3/27-'OddsRatio_working_3-way'!T13</f>
        <v>0.26547683488960289</v>
      </c>
      <c r="W13" s="11">
        <f>'OddsRatio_working_3-way'!V13^2+4*'OddsRatio_working_3-way'!U13^3/27</f>
        <v>-8.9439734988443348E-3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0.14090947746855587</v>
      </c>
      <c r="Y13" s="11">
        <f>IF('OddsRatio_working_3-way'!W13&gt;=0,IF('OddsRatio_working_3-way'!V13+SQRT('OddsRatio_working_3-way'!W13)&gt;0,0,PI()),ACOS('OddsRatio_working_3-way'!V13/(2*'OddsRatio_working_3-way'!X13)))</f>
        <v>0.34222003125153333</v>
      </c>
      <c r="Z13" s="11">
        <f>'OddsRatio_working_3-way'!X13^(1/3)*COS('OddsRatio_working_3-way'!Y13/3)</f>
        <v>0.51698932285268251</v>
      </c>
      <c r="AA13" s="11">
        <f>'OddsRatio_working_3-way'!X13^(1/3)*COS(('OddsRatio_working_3-way'!Y13+2*PI())/3)</f>
        <v>-0.30979094523706047</v>
      </c>
      <c r="AB13" s="11">
        <f>'OddsRatio_working_3-way'!X13^(1/3)*COS(('OddsRatio_working_3-way'!Y13+4*PI())/3)</f>
        <v>-0.20719837761562171</v>
      </c>
      <c r="AC13" s="11">
        <f>'OddsRatio_working_3-way'!X13^(1/3)*SIN('OddsRatio_working_3-way'!Y13/3)</f>
        <v>5.9231846533092533E-2</v>
      </c>
      <c r="AD13" s="11">
        <f>'OddsRatio_working_3-way'!X13^(1/3)*SIN(('OddsRatio_working_3-way'!Y13+2*PI())/3)</f>
        <v>0.41810996380919169</v>
      </c>
      <c r="AE13" s="11">
        <f>'OddsRatio_working_3-way'!X13^(1/3)*SIN(('OddsRatio_working_3-way'!Y13+4*PI())/3)</f>
        <v>-0.47734181034228423</v>
      </c>
      <c r="AF13" s="11">
        <f>-'OddsRatio_working_3-way'!U13/(3*'OddsRatio_working_3-way'!X13^(1/3))*COS(('OddsRatio_working_3-way'!Y13)/3)</f>
        <v>0.5169893228526824</v>
      </c>
      <c r="AG13" s="11">
        <f>-'OddsRatio_working_3-way'!U13/(3*'OddsRatio_working_3-way'!X13^(1/3))*COS(('OddsRatio_working_3-way'!Y13+2*PI())/3)</f>
        <v>-0.30979094523706041</v>
      </c>
      <c r="AH13" s="11">
        <f>-'OddsRatio_working_3-way'!U13/(3*'OddsRatio_working_3-way'!X13^(1/3))*COS(('OddsRatio_working_3-way'!Y13+4*PI())/3)</f>
        <v>-0.20719837761562165</v>
      </c>
      <c r="AI13" s="11">
        <f>'OddsRatio_working_3-way'!U13/(3*'OddsRatio_working_3-way'!X13^(1/3))*SIN(('OddsRatio_working_3-way'!Y13)/3)</f>
        <v>-5.9231846533092519E-2</v>
      </c>
      <c r="AJ13" s="11">
        <f>'OddsRatio_working_3-way'!U13/(3*'OddsRatio_working_3-way'!X13^(1/3))*SIN(('OddsRatio_working_3-way'!Y13+2*PI())/3)</f>
        <v>-0.41810996380919158</v>
      </c>
      <c r="AK13" s="11">
        <f>'OddsRatio_working_3-way'!U13/(3*'OddsRatio_working_3-way'!X13^(1/3))*SIN(('OddsRatio_working_3-way'!Y13+4*PI())/3)</f>
        <v>0.47734181034228412</v>
      </c>
      <c r="AL13" s="11">
        <f>'OddsRatio_working_3-way'!Z13+'OddsRatio_working_3-way'!AF13</f>
        <v>1.033978645705365</v>
      </c>
      <c r="AM13" s="11">
        <f>'OddsRatio_working_3-way'!AA13+'OddsRatio_working_3-way'!AG13</f>
        <v>-0.61958189047412082</v>
      </c>
      <c r="AN13" s="11">
        <f>'OddsRatio_working_3-way'!AB13+'OddsRatio_working_3-way'!AH13</f>
        <v>-0.41439675523124336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1.033978645705365</v>
      </c>
      <c r="AS13" s="11">
        <f>IF(('OddsRatio_working_3-way'!X13=0),IF(Q13&gt;0,-Q13^(1/3),(-Q13)^(1/3)),'OddsRatio_working_3-way'!AM13-'OddsRatio_working_3-way'!R13/3)</f>
        <v>-0.61958189047412082</v>
      </c>
      <c r="AT13" s="11">
        <f>IF(('OddsRatio_working_3-way'!X13=0),IF(Q13&gt;0,-Q13^(1/3),(-Q13)^(1/3)),'OddsRatio_working_3-way'!AN13-'OddsRatio_working_3-way'!R13/3)</f>
        <v>-0.41439675523124336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2.2000000000000002</v>
      </c>
      <c r="B14" s="4">
        <f>IF('True_Odds_Calculator_3-way'!B15="","",'True_Odds_Calculator_3-way'!B15)</f>
        <v>2.93</v>
      </c>
      <c r="C14" s="4">
        <f>IF('True_Odds_Calculator_3-way'!C15="","",'True_Odds_Calculator_3-way'!C15)</f>
        <v>4.21</v>
      </c>
      <c r="D14" s="9">
        <f t="shared" si="13"/>
        <v>0.44182715719191962</v>
      </c>
      <c r="E14" s="9">
        <f t="shared" si="14"/>
        <v>0.32983125666571439</v>
      </c>
      <c r="F14" s="9">
        <f t="shared" si="15"/>
        <v>0.22834158614236577</v>
      </c>
      <c r="G14" s="9">
        <f t="shared" si="16"/>
        <v>1.0527737557593189</v>
      </c>
      <c r="H14" s="9">
        <f t="shared" si="17"/>
        <v>2.2633285069111833</v>
      </c>
      <c r="I14" s="9">
        <f t="shared" si="18"/>
        <v>3.0318533486154862</v>
      </c>
      <c r="J14" s="9">
        <f t="shared" si="19"/>
        <v>4.379403755987413</v>
      </c>
      <c r="K14" s="11">
        <f t="shared" si="20"/>
        <v>0.45454545454545453</v>
      </c>
      <c r="L14" s="11">
        <f t="shared" si="21"/>
        <v>0.34129692832764502</v>
      </c>
      <c r="M14" s="11">
        <f t="shared" si="22"/>
        <v>0.23752969121140144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-0.2739499278861921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0.23362368015517923</v>
      </c>
      <c r="Q14" s="11">
        <f>2*'OddsRatio_working_3-way'!K14*'OddsRatio_working_3-way'!L14*'OddsRatio_working_3-way'!M14</f>
        <v>7.3698321815513945E-2</v>
      </c>
      <c r="R14" s="11">
        <f t="shared" si="23"/>
        <v>0</v>
      </c>
      <c r="S14" s="11">
        <f t="shared" si="24"/>
        <v>-0.85279701278926512</v>
      </c>
      <c r="T14" s="11">
        <f t="shared" si="25"/>
        <v>-0.26902113968115615</v>
      </c>
      <c r="U14" s="11">
        <f>'OddsRatio_working_3-way'!S14-'OddsRatio_working_3-way'!R14^2/3</f>
        <v>-0.85279701278926512</v>
      </c>
      <c r="V14" s="11">
        <f>'OddsRatio_working_3-way'!S14*'OddsRatio_working_3-way'!R14/3-2*'OddsRatio_working_3-way'!R14^3/27-'OddsRatio_working_3-way'!T14</f>
        <v>0.26902113968115615</v>
      </c>
      <c r="W14" s="11">
        <f>'OddsRatio_working_3-way'!V14^2+4*'OddsRatio_working_3-way'!U14^3/27</f>
        <v>-1.9510218473975327E-2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0.15156070736616026</v>
      </c>
      <c r="Y14" s="11">
        <f>IF('OddsRatio_working_3-way'!W14&gt;=0,IF('OddsRatio_working_3-way'!V14+SQRT('OddsRatio_working_3-way'!W14)&gt;0,0,PI()),ACOS('OddsRatio_working_3-way'!V14/(2*'OddsRatio_working_3-way'!X14)))</f>
        <v>0.47889875535543847</v>
      </c>
      <c r="Z14" s="11">
        <f>'OddsRatio_working_3-way'!X14^(1/3)*COS('OddsRatio_working_3-way'!Y14/3)</f>
        <v>0.52638687787965932</v>
      </c>
      <c r="AA14" s="11">
        <f>'OddsRatio_working_3-way'!X14^(1/3)*COS(('OddsRatio_working_3-way'!Y14+2*PI())/3)</f>
        <v>-0.33658890402041014</v>
      </c>
      <c r="AB14" s="11">
        <f>'OddsRatio_working_3-way'!X14^(1/3)*COS(('OddsRatio_working_3-way'!Y14+4*PI())/3)</f>
        <v>-0.18979797385924949</v>
      </c>
      <c r="AC14" s="11">
        <f>'OddsRatio_working_3-way'!X14^(1/3)*SIN('OddsRatio_working_3-way'!Y14/3)</f>
        <v>8.4749783043141874E-2</v>
      </c>
      <c r="AD14" s="11">
        <f>'OddsRatio_working_3-way'!X14^(1/3)*SIN(('OddsRatio_working_3-way'!Y14+2*PI())/3)</f>
        <v>0.41348951694099101</v>
      </c>
      <c r="AE14" s="11">
        <f>'OddsRatio_working_3-way'!X14^(1/3)*SIN(('OddsRatio_working_3-way'!Y14+4*PI())/3)</f>
        <v>-0.4982392999841328</v>
      </c>
      <c r="AF14" s="11">
        <f>-'OddsRatio_working_3-way'!U14/(3*'OddsRatio_working_3-way'!X14^(1/3))*COS(('OddsRatio_working_3-way'!Y14)/3)</f>
        <v>0.52638687787965943</v>
      </c>
      <c r="AG14" s="11">
        <f>-'OddsRatio_working_3-way'!U14/(3*'OddsRatio_working_3-way'!X14^(1/3))*COS(('OddsRatio_working_3-way'!Y14+2*PI())/3)</f>
        <v>-0.3365889040204102</v>
      </c>
      <c r="AH14" s="11">
        <f>-'OddsRatio_working_3-way'!U14/(3*'OddsRatio_working_3-way'!X14^(1/3))*COS(('OddsRatio_working_3-way'!Y14+4*PI())/3)</f>
        <v>-0.18979797385924951</v>
      </c>
      <c r="AI14" s="11">
        <f>'OddsRatio_working_3-way'!U14/(3*'OddsRatio_working_3-way'!X14^(1/3))*SIN(('OddsRatio_working_3-way'!Y14)/3)</f>
        <v>-8.4749783043141888E-2</v>
      </c>
      <c r="AJ14" s="11">
        <f>'OddsRatio_working_3-way'!U14/(3*'OddsRatio_working_3-way'!X14^(1/3))*SIN(('OddsRatio_working_3-way'!Y14+2*PI())/3)</f>
        <v>-0.41348951694099106</v>
      </c>
      <c r="AK14" s="11">
        <f>'OddsRatio_working_3-way'!U14/(3*'OddsRatio_working_3-way'!X14^(1/3))*SIN(('OddsRatio_working_3-way'!Y14+4*PI())/3)</f>
        <v>0.49823929998413291</v>
      </c>
      <c r="AL14" s="11">
        <f>'OddsRatio_working_3-way'!Z14+'OddsRatio_working_3-way'!AF14</f>
        <v>1.0527737557593189</v>
      </c>
      <c r="AM14" s="11">
        <f>'OddsRatio_working_3-way'!AA14+'OddsRatio_working_3-way'!AG14</f>
        <v>-0.67317780804082039</v>
      </c>
      <c r="AN14" s="11">
        <f>'OddsRatio_working_3-way'!AB14+'OddsRatio_working_3-way'!AH14</f>
        <v>-0.37959594771849903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1.0527737557593189</v>
      </c>
      <c r="AS14" s="11">
        <f>IF(('OddsRatio_working_3-way'!X14=0),IF(Q14&gt;0,-Q14^(1/3),(-Q14)^(1/3)),'OddsRatio_working_3-way'!AM14-'OddsRatio_working_3-way'!R14/3)</f>
        <v>-0.67317780804082039</v>
      </c>
      <c r="AT14" s="11">
        <f>IF(('OddsRatio_working_3-way'!X14=0),IF(Q14&gt;0,-Q14^(1/3),(-Q14)^(1/3)),'OddsRatio_working_3-way'!AN14-'OddsRatio_working_3-way'!R14/3)</f>
        <v>-0.37959594771849903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4.21</v>
      </c>
      <c r="B15" s="4">
        <f>IF('True_Odds_Calculator_3-way'!B16="","",'True_Odds_Calculator_3-way'!B16)</f>
        <v>3.89</v>
      </c>
      <c r="C15" s="4">
        <f>IF('True_Odds_Calculator_3-way'!C16="","",'True_Odds_Calculator_3-way'!C16)</f>
        <v>1.87</v>
      </c>
      <c r="D15" s="9">
        <f t="shared" si="13"/>
        <v>0.22901671476107374</v>
      </c>
      <c r="E15" s="9">
        <f t="shared" si="14"/>
        <v>0.24808399052751201</v>
      </c>
      <c r="F15" s="9">
        <f t="shared" si="15"/>
        <v>0.52289929471141439</v>
      </c>
      <c r="G15" s="9">
        <f t="shared" si="16"/>
        <v>1.0487518740618897</v>
      </c>
      <c r="H15" s="9">
        <f t="shared" si="17"/>
        <v>4.3664935157386653</v>
      </c>
      <c r="I15" s="9">
        <f t="shared" si="18"/>
        <v>4.0308929160388605</v>
      </c>
      <c r="J15" s="9">
        <f t="shared" si="19"/>
        <v>1.9124141304338442</v>
      </c>
      <c r="K15" s="11">
        <f t="shared" si="20"/>
        <v>0.23752969121140144</v>
      </c>
      <c r="L15" s="11">
        <f t="shared" si="21"/>
        <v>0.25706940874035988</v>
      </c>
      <c r="M15" s="11">
        <f t="shared" si="22"/>
        <v>0.53475935828876997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-0.26354138506621583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0.2275933007634367</v>
      </c>
      <c r="Q15" s="11">
        <f>2*'OddsRatio_working_3-way'!K15*'OddsRatio_working_3-way'!L15*'OddsRatio_working_3-way'!M15</f>
        <v>6.5306542543310392E-2</v>
      </c>
      <c r="R15" s="11">
        <f t="shared" si="23"/>
        <v>0</v>
      </c>
      <c r="S15" s="11">
        <f t="shared" si="24"/>
        <v>-0.86359605610425461</v>
      </c>
      <c r="T15" s="11">
        <f t="shared" si="25"/>
        <v>-0.24780374637137867</v>
      </c>
      <c r="U15" s="11">
        <f>'OddsRatio_working_3-way'!S15-'OddsRatio_working_3-way'!R15^2/3</f>
        <v>-0.86359605610425461</v>
      </c>
      <c r="V15" s="11">
        <f>'OddsRatio_working_3-way'!S15*'OddsRatio_working_3-way'!R15/3-2*'OddsRatio_working_3-way'!R15^3/27-'OddsRatio_working_3-way'!T15</f>
        <v>0.24780374637137867</v>
      </c>
      <c r="W15" s="11">
        <f>'OddsRatio_working_3-way'!V15^2+4*'OddsRatio_working_3-way'!U15^3/27</f>
        <v>-3.401083504212752E-2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0.15444864175334957</v>
      </c>
      <c r="Y15" s="11">
        <f>IF('OddsRatio_working_3-way'!W15&gt;=0,IF('OddsRatio_working_3-way'!V15+SQRT('OddsRatio_working_3-way'!W15)&gt;0,0,PI()),ACOS('OddsRatio_working_3-way'!V15/(2*'OddsRatio_working_3-way'!X15)))</f>
        <v>0.63979101951026252</v>
      </c>
      <c r="Z15" s="11">
        <f>'OddsRatio_working_3-way'!X15^(1/3)*COS('OddsRatio_working_3-way'!Y15/3)</f>
        <v>0.52437593703094487</v>
      </c>
      <c r="AA15" s="11">
        <f>'OddsRatio_working_3-way'!X15^(1/3)*COS(('OddsRatio_working_3-way'!Y15+2*PI())/3)</f>
        <v>-0.36053135427807753</v>
      </c>
      <c r="AB15" s="11">
        <f>'OddsRatio_working_3-way'!X15^(1/3)*COS(('OddsRatio_working_3-way'!Y15+4*PI())/3)</f>
        <v>-0.16384458275286731</v>
      </c>
      <c r="AC15" s="11">
        <f>'OddsRatio_working_3-way'!X15^(1/3)*SIN('OddsRatio_working_3-way'!Y15/3)</f>
        <v>0.11355716048611852</v>
      </c>
      <c r="AD15" s="11">
        <f>'OddsRatio_working_3-way'!X15^(1/3)*SIN(('OddsRatio_working_3-way'!Y15+2*PI())/3)</f>
        <v>0.39734430235900825</v>
      </c>
      <c r="AE15" s="11">
        <f>'OddsRatio_working_3-way'!X15^(1/3)*SIN(('OddsRatio_working_3-way'!Y15+4*PI())/3)</f>
        <v>-0.51090146284512672</v>
      </c>
      <c r="AF15" s="11">
        <f>-'OddsRatio_working_3-way'!U15/(3*'OddsRatio_working_3-way'!X15^(1/3))*COS(('OddsRatio_working_3-way'!Y15)/3)</f>
        <v>0.52437593703094487</v>
      </c>
      <c r="AG15" s="11">
        <f>-'OddsRatio_working_3-way'!U15/(3*'OddsRatio_working_3-way'!X15^(1/3))*COS(('OddsRatio_working_3-way'!Y15+2*PI())/3)</f>
        <v>-0.36053135427807742</v>
      </c>
      <c r="AH15" s="11">
        <f>-'OddsRatio_working_3-way'!U15/(3*'OddsRatio_working_3-way'!X15^(1/3))*COS(('OddsRatio_working_3-way'!Y15+4*PI())/3)</f>
        <v>-0.16384458275286728</v>
      </c>
      <c r="AI15" s="11">
        <f>'OddsRatio_working_3-way'!U15/(3*'OddsRatio_working_3-way'!X15^(1/3))*SIN(('OddsRatio_working_3-way'!Y15)/3)</f>
        <v>-0.1135571604861185</v>
      </c>
      <c r="AJ15" s="11">
        <f>'OddsRatio_working_3-way'!U15/(3*'OddsRatio_working_3-way'!X15^(1/3))*SIN(('OddsRatio_working_3-way'!Y15+2*PI())/3)</f>
        <v>-0.39734430235900819</v>
      </c>
      <c r="AK15" s="11">
        <f>'OddsRatio_working_3-way'!U15/(3*'OddsRatio_working_3-way'!X15^(1/3))*SIN(('OddsRatio_working_3-way'!Y15+4*PI())/3)</f>
        <v>0.51090146284512661</v>
      </c>
      <c r="AL15" s="11">
        <f>'OddsRatio_working_3-way'!Z15+'OddsRatio_working_3-way'!AF15</f>
        <v>1.0487518740618897</v>
      </c>
      <c r="AM15" s="11">
        <f>'OddsRatio_working_3-way'!AA15+'OddsRatio_working_3-way'!AG15</f>
        <v>-0.72106270855615495</v>
      </c>
      <c r="AN15" s="11">
        <f>'OddsRatio_working_3-way'!AB15+'OddsRatio_working_3-way'!AH15</f>
        <v>-0.32768916550573457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1.0487518740618897</v>
      </c>
      <c r="AS15" s="11">
        <f>IF(('OddsRatio_working_3-way'!X15=0),IF(Q15&gt;0,-Q15^(1/3),(-Q15)^(1/3)),'OddsRatio_working_3-way'!AM15-'OddsRatio_working_3-way'!R15/3)</f>
        <v>-0.72106270855615495</v>
      </c>
      <c r="AT15" s="11">
        <f>IF(('OddsRatio_working_3-way'!X15=0),IF(Q15&gt;0,-Q15^(1/3),(-Q15)^(1/3)),'OddsRatio_working_3-way'!AN15-'OddsRatio_working_3-way'!R15/3)</f>
        <v>-0.32768916550573457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3.1</v>
      </c>
      <c r="B16" s="4">
        <f>IF('True_Odds_Calculator_3-way'!B17="","",'True_Odds_Calculator_3-way'!B17)</f>
        <v>3.89</v>
      </c>
      <c r="C16" s="4">
        <f>IF('True_Odds_Calculator_3-way'!C17="","",'True_Odds_Calculator_3-way'!C17)</f>
        <v>2.2000000000000002</v>
      </c>
      <c r="D16" s="9">
        <f t="shared" si="13"/>
        <v>0.31123298295784629</v>
      </c>
      <c r="E16" s="9">
        <f t="shared" si="14"/>
        <v>0.24718537550272646</v>
      </c>
      <c r="F16" s="9">
        <f t="shared" si="15"/>
        <v>0.44158164153942719</v>
      </c>
      <c r="G16" s="9">
        <f t="shared" si="16"/>
        <v>1.0538224153254976</v>
      </c>
      <c r="H16" s="9">
        <f t="shared" si="17"/>
        <v>3.2130270721835448</v>
      </c>
      <c r="I16" s="9">
        <f t="shared" si="18"/>
        <v>4.0455467802906888</v>
      </c>
      <c r="J16" s="9">
        <f t="shared" si="19"/>
        <v>2.2645868983905975</v>
      </c>
      <c r="K16" s="11">
        <f t="shared" si="20"/>
        <v>0.32258064516129031</v>
      </c>
      <c r="L16" s="11">
        <f t="shared" si="21"/>
        <v>0.25706940874035988</v>
      </c>
      <c r="M16" s="11">
        <f t="shared" si="22"/>
        <v>0.45454545454545453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-0.27451394281147989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0.23332252787431493</v>
      </c>
      <c r="Q16" s="11">
        <f>2*'OddsRatio_working_3-way'!K16*'OddsRatio_working_3-way'!L16*'OddsRatio_working_3-way'!M16</f>
        <v>7.5386923384269749E-2</v>
      </c>
      <c r="R16" s="11">
        <f t="shared" si="23"/>
        <v>0</v>
      </c>
      <c r="S16" s="11">
        <f t="shared" si="24"/>
        <v>-0.8499478222661615</v>
      </c>
      <c r="T16" s="11">
        <f t="shared" si="25"/>
        <v>-0.27461965178228154</v>
      </c>
      <c r="U16" s="11">
        <f>'OddsRatio_working_3-way'!S16-'OddsRatio_working_3-way'!R16^2/3</f>
        <v>-0.8499478222661615</v>
      </c>
      <c r="V16" s="11">
        <f>'OddsRatio_working_3-way'!S16*'OddsRatio_working_3-way'!R16/3-2*'OddsRatio_working_3-way'!R16^3/27-'OddsRatio_working_3-way'!T16</f>
        <v>0.27461965178228154</v>
      </c>
      <c r="W16" s="11">
        <f>'OddsRatio_working_3-way'!V16^2+4*'OddsRatio_working_3-way'!U16^3/27</f>
        <v>-1.5548774514856728E-2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0.15080179678959257</v>
      </c>
      <c r="Y16" s="11">
        <f>IF('OddsRatio_working_3-way'!W16&gt;=0,IF('OddsRatio_working_3-way'!V16+SQRT('OddsRatio_working_3-way'!W16)&gt;0,0,PI()),ACOS('OddsRatio_working_3-way'!V16/(2*'OddsRatio_working_3-way'!X16)))</f>
        <v>0.42622788696538372</v>
      </c>
      <c r="Z16" s="11">
        <f>'OddsRatio_working_3-way'!X16^(1/3)*COS('OddsRatio_working_3-way'!Y16/3)</f>
        <v>0.52691120766274879</v>
      </c>
      <c r="AA16" s="11">
        <f>'OddsRatio_working_3-way'!X16^(1/3)*COS(('OddsRatio_working_3-way'!Y16+2*PI())/3)</f>
        <v>-0.32872726687191617</v>
      </c>
      <c r="AB16" s="11">
        <f>'OddsRatio_working_3-way'!X16^(1/3)*COS(('OddsRatio_working_3-way'!Y16+4*PI())/3)</f>
        <v>-0.19818394079083276</v>
      </c>
      <c r="AC16" s="11">
        <f>'OddsRatio_working_3-way'!X16^(1/3)*SIN('OddsRatio_working_3-way'!Y16/3)</f>
        <v>7.5369224453822631E-2</v>
      </c>
      <c r="AD16" s="11">
        <f>'OddsRatio_working_3-way'!X16^(1/3)*SIN(('OddsRatio_working_3-way'!Y16+2*PI())/3)</f>
        <v>0.41863387914776695</v>
      </c>
      <c r="AE16" s="11">
        <f>'OddsRatio_working_3-way'!X16^(1/3)*SIN(('OddsRatio_working_3-way'!Y16+4*PI())/3)</f>
        <v>-0.49400310360158955</v>
      </c>
      <c r="AF16" s="11">
        <f>-'OddsRatio_working_3-way'!U16/(3*'OddsRatio_working_3-way'!X16^(1/3))*COS(('OddsRatio_working_3-way'!Y16)/3)</f>
        <v>0.52691120766274879</v>
      </c>
      <c r="AG16" s="11">
        <f>-'OddsRatio_working_3-way'!U16/(3*'OddsRatio_working_3-way'!X16^(1/3))*COS(('OddsRatio_working_3-way'!Y16+2*PI())/3)</f>
        <v>-0.32872726687191617</v>
      </c>
      <c r="AH16" s="11">
        <f>-'OddsRatio_working_3-way'!U16/(3*'OddsRatio_working_3-way'!X16^(1/3))*COS(('OddsRatio_working_3-way'!Y16+4*PI())/3)</f>
        <v>-0.19818394079083276</v>
      </c>
      <c r="AI16" s="11">
        <f>'OddsRatio_working_3-way'!U16/(3*'OddsRatio_working_3-way'!X16^(1/3))*SIN(('OddsRatio_working_3-way'!Y16)/3)</f>
        <v>-7.5369224453822631E-2</v>
      </c>
      <c r="AJ16" s="11">
        <f>'OddsRatio_working_3-way'!U16/(3*'OddsRatio_working_3-way'!X16^(1/3))*SIN(('OddsRatio_working_3-way'!Y16+2*PI())/3)</f>
        <v>-0.41863387914776695</v>
      </c>
      <c r="AK16" s="11">
        <f>'OddsRatio_working_3-way'!U16/(3*'OddsRatio_working_3-way'!X16^(1/3))*SIN(('OddsRatio_working_3-way'!Y16+4*PI())/3)</f>
        <v>0.49400310360158955</v>
      </c>
      <c r="AL16" s="11">
        <f>'OddsRatio_working_3-way'!Z16+'OddsRatio_working_3-way'!AF16</f>
        <v>1.0538224153254976</v>
      </c>
      <c r="AM16" s="11">
        <f>'OddsRatio_working_3-way'!AA16+'OddsRatio_working_3-way'!AG16</f>
        <v>-0.65745453374383234</v>
      </c>
      <c r="AN16" s="11">
        <f>'OddsRatio_working_3-way'!AB16+'OddsRatio_working_3-way'!AH16</f>
        <v>-0.39636788158166553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1.0538224153254976</v>
      </c>
      <c r="AS16" s="11">
        <f>IF(('OddsRatio_working_3-way'!X16=0),IF(Q16&gt;0,-Q16^(1/3),(-Q16)^(1/3)),'OddsRatio_working_3-way'!AM16-'OddsRatio_working_3-way'!R16/3)</f>
        <v>-0.65745453374383234</v>
      </c>
      <c r="AT16" s="11">
        <f>IF(('OddsRatio_working_3-way'!X16=0),IF(Q16&gt;0,-Q16^(1/3),(-Q16)^(1/3)),'OddsRatio_working_3-way'!AN16-'OddsRatio_working_3-way'!R16/3)</f>
        <v>-0.39636788158166553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3.66</v>
      </c>
      <c r="B17" s="4">
        <f>IF('True_Odds_Calculator_3-way'!B18="","",'True_Odds_Calculator_3-way'!B18)</f>
        <v>3.71</v>
      </c>
      <c r="C17" s="4">
        <f>IF('True_Odds_Calculator_3-way'!C18="","",'True_Odds_Calculator_3-way'!C18)</f>
        <v>2.0299999999999998</v>
      </c>
      <c r="D17" s="9">
        <f t="shared" si="13"/>
        <v>0.26238985849708357</v>
      </c>
      <c r="E17" s="9">
        <f t="shared" si="14"/>
        <v>0.2588016123707309</v>
      </c>
      <c r="F17" s="9">
        <f t="shared" si="15"/>
        <v>0.47880852913218552</v>
      </c>
      <c r="G17" s="9">
        <f t="shared" si="16"/>
        <v>1.0568131225272577</v>
      </c>
      <c r="H17" s="9">
        <f t="shared" si="17"/>
        <v>3.8111229059225047</v>
      </c>
      <c r="I17" s="9">
        <f t="shared" si="18"/>
        <v>3.8639635620488688</v>
      </c>
      <c r="J17" s="9">
        <f t="shared" si="19"/>
        <v>2.0885175162030754</v>
      </c>
      <c r="K17" s="11">
        <f t="shared" si="20"/>
        <v>0.27322404371584696</v>
      </c>
      <c r="L17" s="11">
        <f t="shared" si="21"/>
        <v>0.26954177897574122</v>
      </c>
      <c r="M17" s="11">
        <f t="shared" si="22"/>
        <v>0.49261083743842371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-0.26936249077529206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0.23218221021356483</v>
      </c>
      <c r="Q17" s="11">
        <f>2*'OddsRatio_working_3-way'!K17*'OddsRatio_working_3-way'!L17*'OddsRatio_working_3-way'!M17</f>
        <v>7.2556940691739014E-2</v>
      </c>
      <c r="R17" s="11">
        <f t="shared" si="23"/>
        <v>0</v>
      </c>
      <c r="S17" s="11">
        <f t="shared" si="24"/>
        <v>-0.86196934675383663</v>
      </c>
      <c r="T17" s="11">
        <f t="shared" si="25"/>
        <v>-0.26936542086057397</v>
      </c>
      <c r="U17" s="11">
        <f>'OddsRatio_working_3-way'!S17-'OddsRatio_working_3-way'!R17^2/3</f>
        <v>-0.86196934675383663</v>
      </c>
      <c r="V17" s="11">
        <f>'OddsRatio_working_3-way'!S17*'OddsRatio_working_3-way'!R17/3-2*'OddsRatio_working_3-way'!R17^3/27-'OddsRatio_working_3-way'!T17</f>
        <v>0.26936542086057397</v>
      </c>
      <c r="W17" s="11">
        <f>'OddsRatio_working_3-way'!V17^2+4*'OddsRatio_working_3-way'!U17^3/27</f>
        <v>-2.2321618236888205E-2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0.15401245744442424</v>
      </c>
      <c r="Y17" s="11">
        <f>IF('OddsRatio_working_3-way'!W17&gt;=0,IF('OddsRatio_working_3-way'!V17+SQRT('OddsRatio_working_3-way'!W17)&gt;0,0,PI()),ACOS('OddsRatio_working_3-way'!V17/(2*'OddsRatio_working_3-way'!X17)))</f>
        <v>0.50640818843563884</v>
      </c>
      <c r="Z17" s="11">
        <f>'OddsRatio_working_3-way'!X17^(1/3)*COS('OddsRatio_working_3-way'!Y17/3)</f>
        <v>0.52840656126362884</v>
      </c>
      <c r="AA17" s="11">
        <f>'OddsRatio_working_3-way'!X17^(1/3)*COS(('OddsRatio_working_3-way'!Y17+2*PI())/3)</f>
        <v>-0.3421918451693115</v>
      </c>
      <c r="AB17" s="11">
        <f>'OddsRatio_working_3-way'!X17^(1/3)*COS(('OddsRatio_working_3-way'!Y17+4*PI())/3)</f>
        <v>-0.18621471609431747</v>
      </c>
      <c r="AC17" s="11">
        <f>'OddsRatio_working_3-way'!X17^(1/3)*SIN('OddsRatio_working_3-way'!Y17/3)</f>
        <v>9.005343745887294E-2</v>
      </c>
      <c r="AD17" s="11">
        <f>'OddsRatio_working_3-way'!X17^(1/3)*SIN(('OddsRatio_working_3-way'!Y17+2*PI())/3)</f>
        <v>0.41258678685124445</v>
      </c>
      <c r="AE17" s="11">
        <f>'OddsRatio_working_3-way'!X17^(1/3)*SIN(('OddsRatio_working_3-way'!Y17+4*PI())/3)</f>
        <v>-0.50264022431011723</v>
      </c>
      <c r="AF17" s="11">
        <f>-'OddsRatio_working_3-way'!U17/(3*'OddsRatio_working_3-way'!X17^(1/3))*COS(('OddsRatio_working_3-way'!Y17)/3)</f>
        <v>0.52840656126362884</v>
      </c>
      <c r="AG17" s="11">
        <f>-'OddsRatio_working_3-way'!U17/(3*'OddsRatio_working_3-way'!X17^(1/3))*COS(('OddsRatio_working_3-way'!Y17+2*PI())/3)</f>
        <v>-0.3421918451693115</v>
      </c>
      <c r="AH17" s="11">
        <f>-'OddsRatio_working_3-way'!U17/(3*'OddsRatio_working_3-way'!X17^(1/3))*COS(('OddsRatio_working_3-way'!Y17+4*PI())/3)</f>
        <v>-0.18621471609431747</v>
      </c>
      <c r="AI17" s="11">
        <f>'OddsRatio_working_3-way'!U17/(3*'OddsRatio_working_3-way'!X17^(1/3))*SIN(('OddsRatio_working_3-way'!Y17)/3)</f>
        <v>-9.005343745887294E-2</v>
      </c>
      <c r="AJ17" s="11">
        <f>'OddsRatio_working_3-way'!U17/(3*'OddsRatio_working_3-way'!X17^(1/3))*SIN(('OddsRatio_working_3-way'!Y17+2*PI())/3)</f>
        <v>-0.41258678685124445</v>
      </c>
      <c r="AK17" s="11">
        <f>'OddsRatio_working_3-way'!U17/(3*'OddsRatio_working_3-way'!X17^(1/3))*SIN(('OddsRatio_working_3-way'!Y17+4*PI())/3)</f>
        <v>0.50264022431011723</v>
      </c>
      <c r="AL17" s="11">
        <f>'OddsRatio_working_3-way'!Z17+'OddsRatio_working_3-way'!AF17</f>
        <v>1.0568131225272577</v>
      </c>
      <c r="AM17" s="11">
        <f>'OddsRatio_working_3-way'!AA17+'OddsRatio_working_3-way'!AG17</f>
        <v>-0.68438369033862301</v>
      </c>
      <c r="AN17" s="11">
        <f>'OddsRatio_working_3-way'!AB17+'OddsRatio_working_3-way'!AH17</f>
        <v>-0.37242943218863495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1.0568131225272577</v>
      </c>
      <c r="AS17" s="11">
        <f>IF(('OddsRatio_working_3-way'!X17=0),IF(Q17&gt;0,-Q17^(1/3),(-Q17)^(1/3)),'OddsRatio_working_3-way'!AM17-'OddsRatio_working_3-way'!R17/3)</f>
        <v>-0.68438369033862301</v>
      </c>
      <c r="AT17" s="11">
        <f>IF(('OddsRatio_working_3-way'!X17=0),IF(Q17&gt;0,-Q17^(1/3),(-Q17)^(1/3)),'OddsRatio_working_3-way'!AN17-'OddsRatio_working_3-way'!R17/3)</f>
        <v>-0.37242943218863495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2.25</v>
      </c>
      <c r="B18" s="4">
        <f>IF('True_Odds_Calculator_3-way'!B19="","",'True_Odds_Calculator_3-way'!B19)</f>
        <v>3.44</v>
      </c>
      <c r="C18" s="4">
        <f>IF('True_Odds_Calculator_3-way'!C19="","",'True_Odds_Calculator_3-way'!C19)</f>
        <v>3.34</v>
      </c>
      <c r="D18" s="9">
        <f t="shared" si="13"/>
        <v>0.43151430425384979</v>
      </c>
      <c r="E18" s="9">
        <f t="shared" si="14"/>
        <v>0.27998621669702795</v>
      </c>
      <c r="F18" s="9">
        <f t="shared" si="15"/>
        <v>0.28849947904912204</v>
      </c>
      <c r="G18" s="9">
        <f t="shared" si="16"/>
        <v>1.0539362243931052</v>
      </c>
      <c r="H18" s="9">
        <f t="shared" si="17"/>
        <v>2.3174202804913815</v>
      </c>
      <c r="I18" s="9">
        <f t="shared" si="18"/>
        <v>3.571604387519177</v>
      </c>
      <c r="J18" s="9">
        <f t="shared" si="19"/>
        <v>3.4662107650798655</v>
      </c>
      <c r="K18" s="11">
        <f t="shared" si="20"/>
        <v>0.44444444444444442</v>
      </c>
      <c r="L18" s="11">
        <f t="shared" si="21"/>
        <v>0.29069767441860467</v>
      </c>
      <c r="M18" s="11">
        <f t="shared" si="22"/>
        <v>0.29940119760479045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-0.27607575546581231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0.23325442138977859</v>
      </c>
      <c r="Q18" s="11">
        <f>2*'OddsRatio_working_3-way'!K18*'OddsRatio_working_3-way'!L18*'OddsRatio_working_3-way'!M18</f>
        <v>7.7364650543873495E-2</v>
      </c>
      <c r="R18" s="11">
        <f t="shared" si="23"/>
        <v>0</v>
      </c>
      <c r="S18" s="11">
        <f t="shared" si="24"/>
        <v>-0.84489281210592759</v>
      </c>
      <c r="T18" s="11">
        <f t="shared" si="25"/>
        <v>-0.28022978842650997</v>
      </c>
      <c r="U18" s="11">
        <f>'OddsRatio_working_3-way'!S18-'OddsRatio_working_3-way'!R18^2/3</f>
        <v>-0.84489281210592759</v>
      </c>
      <c r="V18" s="11">
        <f>'OddsRatio_working_3-way'!S18*'OddsRatio_working_3-way'!R18/3-2*'OddsRatio_working_3-way'!R18^3/27-'OddsRatio_working_3-way'!T18</f>
        <v>0.28022978842650997</v>
      </c>
      <c r="W18" s="11">
        <f>'OddsRatio_working_3-way'!V18^2+4*'OddsRatio_working_3-way'!U18^3/27</f>
        <v>-1.0822606362256931E-2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0.14945847306511553</v>
      </c>
      <c r="Y18" s="11">
        <f>IF('OddsRatio_working_3-way'!W18&gt;=0,IF('OddsRatio_working_3-way'!V18+SQRT('OddsRatio_working_3-way'!W18)&gt;0,0,PI()),ACOS('OddsRatio_working_3-way'!V18/(2*'OddsRatio_working_3-way'!X18)))</f>
        <v>0.35546781125579252</v>
      </c>
      <c r="Z18" s="11">
        <f>'OddsRatio_working_3-way'!X18^(1/3)*COS('OddsRatio_working_3-way'!Y18/3)</f>
        <v>0.5269681121965526</v>
      </c>
      <c r="AA18" s="11">
        <f>'OddsRatio_working_3-way'!X18^(1/3)*COS(('OddsRatio_working_3-way'!Y18+2*PI())/3)</f>
        <v>-0.31781323400925732</v>
      </c>
      <c r="AB18" s="11">
        <f>'OddsRatio_working_3-way'!X18^(1/3)*COS(('OddsRatio_working_3-way'!Y18+4*PI())/3)</f>
        <v>-0.20915487818729514</v>
      </c>
      <c r="AC18" s="11">
        <f>'OddsRatio_working_3-way'!X18^(1/3)*SIN('OddsRatio_working_3-way'!Y18/3)</f>
        <v>6.2733930983512043E-2</v>
      </c>
      <c r="AD18" s="11">
        <f>'OddsRatio_working_3-way'!X18^(1/3)*SIN(('OddsRatio_working_3-way'!Y18+2*PI())/3)</f>
        <v>0.42500080665478684</v>
      </c>
      <c r="AE18" s="11">
        <f>'OddsRatio_working_3-way'!X18^(1/3)*SIN(('OddsRatio_working_3-way'!Y18+4*PI())/3)</f>
        <v>-0.48773473763829889</v>
      </c>
      <c r="AF18" s="11">
        <f>-'OddsRatio_working_3-way'!U18/(3*'OddsRatio_working_3-way'!X18^(1/3))*COS(('OddsRatio_working_3-way'!Y18)/3)</f>
        <v>0.5269681121965526</v>
      </c>
      <c r="AG18" s="11">
        <f>-'OddsRatio_working_3-way'!U18/(3*'OddsRatio_working_3-way'!X18^(1/3))*COS(('OddsRatio_working_3-way'!Y18+2*PI())/3)</f>
        <v>-0.31781323400925732</v>
      </c>
      <c r="AH18" s="11">
        <f>-'OddsRatio_working_3-way'!U18/(3*'OddsRatio_working_3-way'!X18^(1/3))*COS(('OddsRatio_working_3-way'!Y18+4*PI())/3)</f>
        <v>-0.20915487818729514</v>
      </c>
      <c r="AI18" s="11">
        <f>'OddsRatio_working_3-way'!U18/(3*'OddsRatio_working_3-way'!X18^(1/3))*SIN(('OddsRatio_working_3-way'!Y18)/3)</f>
        <v>-6.2733930983512043E-2</v>
      </c>
      <c r="AJ18" s="11">
        <f>'OddsRatio_working_3-way'!U18/(3*'OddsRatio_working_3-way'!X18^(1/3))*SIN(('OddsRatio_working_3-way'!Y18+2*PI())/3)</f>
        <v>-0.42500080665478684</v>
      </c>
      <c r="AK18" s="11">
        <f>'OddsRatio_working_3-way'!U18/(3*'OddsRatio_working_3-way'!X18^(1/3))*SIN(('OddsRatio_working_3-way'!Y18+4*PI())/3)</f>
        <v>0.48773473763829889</v>
      </c>
      <c r="AL18" s="11">
        <f>'OddsRatio_working_3-way'!Z18+'OddsRatio_working_3-way'!AF18</f>
        <v>1.0539362243931052</v>
      </c>
      <c r="AM18" s="11">
        <f>'OddsRatio_working_3-way'!AA18+'OddsRatio_working_3-way'!AG18</f>
        <v>-0.63562646801851463</v>
      </c>
      <c r="AN18" s="11">
        <f>'OddsRatio_working_3-way'!AB18+'OddsRatio_working_3-way'!AH18</f>
        <v>-0.41830975637459028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1.0539362243931052</v>
      </c>
      <c r="AS18" s="11">
        <f>IF(('OddsRatio_working_3-way'!X18=0),IF(Q18&gt;0,-Q18^(1/3),(-Q18)^(1/3)),'OddsRatio_working_3-way'!AM18-'OddsRatio_working_3-way'!R18/3)</f>
        <v>-0.63562646801851463</v>
      </c>
      <c r="AT18" s="11">
        <f>IF(('OddsRatio_working_3-way'!X18=0),IF(Q18&gt;0,-Q18^(1/3),(-Q18)^(1/3)),'OddsRatio_working_3-way'!AN18-'OddsRatio_working_3-way'!R18/3)</f>
        <v>-0.41830975637459028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1.28</v>
      </c>
      <c r="B19" s="4">
        <f>IF('True_Odds_Calculator_3-way'!B20="","",'True_Odds_Calculator_3-way'!B20)</f>
        <v>6.42</v>
      </c>
      <c r="C19" s="4">
        <f>IF('True_Odds_Calculator_3-way'!C20="","",'True_Odds_Calculator_3-way'!C20)</f>
        <v>9.18</v>
      </c>
      <c r="D19" s="9">
        <f t="shared" si="13"/>
        <v>0.76075095280233862</v>
      </c>
      <c r="E19" s="9">
        <f t="shared" si="14"/>
        <v>0.14109068601833269</v>
      </c>
      <c r="F19" s="9">
        <f t="shared" si="15"/>
        <v>9.8158361179328774E-2</v>
      </c>
      <c r="G19" s="9">
        <f t="shared" si="16"/>
        <v>1.1231808250798212</v>
      </c>
      <c r="H19" s="9">
        <f t="shared" si="17"/>
        <v>1.3144906310223499</v>
      </c>
      <c r="I19" s="9">
        <f t="shared" si="18"/>
        <v>7.0876400719326327</v>
      </c>
      <c r="J19" s="9">
        <f t="shared" si="19"/>
        <v>10.187619149152937</v>
      </c>
      <c r="K19" s="11">
        <f t="shared" si="20"/>
        <v>0.78125</v>
      </c>
      <c r="L19" s="11">
        <f t="shared" si="21"/>
        <v>0.1557632398753894</v>
      </c>
      <c r="M19" s="11">
        <f t="shared" si="22"/>
        <v>0.10893246187363835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-0.16455949375250278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0.18399320614365511</v>
      </c>
      <c r="Q19" s="11">
        <f>2*'OddsRatio_working_3-way'!K19*'OddsRatio_working_3-way'!L19*'OddsRatio_working_3-way'!M19</f>
        <v>2.6511989357875375E-2</v>
      </c>
      <c r="R19" s="11">
        <f t="shared" si="23"/>
        <v>0</v>
      </c>
      <c r="S19" s="11">
        <f t="shared" si="24"/>
        <v>-1.1180953583898392</v>
      </c>
      <c r="T19" s="11">
        <f t="shared" si="25"/>
        <v>-0.16110884126654743</v>
      </c>
      <c r="U19" s="11">
        <f>'OddsRatio_working_3-way'!S19-'OddsRatio_working_3-way'!R19^2/3</f>
        <v>-1.1180953583898392</v>
      </c>
      <c r="V19" s="11">
        <f>'OddsRatio_working_3-way'!S19*'OddsRatio_working_3-way'!R19/3-2*'OddsRatio_working_3-way'!R19^3/27-'OddsRatio_working_3-way'!T19</f>
        <v>0.16110884126654743</v>
      </c>
      <c r="W19" s="11">
        <f>'OddsRatio_working_3-way'!V19^2+4*'OddsRatio_working_3-way'!U19^3/27</f>
        <v>-0.1811213686316348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0.2275288044214866</v>
      </c>
      <c r="Y19" s="11">
        <f>IF('OddsRatio_working_3-way'!W19&gt;=0,IF('OddsRatio_working_3-way'!V19+SQRT('OddsRatio_working_3-way'!W19)&gt;0,0,PI()),ACOS('OddsRatio_working_3-way'!V19/(2*'OddsRatio_working_3-way'!X19)))</f>
        <v>1.2089083676810024</v>
      </c>
      <c r="Z19" s="11">
        <f>'OddsRatio_working_3-way'!X19^(1/3)*COS('OddsRatio_working_3-way'!Y19/3)</f>
        <v>0.5615904125399106</v>
      </c>
      <c r="AA19" s="11">
        <f>'OddsRatio_working_3-way'!X19^(1/3)*COS(('OddsRatio_working_3-way'!Y19+2*PI())/3)</f>
        <v>-0.4881258504229592</v>
      </c>
      <c r="AB19" s="11">
        <f>'OddsRatio_working_3-way'!X19^(1/3)*COS(('OddsRatio_working_3-way'!Y19+4*PI())/3)</f>
        <v>-7.3464562116951126E-2</v>
      </c>
      <c r="AC19" s="11">
        <f>'OddsRatio_working_3-way'!X19^(1/3)*SIN('OddsRatio_working_3-way'!Y19/3)</f>
        <v>0.23940480642599068</v>
      </c>
      <c r="AD19" s="11">
        <f>'OddsRatio_working_3-way'!X19^(1/3)*SIN(('OddsRatio_working_3-way'!Y19+2*PI())/3)</f>
        <v>0.3666491605683504</v>
      </c>
      <c r="AE19" s="11">
        <f>'OddsRatio_working_3-way'!X19^(1/3)*SIN(('OddsRatio_working_3-way'!Y19+4*PI())/3)</f>
        <v>-0.606053966994341</v>
      </c>
      <c r="AF19" s="11">
        <f>-'OddsRatio_working_3-way'!U19/(3*'OddsRatio_working_3-way'!X19^(1/3))*COS(('OddsRatio_working_3-way'!Y19)/3)</f>
        <v>0.5615904125399106</v>
      </c>
      <c r="AG19" s="11">
        <f>-'OddsRatio_working_3-way'!U19/(3*'OddsRatio_working_3-way'!X19^(1/3))*COS(('OddsRatio_working_3-way'!Y19+2*PI())/3)</f>
        <v>-0.4881258504229592</v>
      </c>
      <c r="AH19" s="11">
        <f>-'OddsRatio_working_3-way'!U19/(3*'OddsRatio_working_3-way'!X19^(1/3))*COS(('OddsRatio_working_3-way'!Y19+4*PI())/3)</f>
        <v>-7.3464562116951126E-2</v>
      </c>
      <c r="AI19" s="11">
        <f>'OddsRatio_working_3-way'!U19/(3*'OddsRatio_working_3-way'!X19^(1/3))*SIN(('OddsRatio_working_3-way'!Y19)/3)</f>
        <v>-0.23940480642599068</v>
      </c>
      <c r="AJ19" s="11">
        <f>'OddsRatio_working_3-way'!U19/(3*'OddsRatio_working_3-way'!X19^(1/3))*SIN(('OddsRatio_working_3-way'!Y19+2*PI())/3)</f>
        <v>-0.3666491605683504</v>
      </c>
      <c r="AK19" s="11">
        <f>'OddsRatio_working_3-way'!U19/(3*'OddsRatio_working_3-way'!X19^(1/3))*SIN(('OddsRatio_working_3-way'!Y19+4*PI())/3)</f>
        <v>0.606053966994341</v>
      </c>
      <c r="AL19" s="11">
        <f>'OddsRatio_working_3-way'!Z19+'OddsRatio_working_3-way'!AF19</f>
        <v>1.1231808250798212</v>
      </c>
      <c r="AM19" s="11">
        <f>'OddsRatio_working_3-way'!AA19+'OddsRatio_working_3-way'!AG19</f>
        <v>-0.97625170084591839</v>
      </c>
      <c r="AN19" s="11">
        <f>'OddsRatio_working_3-way'!AB19+'OddsRatio_working_3-way'!AH19</f>
        <v>-0.14692912423390225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1.1231808250798212</v>
      </c>
      <c r="AS19" s="11">
        <f>IF(('OddsRatio_working_3-way'!X19=0),IF(Q19&gt;0,-Q19^(1/3),(-Q19)^(1/3)),'OddsRatio_working_3-way'!AM19-'OddsRatio_working_3-way'!R19/3)</f>
        <v>-0.97625170084591839</v>
      </c>
      <c r="AT19" s="11">
        <f>IF(('OddsRatio_working_3-way'!X19=0),IF(Q19&gt;0,-Q19^(1/3),(-Q19)^(1/3)),'OddsRatio_working_3-way'!AN19-'OddsRatio_working_3-way'!R19/3)</f>
        <v>-0.14692912423390225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1.27</v>
      </c>
      <c r="B20" s="4">
        <f>IF('True_Odds_Calculator_3-way'!B21="","",'True_Odds_Calculator_3-way'!B21)</f>
        <v>6.7</v>
      </c>
      <c r="C20" s="4">
        <f>IF('True_Odds_Calculator_3-way'!C21="","",'True_Odds_Calculator_3-way'!C21)</f>
        <v>10.23</v>
      </c>
      <c r="D20" s="9">
        <f t="shared" si="13"/>
        <v>0.77184100570513181</v>
      </c>
      <c r="E20" s="9">
        <f t="shared" si="14"/>
        <v>0.13811161136112163</v>
      </c>
      <c r="F20" s="9">
        <f t="shared" si="15"/>
        <v>9.0047382933746409E-2</v>
      </c>
      <c r="G20" s="9">
        <f t="shared" si="16"/>
        <v>1.0948282171549266</v>
      </c>
      <c r="H20" s="9">
        <f t="shared" si="17"/>
        <v>1.2956036186318303</v>
      </c>
      <c r="I20" s="9">
        <f t="shared" si="18"/>
        <v>7.2405208377830839</v>
      </c>
      <c r="J20" s="9">
        <f t="shared" si="19"/>
        <v>11.105264444339973</v>
      </c>
      <c r="K20" s="11">
        <f t="shared" si="20"/>
        <v>0.78740157480314954</v>
      </c>
      <c r="L20" s="11">
        <f t="shared" si="21"/>
        <v>0.14925373134328357</v>
      </c>
      <c r="M20" s="11">
        <f t="shared" si="22"/>
        <v>9.7751710654936458E-2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-0.16318722732425117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0.17461816922729279</v>
      </c>
      <c r="Q20" s="11">
        <f>2*'OddsRatio_working_3-way'!K20*'OddsRatio_working_3-way'!L20*'OddsRatio_working_3-way'!M20</f>
        <v>2.2976074898327991E-2</v>
      </c>
      <c r="R20" s="11">
        <f t="shared" si="23"/>
        <v>0</v>
      </c>
      <c r="S20" s="11">
        <f t="shared" si="24"/>
        <v>-1.0700480184048256</v>
      </c>
      <c r="T20" s="11">
        <f t="shared" si="25"/>
        <v>-0.14079579189537175</v>
      </c>
      <c r="U20" s="11">
        <f>'OddsRatio_working_3-way'!S20-'OddsRatio_working_3-way'!R20^2/3</f>
        <v>-1.0700480184048256</v>
      </c>
      <c r="V20" s="11">
        <f>'OddsRatio_working_3-way'!S20*'OddsRatio_working_3-way'!R20/3-2*'OddsRatio_working_3-way'!R20^3/27-'OddsRatio_working_3-way'!T20</f>
        <v>0.14079579189537175</v>
      </c>
      <c r="W20" s="11">
        <f>'OddsRatio_working_3-way'!V20^2+4*'OddsRatio_working_3-way'!U20^3/27</f>
        <v>-0.16168883183147043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0.21302129403355152</v>
      </c>
      <c r="Y20" s="11">
        <f>IF('OddsRatio_working_3-way'!W20&gt;=0,IF('OddsRatio_working_3-way'!V20+SQRT('OddsRatio_working_3-way'!W20)&gt;0,0,PI()),ACOS('OddsRatio_working_3-way'!V20/(2*'OddsRatio_working_3-way'!X20)))</f>
        <v>1.2339910919372026</v>
      </c>
      <c r="Z20" s="11">
        <f>'OddsRatio_working_3-way'!X20^(1/3)*COS('OddsRatio_working_3-way'!Y20/3)</f>
        <v>0.54741410857746331</v>
      </c>
      <c r="AA20" s="11">
        <f>'OddsRatio_working_3-way'!X20^(1/3)*COS(('OddsRatio_working_3-way'!Y20+2*PI())/3)</f>
        <v>-0.48050490219572123</v>
      </c>
      <c r="AB20" s="11">
        <f>'OddsRatio_working_3-way'!X20^(1/3)*COS(('OddsRatio_working_3-way'!Y20+4*PI())/3)</f>
        <v>-6.6909206381742165E-2</v>
      </c>
      <c r="AC20" s="11">
        <f>'OddsRatio_working_3-way'!X20^(1/3)*SIN('OddsRatio_working_3-way'!Y20/3)</f>
        <v>0.23878958631387145</v>
      </c>
      <c r="AD20" s="11">
        <f>'OddsRatio_working_3-way'!X20^(1/3)*SIN(('OddsRatio_working_3-way'!Y20+2*PI())/3)</f>
        <v>0.35467973126116042</v>
      </c>
      <c r="AE20" s="11">
        <f>'OddsRatio_working_3-way'!X20^(1/3)*SIN(('OddsRatio_working_3-way'!Y20+4*PI())/3)</f>
        <v>-0.59346931757503185</v>
      </c>
      <c r="AF20" s="11">
        <f>-'OddsRatio_working_3-way'!U20/(3*'OddsRatio_working_3-way'!X20^(1/3))*COS(('OddsRatio_working_3-way'!Y20)/3)</f>
        <v>0.5474141085774632</v>
      </c>
      <c r="AG20" s="11">
        <f>-'OddsRatio_working_3-way'!U20/(3*'OddsRatio_working_3-way'!X20^(1/3))*COS(('OddsRatio_working_3-way'!Y20+2*PI())/3)</f>
        <v>-0.48050490219572112</v>
      </c>
      <c r="AH20" s="11">
        <f>-'OddsRatio_working_3-way'!U20/(3*'OddsRatio_working_3-way'!X20^(1/3))*COS(('OddsRatio_working_3-way'!Y20+4*PI())/3)</f>
        <v>-6.6909206381742151E-2</v>
      </c>
      <c r="AI20" s="11">
        <f>'OddsRatio_working_3-way'!U20/(3*'OddsRatio_working_3-way'!X20^(1/3))*SIN(('OddsRatio_working_3-way'!Y20)/3)</f>
        <v>-0.2387895863138714</v>
      </c>
      <c r="AJ20" s="11">
        <f>'OddsRatio_working_3-way'!U20/(3*'OddsRatio_working_3-way'!X20^(1/3))*SIN(('OddsRatio_working_3-way'!Y20+2*PI())/3)</f>
        <v>-0.35467973126116031</v>
      </c>
      <c r="AK20" s="11">
        <f>'OddsRatio_working_3-way'!U20/(3*'OddsRatio_working_3-way'!X20^(1/3))*SIN(('OddsRatio_working_3-way'!Y20+4*PI())/3)</f>
        <v>0.59346931757503174</v>
      </c>
      <c r="AL20" s="11">
        <f>'OddsRatio_working_3-way'!Z20+'OddsRatio_working_3-way'!AF20</f>
        <v>1.0948282171549266</v>
      </c>
      <c r="AM20" s="11">
        <f>'OddsRatio_working_3-way'!AA20+'OddsRatio_working_3-way'!AG20</f>
        <v>-0.96100980439144235</v>
      </c>
      <c r="AN20" s="11">
        <f>'OddsRatio_working_3-way'!AB20+'OddsRatio_working_3-way'!AH20</f>
        <v>-0.13381841276348433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1.0948282171549266</v>
      </c>
      <c r="AS20" s="11">
        <f>IF(('OddsRatio_working_3-way'!X20=0),IF(Q20&gt;0,-Q20^(1/3),(-Q20)^(1/3)),'OddsRatio_working_3-way'!AM20-'OddsRatio_working_3-way'!R20/3)</f>
        <v>-0.96100980439144235</v>
      </c>
      <c r="AT20" s="11">
        <f>IF(('OddsRatio_working_3-way'!X20=0),IF(Q20&gt;0,-Q20^(1/3),(-Q20)^(1/3)),'OddsRatio_working_3-way'!AN20-'OddsRatio_working_3-way'!R20/3)</f>
        <v>-0.13381841276348433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1.83</v>
      </c>
      <c r="B21" s="4">
        <f>IF('True_Odds_Calculator_3-way'!B22="","",'True_Odds_Calculator_3-way'!B22)</f>
        <v>4.12</v>
      </c>
      <c r="C21" s="4">
        <f>IF('True_Odds_Calculator_3-way'!C22="","",'True_Odds_Calculator_3-way'!C22)</f>
        <v>4.2699999999999996</v>
      </c>
      <c r="D21" s="9">
        <f t="shared" si="13"/>
        <v>0.53690652501102165</v>
      </c>
      <c r="E21" s="9">
        <f t="shared" si="14"/>
        <v>0.23572397447005011</v>
      </c>
      <c r="F21" s="9">
        <f t="shared" si="15"/>
        <v>0.22736950051892815</v>
      </c>
      <c r="G21" s="9">
        <f t="shared" si="16"/>
        <v>1.0391826505710648</v>
      </c>
      <c r="H21" s="9">
        <f t="shared" si="17"/>
        <v>1.8625215999739841</v>
      </c>
      <c r="I21" s="9">
        <f t="shared" si="18"/>
        <v>4.2422498697817215</v>
      </c>
      <c r="J21" s="9">
        <f t="shared" si="19"/>
        <v>4.3981272673673821</v>
      </c>
      <c r="K21" s="11">
        <f t="shared" si="20"/>
        <v>0.54644808743169393</v>
      </c>
      <c r="L21" s="11">
        <f t="shared" si="21"/>
        <v>0.24271844660194175</v>
      </c>
      <c r="M21" s="11">
        <f t="shared" si="22"/>
        <v>0.23419203747072601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-0.26302937818528949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0.22426475019081143</v>
      </c>
      <c r="Q21" s="11">
        <f>2*'OddsRatio_working_3-way'!K21*'OddsRatio_working_3-way'!L21*'OddsRatio_working_3-way'!M21</f>
        <v>6.2123199498839717E-2</v>
      </c>
      <c r="R21" s="11">
        <f t="shared" si="23"/>
        <v>0</v>
      </c>
      <c r="S21" s="11">
        <f t="shared" si="24"/>
        <v>-0.85262243988893693</v>
      </c>
      <c r="T21" s="11">
        <f t="shared" si="25"/>
        <v>-0.2361835013542761</v>
      </c>
      <c r="U21" s="11">
        <f>'OddsRatio_working_3-way'!S21-'OddsRatio_working_3-way'!R21^2/3</f>
        <v>-0.85262243988893693</v>
      </c>
      <c r="V21" s="11">
        <f>'OddsRatio_working_3-way'!S21*'OddsRatio_working_3-way'!R21/3-2*'OddsRatio_working_3-way'!R21^3/27-'OddsRatio_working_3-way'!T21</f>
        <v>0.2361835013542761</v>
      </c>
      <c r="W21" s="11">
        <f>'OddsRatio_working_3-way'!V21^2+4*'OddsRatio_working_3-way'!U21^3/27</f>
        <v>-3.6043530477851977E-2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0.1515141716060063</v>
      </c>
      <c r="Y21" s="11">
        <f>IF('OddsRatio_working_3-way'!W21&gt;=0,IF('OddsRatio_working_3-way'!V21+SQRT('OddsRatio_working_3-way'!W21)&gt;0,0,PI()),ACOS('OddsRatio_working_3-way'!V21/(2*'OddsRatio_working_3-way'!X21)))</f>
        <v>0.67707183037952445</v>
      </c>
      <c r="Z21" s="11">
        <f>'OddsRatio_working_3-way'!X21^(1/3)*COS('OddsRatio_working_3-way'!Y21/3)</f>
        <v>0.51959132528553231</v>
      </c>
      <c r="AA21" s="11">
        <f>'OddsRatio_working_3-way'!X21^(1/3)*COS(('OddsRatio_working_3-way'!Y21+2*PI())/3)</f>
        <v>-0.36311192945614029</v>
      </c>
      <c r="AB21" s="11">
        <f>'OddsRatio_working_3-way'!X21^(1/3)*COS(('OddsRatio_working_3-way'!Y21+4*PI())/3)</f>
        <v>-0.1564793958293921</v>
      </c>
      <c r="AC21" s="11">
        <f>'OddsRatio_working_3-way'!X21^(1/3)*SIN('OddsRatio_working_3-way'!Y21/3)</f>
        <v>0.11929934891273743</v>
      </c>
      <c r="AD21" s="11">
        <f>'OddsRatio_working_3-way'!X21^(1/3)*SIN(('OddsRatio_working_3-way'!Y21+2*PI())/3)</f>
        <v>0.39032961282692596</v>
      </c>
      <c r="AE21" s="11">
        <f>'OddsRatio_working_3-way'!X21^(1/3)*SIN(('OddsRatio_working_3-way'!Y21+4*PI())/3)</f>
        <v>-0.50962896173966343</v>
      </c>
      <c r="AF21" s="11">
        <f>-'OddsRatio_working_3-way'!U21/(3*'OddsRatio_working_3-way'!X21^(1/3))*COS(('OddsRatio_working_3-way'!Y21)/3)</f>
        <v>0.51959132528553242</v>
      </c>
      <c r="AG21" s="11">
        <f>-'OddsRatio_working_3-way'!U21/(3*'OddsRatio_working_3-way'!X21^(1/3))*COS(('OddsRatio_working_3-way'!Y21+2*PI())/3)</f>
        <v>-0.36311192945614035</v>
      </c>
      <c r="AH21" s="11">
        <f>-'OddsRatio_working_3-way'!U21/(3*'OddsRatio_working_3-way'!X21^(1/3))*COS(('OddsRatio_working_3-way'!Y21+4*PI())/3)</f>
        <v>-0.15647939582939213</v>
      </c>
      <c r="AI21" s="11">
        <f>'OddsRatio_working_3-way'!U21/(3*'OddsRatio_working_3-way'!X21^(1/3))*SIN(('OddsRatio_working_3-way'!Y21)/3)</f>
        <v>-0.11929934891273745</v>
      </c>
      <c r="AJ21" s="11">
        <f>'OddsRatio_working_3-way'!U21/(3*'OddsRatio_working_3-way'!X21^(1/3))*SIN(('OddsRatio_working_3-way'!Y21+2*PI())/3)</f>
        <v>-0.39032961282692602</v>
      </c>
      <c r="AK21" s="11">
        <f>'OddsRatio_working_3-way'!U21/(3*'OddsRatio_working_3-way'!X21^(1/3))*SIN(('OddsRatio_working_3-way'!Y21+4*PI())/3)</f>
        <v>0.50962896173966354</v>
      </c>
      <c r="AL21" s="11">
        <f>'OddsRatio_working_3-way'!Z21+'OddsRatio_working_3-way'!AF21</f>
        <v>1.0391826505710648</v>
      </c>
      <c r="AM21" s="11">
        <f>'OddsRatio_working_3-way'!AA21+'OddsRatio_working_3-way'!AG21</f>
        <v>-0.7262238589122807</v>
      </c>
      <c r="AN21" s="11">
        <f>'OddsRatio_working_3-way'!AB21+'OddsRatio_working_3-way'!AH21</f>
        <v>-0.31295879165878426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1.0391826505710648</v>
      </c>
      <c r="AS21" s="11">
        <f>IF(('OddsRatio_working_3-way'!X21=0),IF(Q21&gt;0,-Q21^(1/3),(-Q21)^(1/3)),'OddsRatio_working_3-way'!AM21-'OddsRatio_working_3-way'!R21/3)</f>
        <v>-0.7262238589122807</v>
      </c>
      <c r="AT21" s="11">
        <f>IF(('OddsRatio_working_3-way'!X21=0),IF(Q21&gt;0,-Q21^(1/3),(-Q21)^(1/3)),'OddsRatio_working_3-way'!AN21-'OddsRatio_working_3-way'!R21/3)</f>
        <v>-0.31295879165878426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1.81</v>
      </c>
      <c r="B22" s="4">
        <f>IF('True_Odds_Calculator_3-way'!B23="","",'True_Odds_Calculator_3-way'!B23)</f>
        <v>3.98</v>
      </c>
      <c r="C22" s="4">
        <f>IF('True_Odds_Calculator_3-way'!C23="","",'True_Odds_Calculator_3-way'!C23)</f>
        <v>4.51</v>
      </c>
      <c r="D22" s="9">
        <f t="shared" si="13"/>
        <v>0.54204545739640864</v>
      </c>
      <c r="E22" s="9">
        <f t="shared" si="14"/>
        <v>0.24341181203251927</v>
      </c>
      <c r="F22" s="9">
        <f t="shared" si="15"/>
        <v>0.2145427305710722</v>
      </c>
      <c r="G22" s="9">
        <f t="shared" si="16"/>
        <v>1.0430416320406164</v>
      </c>
      <c r="H22" s="9">
        <f t="shared" si="17"/>
        <v>1.8448637219528989</v>
      </c>
      <c r="I22" s="9">
        <f t="shared" si="18"/>
        <v>4.1082640634810375</v>
      </c>
      <c r="J22" s="9">
        <f t="shared" si="19"/>
        <v>4.6610761284625628</v>
      </c>
      <c r="K22" s="11">
        <f t="shared" si="20"/>
        <v>0.5524861878453039</v>
      </c>
      <c r="L22" s="11">
        <f t="shared" si="21"/>
        <v>0.25125628140703515</v>
      </c>
      <c r="M22" s="11">
        <f t="shared" si="22"/>
        <v>0.22172949002217296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-0.2607775558711346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0.22469047963045372</v>
      </c>
      <c r="Q22" s="11">
        <f>2*'OddsRatio_working_3-way'!K22*'OddsRatio_working_3-way'!L22*'OddsRatio_working_3-way'!M22</f>
        <v>6.1559035515192803E-2</v>
      </c>
      <c r="R22" s="11">
        <f t="shared" si="23"/>
        <v>0</v>
      </c>
      <c r="S22" s="11">
        <f t="shared" si="24"/>
        <v>-0.86161739985586172</v>
      </c>
      <c r="T22" s="11">
        <f t="shared" si="25"/>
        <v>-0.23605956160434571</v>
      </c>
      <c r="U22" s="11">
        <f>'OddsRatio_working_3-way'!S22-'OddsRatio_working_3-way'!R22^2/3</f>
        <v>-0.86161739985586172</v>
      </c>
      <c r="V22" s="11">
        <f>'OddsRatio_working_3-way'!S22*'OddsRatio_working_3-way'!R22/3-2*'OddsRatio_working_3-way'!R22^3/27-'OddsRatio_working_3-way'!T22</f>
        <v>0.23605956160434571</v>
      </c>
      <c r="W22" s="11">
        <f>'OddsRatio_working_3-way'!V22^2+4*'OddsRatio_working_3-way'!U22^3/27</f>
        <v>-3.9039059710807546E-2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0.15391814085386704</v>
      </c>
      <c r="Y22" s="11">
        <f>IF('OddsRatio_working_3-way'!W22&gt;=0,IF('OddsRatio_working_3-way'!V22+SQRT('OddsRatio_working_3-way'!W22)&gt;0,0,PI()),ACOS('OddsRatio_working_3-way'!V22/(2*'OddsRatio_working_3-way'!X22)))</f>
        <v>0.69690128153802144</v>
      </c>
      <c r="Z22" s="11">
        <f>'OddsRatio_working_3-way'!X22^(1/3)*COS('OddsRatio_working_3-way'!Y22/3)</f>
        <v>0.52152081602030809</v>
      </c>
      <c r="AA22" s="11">
        <f>'OddsRatio_working_3-way'!X22^(1/3)*COS(('OddsRatio_working_3-way'!Y22+2*PI())/3)</f>
        <v>-0.36760786379221444</v>
      </c>
      <c r="AB22" s="11">
        <f>'OddsRatio_working_3-way'!X22^(1/3)*COS(('OddsRatio_working_3-way'!Y22+4*PI())/3)</f>
        <v>-0.15391295222809354</v>
      </c>
      <c r="AC22" s="11">
        <f>'OddsRatio_working_3-way'!X22^(1/3)*SIN('OddsRatio_working_3-way'!Y22/3)</f>
        <v>0.1233768147159984</v>
      </c>
      <c r="AD22" s="11">
        <f>'OddsRatio_working_3-way'!X22^(1/3)*SIN(('OddsRatio_working_3-way'!Y22+2*PI())/3)</f>
        <v>0.38996186791797804</v>
      </c>
      <c r="AE22" s="11">
        <f>'OddsRatio_working_3-way'!X22^(1/3)*SIN(('OddsRatio_working_3-way'!Y22+4*PI())/3)</f>
        <v>-0.51333868263397653</v>
      </c>
      <c r="AF22" s="11">
        <f>-'OddsRatio_working_3-way'!U22/(3*'OddsRatio_working_3-way'!X22^(1/3))*COS(('OddsRatio_working_3-way'!Y22)/3)</f>
        <v>0.5215208160203082</v>
      </c>
      <c r="AG22" s="11">
        <f>-'OddsRatio_working_3-way'!U22/(3*'OddsRatio_working_3-way'!X22^(1/3))*COS(('OddsRatio_working_3-way'!Y22+2*PI())/3)</f>
        <v>-0.3676078637922145</v>
      </c>
      <c r="AH22" s="11">
        <f>-'OddsRatio_working_3-way'!U22/(3*'OddsRatio_working_3-way'!X22^(1/3))*COS(('OddsRatio_working_3-way'!Y22+4*PI())/3)</f>
        <v>-0.15391295222809356</v>
      </c>
      <c r="AI22" s="11">
        <f>'OddsRatio_working_3-way'!U22/(3*'OddsRatio_working_3-way'!X22^(1/3))*SIN(('OddsRatio_working_3-way'!Y22)/3)</f>
        <v>-0.12337681471599843</v>
      </c>
      <c r="AJ22" s="11">
        <f>'OddsRatio_working_3-way'!U22/(3*'OddsRatio_working_3-way'!X22^(1/3))*SIN(('OddsRatio_working_3-way'!Y22+2*PI())/3)</f>
        <v>-0.3899618679179781</v>
      </c>
      <c r="AK22" s="11">
        <f>'OddsRatio_working_3-way'!U22/(3*'OddsRatio_working_3-way'!X22^(1/3))*SIN(('OddsRatio_working_3-way'!Y22+4*PI())/3)</f>
        <v>0.51333868263397653</v>
      </c>
      <c r="AL22" s="11">
        <f>'OddsRatio_working_3-way'!Z22+'OddsRatio_working_3-way'!AF22</f>
        <v>1.0430416320406164</v>
      </c>
      <c r="AM22" s="11">
        <f>'OddsRatio_working_3-way'!AA22+'OddsRatio_working_3-way'!AG22</f>
        <v>-0.73521572758442888</v>
      </c>
      <c r="AN22" s="11">
        <f>'OddsRatio_working_3-way'!AB22+'OddsRatio_working_3-way'!AH22</f>
        <v>-0.30782590445618707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1.0430416320406164</v>
      </c>
      <c r="AS22" s="11">
        <f>IF(('OddsRatio_working_3-way'!X22=0),IF(Q22&gt;0,-Q22^(1/3),(-Q22)^(1/3)),'OddsRatio_working_3-way'!AM22-'OddsRatio_working_3-way'!R22/3)</f>
        <v>-0.73521572758442888</v>
      </c>
      <c r="AT22" s="11">
        <f>IF(('OddsRatio_working_3-way'!X22=0),IF(Q22&gt;0,-Q22^(1/3),(-Q22)^(1/3)),'OddsRatio_working_3-way'!AN22-'OddsRatio_working_3-way'!R22/3)</f>
        <v>-0.30782590445618707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1.72</v>
      </c>
      <c r="B23" s="4">
        <f>IF('True_Odds_Calculator_3-way'!B24="","",'True_Odds_Calculator_3-way'!B24)</f>
        <v>4.24</v>
      </c>
      <c r="C23" s="4">
        <f>IF('True_Odds_Calculator_3-way'!C24="","",'True_Odds_Calculator_3-way'!C24)</f>
        <v>4.8499999999999996</v>
      </c>
      <c r="D23" s="9">
        <f t="shared" si="13"/>
        <v>0.57160381763960899</v>
      </c>
      <c r="E23" s="9">
        <f t="shared" si="14"/>
        <v>0.22869763680789693</v>
      </c>
      <c r="F23" s="9">
        <f t="shared" si="15"/>
        <v>0.19969854555249411</v>
      </c>
      <c r="G23" s="9">
        <f t="shared" si="16"/>
        <v>1.0409214903073023</v>
      </c>
      <c r="H23" s="9">
        <f t="shared" si="17"/>
        <v>1.7494634730212577</v>
      </c>
      <c r="I23" s="9">
        <f t="shared" si="18"/>
        <v>4.3725856285956599</v>
      </c>
      <c r="J23" s="9">
        <f t="shared" si="19"/>
        <v>5.0075477376831135</v>
      </c>
      <c r="K23" s="11">
        <f t="shared" si="20"/>
        <v>0.58139534883720934</v>
      </c>
      <c r="L23" s="11">
        <f t="shared" si="21"/>
        <v>0.23584905660377356</v>
      </c>
      <c r="M23" s="11">
        <f t="shared" si="22"/>
        <v>0.2061855670103093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-0.25392308979793099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0.22080809542980961</v>
      </c>
      <c r="Q23" s="11">
        <f>2*'OddsRatio_working_3-way'!K23*'OddsRatio_working_3-way'!L23*'OddsRatio_working_3-way'!M23</f>
        <v>5.6544966819413477E-2</v>
      </c>
      <c r="R23" s="11">
        <f t="shared" si="23"/>
        <v>0</v>
      </c>
      <c r="S23" s="11">
        <f t="shared" si="24"/>
        <v>-0.86958651773466566</v>
      </c>
      <c r="T23" s="11">
        <f t="shared" si="25"/>
        <v>-0.22268540787059302</v>
      </c>
      <c r="U23" s="11">
        <f>'OddsRatio_working_3-way'!S23-'OddsRatio_working_3-way'!R23^2/3</f>
        <v>-0.86958651773466566</v>
      </c>
      <c r="V23" s="11">
        <f>'OddsRatio_working_3-way'!S23*'OddsRatio_working_3-way'!R23/3-2*'OddsRatio_working_3-way'!R23^3/27-'OddsRatio_working_3-way'!T23</f>
        <v>0.22268540787059302</v>
      </c>
      <c r="W23" s="11">
        <f>'OddsRatio_working_3-way'!V23^2+4*'OddsRatio_working_3-way'!U23^3/27</f>
        <v>-4.7828179784441968E-2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0.1560584591290507</v>
      </c>
      <c r="Y23" s="11">
        <f>IF('OddsRatio_working_3-way'!W23&gt;=0,IF('OddsRatio_working_3-way'!V23+SQRT('OddsRatio_working_3-way'!W23)&gt;0,0,PI()),ACOS('OddsRatio_working_3-way'!V23/(2*'OddsRatio_working_3-way'!X23)))</f>
        <v>0.77636120124785502</v>
      </c>
      <c r="Z23" s="11">
        <f>'OddsRatio_working_3-way'!X23^(1/3)*COS('OddsRatio_working_3-way'!Y23/3)</f>
        <v>0.52046074515365115</v>
      </c>
      <c r="AA23" s="11">
        <f>'OddsRatio_working_3-way'!X23^(1/3)*COS(('OddsRatio_working_3-way'!Y23+2*PI())/3)</f>
        <v>-0.37954964595395452</v>
      </c>
      <c r="AB23" s="11">
        <f>'OddsRatio_working_3-way'!X23^(1/3)*COS(('OddsRatio_working_3-way'!Y23+4*PI())/3)</f>
        <v>-0.14091109919969666</v>
      </c>
      <c r="AC23" s="11">
        <f>'OddsRatio_working_3-way'!X23^(1/3)*SIN('OddsRatio_working_3-way'!Y23/3)</f>
        <v>0.137778029207592</v>
      </c>
      <c r="AD23" s="11">
        <f>'OddsRatio_working_3-way'!X23^(1/3)*SIN(('OddsRatio_working_3-way'!Y23+2*PI())/3)</f>
        <v>0.38184321237184454</v>
      </c>
      <c r="AE23" s="11">
        <f>'OddsRatio_working_3-way'!X23^(1/3)*SIN(('OddsRatio_working_3-way'!Y23+4*PI())/3)</f>
        <v>-0.51962124157943645</v>
      </c>
      <c r="AF23" s="11">
        <f>-'OddsRatio_working_3-way'!U23/(3*'OddsRatio_working_3-way'!X23^(1/3))*COS(('OddsRatio_working_3-way'!Y23)/3)</f>
        <v>0.52046074515365126</v>
      </c>
      <c r="AG23" s="11">
        <f>-'OddsRatio_working_3-way'!U23/(3*'OddsRatio_working_3-way'!X23^(1/3))*COS(('OddsRatio_working_3-way'!Y23+2*PI())/3)</f>
        <v>-0.37954964595395463</v>
      </c>
      <c r="AH23" s="11">
        <f>-'OddsRatio_working_3-way'!U23/(3*'OddsRatio_working_3-way'!X23^(1/3))*COS(('OddsRatio_working_3-way'!Y23+4*PI())/3)</f>
        <v>-0.14091109919969672</v>
      </c>
      <c r="AI23" s="11">
        <f>'OddsRatio_working_3-way'!U23/(3*'OddsRatio_working_3-way'!X23^(1/3))*SIN(('OddsRatio_working_3-way'!Y23)/3)</f>
        <v>-0.13777802920759202</v>
      </c>
      <c r="AJ23" s="11">
        <f>'OddsRatio_working_3-way'!U23/(3*'OddsRatio_working_3-way'!X23^(1/3))*SIN(('OddsRatio_working_3-way'!Y23+2*PI())/3)</f>
        <v>-0.38184321237184465</v>
      </c>
      <c r="AK23" s="11">
        <f>'OddsRatio_working_3-way'!U23/(3*'OddsRatio_working_3-way'!X23^(1/3))*SIN(('OddsRatio_working_3-way'!Y23+4*PI())/3)</f>
        <v>0.51962124157943657</v>
      </c>
      <c r="AL23" s="11">
        <f>'OddsRatio_working_3-way'!Z23+'OddsRatio_working_3-way'!AF23</f>
        <v>1.0409214903073023</v>
      </c>
      <c r="AM23" s="11">
        <f>'OddsRatio_working_3-way'!AA23+'OddsRatio_working_3-way'!AG23</f>
        <v>-0.75909929190790915</v>
      </c>
      <c r="AN23" s="11">
        <f>'OddsRatio_working_3-way'!AB23+'OddsRatio_working_3-way'!AH23</f>
        <v>-0.28182219839939338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1.0409214903073023</v>
      </c>
      <c r="AS23" s="11">
        <f>IF(('OddsRatio_working_3-way'!X23=0),IF(Q23&gt;0,-Q23^(1/3),(-Q23)^(1/3)),'OddsRatio_working_3-way'!AM23-'OddsRatio_working_3-way'!R23/3)</f>
        <v>-0.75909929190790915</v>
      </c>
      <c r="AT23" s="11">
        <f>IF(('OddsRatio_working_3-way'!X23=0),IF(Q23&gt;0,-Q23^(1/3),(-Q23)^(1/3)),'OddsRatio_working_3-way'!AN23-'OddsRatio_working_3-way'!R23/3)</f>
        <v>-0.28182219839939338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2.88</v>
      </c>
      <c r="B24" s="4">
        <f>IF('True_Odds_Calculator_3-way'!B25="","",'True_Odds_Calculator_3-way'!B25)</f>
        <v>3.7</v>
      </c>
      <c r="C24" s="4">
        <f>IF('True_Odds_Calculator_3-way'!C25="","",'True_Odds_Calculator_3-way'!C25)</f>
        <v>2.4700000000000002</v>
      </c>
      <c r="D24" s="9">
        <f t="shared" si="13"/>
        <v>0.33960176147105037</v>
      </c>
      <c r="E24" s="9">
        <f t="shared" si="14"/>
        <v>0.26365653933909955</v>
      </c>
      <c r="F24" s="9">
        <f t="shared" si="15"/>
        <v>0.39674169918985003</v>
      </c>
      <c r="G24" s="9">
        <f t="shared" si="16"/>
        <v>1.0343752555062622</v>
      </c>
      <c r="H24" s="9">
        <f t="shared" si="17"/>
        <v>2.9446254803517733</v>
      </c>
      <c r="I24" s="9">
        <f t="shared" si="18"/>
        <v>3.7928131898669077</v>
      </c>
      <c r="J24" s="9">
        <f t="shared" si="19"/>
        <v>2.5205316255942054</v>
      </c>
      <c r="K24" s="11">
        <f t="shared" si="20"/>
        <v>0.34722222222222221</v>
      </c>
      <c r="L24" s="11">
        <f t="shared" si="21"/>
        <v>0.27027027027027023</v>
      </c>
      <c r="M24" s="11">
        <f t="shared" si="22"/>
        <v>0.40485829959514169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-0.28349655323339529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0.22986042722884828</v>
      </c>
      <c r="Q24" s="11">
        <f>2*'OddsRatio_working_3-way'!K24*'OddsRatio_working_3-way'!L24*'OddsRatio_working_3-way'!M24</f>
        <v>7.5986918092181235E-2</v>
      </c>
      <c r="R24" s="11">
        <f t="shared" si="23"/>
        <v>0</v>
      </c>
      <c r="S24" s="11">
        <f t="shared" si="24"/>
        <v>-0.81080501546560324</v>
      </c>
      <c r="T24" s="11">
        <f t="shared" si="25"/>
        <v>-0.26803471585639771</v>
      </c>
      <c r="U24" s="11">
        <f>'OddsRatio_working_3-way'!S24-'OddsRatio_working_3-way'!R24^2/3</f>
        <v>-0.81080501546560324</v>
      </c>
      <c r="V24" s="11">
        <f>'OddsRatio_working_3-way'!S24*'OddsRatio_working_3-way'!R24/3-2*'OddsRatio_working_3-way'!R24^3/27-'OddsRatio_working_3-way'!T24</f>
        <v>0.26803471585639771</v>
      </c>
      <c r="W24" s="11">
        <f>'OddsRatio_working_3-way'!V24^2+4*'OddsRatio_working_3-way'!U24^3/27</f>
        <v>-7.1243669808014332E-3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0.14050531652309575</v>
      </c>
      <c r="Y24" s="11">
        <f>IF('OddsRatio_working_3-way'!W24&gt;=0,IF('OddsRatio_working_3-way'!V24+SQRT('OddsRatio_working_3-way'!W24)&gt;0,0,PI()),ACOS('OddsRatio_working_3-way'!V24/(2*'OddsRatio_working_3-way'!X24)))</f>
        <v>0.30507607151181526</v>
      </c>
      <c r="Z24" s="11">
        <f>'OddsRatio_working_3-way'!X24^(1/3)*COS('OddsRatio_working_3-way'!Y24/3)</f>
        <v>0.5171876277531311</v>
      </c>
      <c r="AA24" s="11">
        <f>'OddsRatio_working_3-way'!X24^(1/3)*COS(('OddsRatio_working_3-way'!Y24+2*PI())/3)</f>
        <v>-0.30429908863470823</v>
      </c>
      <c r="AB24" s="11">
        <f>'OddsRatio_working_3-way'!X24^(1/3)*COS(('OddsRatio_working_3-way'!Y24+4*PI())/3)</f>
        <v>-0.21288853911842304</v>
      </c>
      <c r="AC24" s="11">
        <f>'OddsRatio_working_3-way'!X24^(1/3)*SIN('OddsRatio_working_3-way'!Y24/3)</f>
        <v>5.277590536999912E-2</v>
      </c>
      <c r="AD24" s="11">
        <f>'OddsRatio_working_3-way'!X24^(1/3)*SIN(('OddsRatio_working_3-way'!Y24+2*PI())/3)</f>
        <v>0.4215096714722219</v>
      </c>
      <c r="AE24" s="11">
        <f>'OddsRatio_working_3-way'!X24^(1/3)*SIN(('OddsRatio_working_3-way'!Y24+4*PI())/3)</f>
        <v>-0.47428557684222078</v>
      </c>
      <c r="AF24" s="11">
        <f>-'OddsRatio_working_3-way'!U24/(3*'OddsRatio_working_3-way'!X24^(1/3))*COS(('OddsRatio_working_3-way'!Y24)/3)</f>
        <v>0.5171876277531311</v>
      </c>
      <c r="AG24" s="11">
        <f>-'OddsRatio_working_3-way'!U24/(3*'OddsRatio_working_3-way'!X24^(1/3))*COS(('OddsRatio_working_3-way'!Y24+2*PI())/3)</f>
        <v>-0.30429908863470823</v>
      </c>
      <c r="AH24" s="11">
        <f>-'OddsRatio_working_3-way'!U24/(3*'OddsRatio_working_3-way'!X24^(1/3))*COS(('OddsRatio_working_3-way'!Y24+4*PI())/3)</f>
        <v>-0.21288853911842304</v>
      </c>
      <c r="AI24" s="11">
        <f>'OddsRatio_working_3-way'!U24/(3*'OddsRatio_working_3-way'!X24^(1/3))*SIN(('OddsRatio_working_3-way'!Y24)/3)</f>
        <v>-5.277590536999912E-2</v>
      </c>
      <c r="AJ24" s="11">
        <f>'OddsRatio_working_3-way'!U24/(3*'OddsRatio_working_3-way'!X24^(1/3))*SIN(('OddsRatio_working_3-way'!Y24+2*PI())/3)</f>
        <v>-0.4215096714722219</v>
      </c>
      <c r="AK24" s="11">
        <f>'OddsRatio_working_3-way'!U24/(3*'OddsRatio_working_3-way'!X24^(1/3))*SIN(('OddsRatio_working_3-way'!Y24+4*PI())/3)</f>
        <v>0.47428557684222078</v>
      </c>
      <c r="AL24" s="11">
        <f>'OddsRatio_working_3-way'!Z24+'OddsRatio_working_3-way'!AF24</f>
        <v>1.0343752555062622</v>
      </c>
      <c r="AM24" s="11">
        <f>'OddsRatio_working_3-way'!AA24+'OddsRatio_working_3-way'!AG24</f>
        <v>-0.60859817726941645</v>
      </c>
      <c r="AN24" s="11">
        <f>'OddsRatio_working_3-way'!AB24+'OddsRatio_working_3-way'!AH24</f>
        <v>-0.42577707823684607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1.0343752555062622</v>
      </c>
      <c r="AS24" s="11">
        <f>IF(('OddsRatio_working_3-way'!X24=0),IF(Q24&gt;0,-Q24^(1/3),(-Q24)^(1/3)),'OddsRatio_working_3-way'!AM24-'OddsRatio_working_3-way'!R24/3)</f>
        <v>-0.60859817726941645</v>
      </c>
      <c r="AT24" s="11">
        <f>IF(('OddsRatio_working_3-way'!X24=0),IF(Q24&gt;0,-Q24^(1/3),(-Q24)^(1/3)),'OddsRatio_working_3-way'!AN24-'OddsRatio_working_3-way'!R24/3)</f>
        <v>-0.42577707823684607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2.52</v>
      </c>
      <c r="B25" s="4">
        <f>IF('True_Odds_Calculator_3-way'!B26="","",'True_Odds_Calculator_3-way'!B26)</f>
        <v>3.64</v>
      </c>
      <c r="C25" s="4">
        <f>IF('True_Odds_Calculator_3-way'!C26="","",'True_Odds_Calculator_3-way'!C26)</f>
        <v>2.8</v>
      </c>
      <c r="D25" s="9">
        <f t="shared" si="13"/>
        <v>0.3865250105753934</v>
      </c>
      <c r="E25" s="9">
        <f t="shared" si="14"/>
        <v>0.26619552752107073</v>
      </c>
      <c r="F25" s="9">
        <f t="shared" si="15"/>
        <v>0.34727946190353598</v>
      </c>
      <c r="G25" s="9">
        <f t="shared" si="16"/>
        <v>1.0441807274667689</v>
      </c>
      <c r="H25" s="9">
        <f t="shared" si="17"/>
        <v>2.587154705749489</v>
      </c>
      <c r="I25" s="9">
        <f t="shared" si="18"/>
        <v>3.7566371205122704</v>
      </c>
      <c r="J25" s="9">
        <f t="shared" si="19"/>
        <v>2.8795253094401838</v>
      </c>
      <c r="K25" s="11">
        <f t="shared" si="20"/>
        <v>0.3968253968253968</v>
      </c>
      <c r="L25" s="11">
        <f t="shared" si="21"/>
        <v>0.27472527472527469</v>
      </c>
      <c r="M25" s="11">
        <f t="shared" si="22"/>
        <v>0.35714285714285715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-0.28122897510652622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0.23205252797089532</v>
      </c>
      <c r="Q25" s="11">
        <f>2*'OddsRatio_working_3-way'!K25*'OddsRatio_working_3-way'!L25*'OddsRatio_working_3-way'!M25</f>
        <v>7.7869975829159485E-2</v>
      </c>
      <c r="R25" s="11">
        <f t="shared" si="23"/>
        <v>0</v>
      </c>
      <c r="S25" s="11">
        <f t="shared" si="24"/>
        <v>-0.82513733829523273</v>
      </c>
      <c r="T25" s="11">
        <f t="shared" si="25"/>
        <v>-0.27689172426014513</v>
      </c>
      <c r="U25" s="11">
        <f>'OddsRatio_working_3-way'!S25-'OddsRatio_working_3-way'!R25^2/3</f>
        <v>-0.82513733829523273</v>
      </c>
      <c r="V25" s="11">
        <f>'OddsRatio_working_3-way'!S25*'OddsRatio_working_3-way'!R25/3-2*'OddsRatio_working_3-way'!R25^3/27-'OddsRatio_working_3-way'!T25</f>
        <v>0.27689172426014513</v>
      </c>
      <c r="W25" s="11">
        <f>'OddsRatio_working_3-way'!V25^2+4*'OddsRatio_working_3-way'!U25^3/27</f>
        <v>-6.5600247869314482E-3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0.14424722852683139</v>
      </c>
      <c r="Y25" s="11">
        <f>IF('OddsRatio_working_3-way'!W25&gt;=0,IF('OddsRatio_working_3-way'!V25+SQRT('OddsRatio_working_3-way'!W25)&gt;0,0,PI()),ACOS('OddsRatio_working_3-way'!V25/(2*'OddsRatio_working_3-way'!X25)))</f>
        <v>0.28457241870152838</v>
      </c>
      <c r="Z25" s="11">
        <f>'OddsRatio_working_3-way'!X25^(1/3)*COS('OddsRatio_working_3-way'!Y25/3)</f>
        <v>0.52209036373338447</v>
      </c>
      <c r="AA25" s="11">
        <f>'OddsRatio_working_3-way'!X25^(1/3)*COS(('OddsRatio_working_3-way'!Y25+2*PI())/3)</f>
        <v>-0.30406347618858393</v>
      </c>
      <c r="AB25" s="11">
        <f>'OddsRatio_working_3-way'!X25^(1/3)*COS(('OddsRatio_working_3-way'!Y25+4*PI())/3)</f>
        <v>-0.21802688754480049</v>
      </c>
      <c r="AC25" s="11">
        <f>'OddsRatio_working_3-way'!X25^(1/3)*SIN('OddsRatio_working_3-way'!Y25/3)</f>
        <v>4.9673247613645423E-2</v>
      </c>
      <c r="AD25" s="11">
        <f>'OddsRatio_working_3-way'!X25^(1/3)*SIN(('OddsRatio_working_3-way'!Y25+2*PI())/3)</f>
        <v>0.42730689425734608</v>
      </c>
      <c r="AE25" s="11">
        <f>'OddsRatio_working_3-way'!X25^(1/3)*SIN(('OddsRatio_working_3-way'!Y25+4*PI())/3)</f>
        <v>-0.47698014187099147</v>
      </c>
      <c r="AF25" s="11">
        <f>-'OddsRatio_working_3-way'!U25/(3*'OddsRatio_working_3-way'!X25^(1/3))*COS(('OddsRatio_working_3-way'!Y25)/3)</f>
        <v>0.52209036373338435</v>
      </c>
      <c r="AG25" s="11">
        <f>-'OddsRatio_working_3-way'!U25/(3*'OddsRatio_working_3-way'!X25^(1/3))*COS(('OddsRatio_working_3-way'!Y25+2*PI())/3)</f>
        <v>-0.30406347618858387</v>
      </c>
      <c r="AH25" s="11">
        <f>-'OddsRatio_working_3-way'!U25/(3*'OddsRatio_working_3-way'!X25^(1/3))*COS(('OddsRatio_working_3-way'!Y25+4*PI())/3)</f>
        <v>-0.21802688754480046</v>
      </c>
      <c r="AI25" s="11">
        <f>'OddsRatio_working_3-way'!U25/(3*'OddsRatio_working_3-way'!X25^(1/3))*SIN(('OddsRatio_working_3-way'!Y25)/3)</f>
        <v>-4.9673247613645416E-2</v>
      </c>
      <c r="AJ25" s="11">
        <f>'OddsRatio_working_3-way'!U25/(3*'OddsRatio_working_3-way'!X25^(1/3))*SIN(('OddsRatio_working_3-way'!Y25+2*PI())/3)</f>
        <v>-0.42730689425734603</v>
      </c>
      <c r="AK25" s="11">
        <f>'OddsRatio_working_3-way'!U25/(3*'OddsRatio_working_3-way'!X25^(1/3))*SIN(('OddsRatio_working_3-way'!Y25+4*PI())/3)</f>
        <v>0.47698014187099136</v>
      </c>
      <c r="AL25" s="11">
        <f>'OddsRatio_working_3-way'!Z25+'OddsRatio_working_3-way'!AF25</f>
        <v>1.0441807274667689</v>
      </c>
      <c r="AM25" s="11">
        <f>'OddsRatio_working_3-way'!AA25+'OddsRatio_working_3-way'!AG25</f>
        <v>-0.60812695237716774</v>
      </c>
      <c r="AN25" s="11">
        <f>'OddsRatio_working_3-way'!AB25+'OddsRatio_working_3-way'!AH25</f>
        <v>-0.43605377508960097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1.0441807274667689</v>
      </c>
      <c r="AS25" s="11">
        <f>IF(('OddsRatio_working_3-way'!X25=0),IF(Q25&gt;0,-Q25^(1/3),(-Q25)^(1/3)),'OddsRatio_working_3-way'!AM25-'OddsRatio_working_3-way'!R25/3)</f>
        <v>-0.60812695237716774</v>
      </c>
      <c r="AT25" s="11">
        <f>IF(('OddsRatio_working_3-way'!X25=0),IF(Q25&gt;0,-Q25^(1/3),(-Q25)^(1/3)),'OddsRatio_working_3-way'!AN25-'OddsRatio_working_3-way'!R25/3)</f>
        <v>-0.43605377508960097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2.35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3.2</v>
      </c>
      <c r="D26" s="9">
        <f t="shared" si="13"/>
        <v>0.41524897786724141</v>
      </c>
      <c r="E26" s="9">
        <f t="shared" si="14"/>
        <v>0.281245621494501</v>
      </c>
      <c r="F26" s="9">
        <f t="shared" si="15"/>
        <v>0.30350540063825743</v>
      </c>
      <c r="G26" s="9">
        <f t="shared" si="16"/>
        <v>1.0431064936227399</v>
      </c>
      <c r="H26" s="9">
        <f t="shared" si="17"/>
        <v>2.4081937663906987</v>
      </c>
      <c r="I26" s="9">
        <f t="shared" si="18"/>
        <v>3.5556109093757122</v>
      </c>
      <c r="J26" s="9">
        <f t="shared" si="19"/>
        <v>3.2948342859700275</v>
      </c>
      <c r="K26" s="11">
        <f t="shared" si="20"/>
        <v>0.42553191489361702</v>
      </c>
      <c r="L26" s="11">
        <f t="shared" si="21"/>
        <v>0.28985507246376813</v>
      </c>
      <c r="M26" s="11">
        <f t="shared" si="22"/>
        <v>0.3125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-0.28046947271045308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0.23126734505087881</v>
      </c>
      <c r="Q26" s="11">
        <f>2*'OddsRatio_working_3-way'!K26*'OddsRatio_working_3-way'!L26*'OddsRatio_working_3-way'!M26</f>
        <v>7.70891150169596E-2</v>
      </c>
      <c r="R26" s="11">
        <f t="shared" si="23"/>
        <v>0</v>
      </c>
      <c r="S26" s="11">
        <f t="shared" si="24"/>
        <v>-0.82457225314368232</v>
      </c>
      <c r="T26" s="11">
        <f t="shared" si="25"/>
        <v>-0.27485741771456074</v>
      </c>
      <c r="U26" s="11">
        <f>'OddsRatio_working_3-way'!S26-'OddsRatio_working_3-way'!R26^2/3</f>
        <v>-0.82457225314368232</v>
      </c>
      <c r="V26" s="11">
        <f>'OddsRatio_working_3-way'!S26*'OddsRatio_working_3-way'!R26/3-2*'OddsRatio_working_3-way'!R26^3/27-'OddsRatio_working_3-way'!T26</f>
        <v>0.27485741771456074</v>
      </c>
      <c r="W26" s="11">
        <f>'OddsRatio_working_3-way'!V26^2+4*'OddsRatio_working_3-way'!U26^3/27</f>
        <v>-7.51157357968954E-3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0.14409907499044369</v>
      </c>
      <c r="Y26" s="11">
        <f>IF('OddsRatio_working_3-way'!W26&gt;=0,IF('OddsRatio_working_3-way'!V26+SQRT('OddsRatio_working_3-way'!W26)&gt;0,0,PI()),ACOS('OddsRatio_working_3-way'!V26/(2*'OddsRatio_working_3-way'!X26)))</f>
        <v>0.30545619344481612</v>
      </c>
      <c r="Z26" s="11">
        <f>'OddsRatio_working_3-way'!X26^(1/3)*COS('OddsRatio_working_3-way'!Y26/3)</f>
        <v>0.52155324681136994</v>
      </c>
      <c r="AA26" s="11">
        <f>'OddsRatio_working_3-way'!X26^(1/3)*COS(('OddsRatio_working_3-way'!Y26+2*PI())/3)</f>
        <v>-0.30692552741552348</v>
      </c>
      <c r="AB26" s="11">
        <f>'OddsRatio_working_3-way'!X26^(1/3)*COS(('OddsRatio_working_3-way'!Y26+4*PI())/3)</f>
        <v>-0.21462771939584657</v>
      </c>
      <c r="AC26" s="11">
        <f>'OddsRatio_working_3-way'!X26^(1/3)*SIN('OddsRatio_working_3-way'!Y26/3)</f>
        <v>5.3288164305772913E-2</v>
      </c>
      <c r="AD26" s="11">
        <f>'OddsRatio_working_3-way'!X26^(1/3)*SIN(('OddsRatio_working_3-way'!Y26+2*PI())/3)</f>
        <v>0.42503427901201518</v>
      </c>
      <c r="AE26" s="11">
        <f>'OddsRatio_working_3-way'!X26^(1/3)*SIN(('OddsRatio_working_3-way'!Y26+4*PI())/3)</f>
        <v>-0.47832244331778812</v>
      </c>
      <c r="AF26" s="11">
        <f>-'OddsRatio_working_3-way'!U26/(3*'OddsRatio_working_3-way'!X26^(1/3))*COS(('OddsRatio_working_3-way'!Y26)/3)</f>
        <v>0.52155324681136983</v>
      </c>
      <c r="AG26" s="11">
        <f>-'OddsRatio_working_3-way'!U26/(3*'OddsRatio_working_3-way'!X26^(1/3))*COS(('OddsRatio_working_3-way'!Y26+2*PI())/3)</f>
        <v>-0.30692552741552342</v>
      </c>
      <c r="AH26" s="11">
        <f>-'OddsRatio_working_3-way'!U26/(3*'OddsRatio_working_3-way'!X26^(1/3))*COS(('OddsRatio_working_3-way'!Y26+4*PI())/3)</f>
        <v>-0.21462771939584652</v>
      </c>
      <c r="AI26" s="11">
        <f>'OddsRatio_working_3-way'!U26/(3*'OddsRatio_working_3-way'!X26^(1/3))*SIN(('OddsRatio_working_3-way'!Y26)/3)</f>
        <v>-5.3288164305772899E-2</v>
      </c>
      <c r="AJ26" s="11">
        <f>'OddsRatio_working_3-way'!U26/(3*'OddsRatio_working_3-way'!X26^(1/3))*SIN(('OddsRatio_working_3-way'!Y26+2*PI())/3)</f>
        <v>-0.42503427901201513</v>
      </c>
      <c r="AK26" s="11">
        <f>'OddsRatio_working_3-way'!U26/(3*'OddsRatio_working_3-way'!X26^(1/3))*SIN(('OddsRatio_working_3-way'!Y26+4*PI())/3)</f>
        <v>0.478322443317788</v>
      </c>
      <c r="AL26" s="11">
        <f>'OddsRatio_working_3-way'!Z26+'OddsRatio_working_3-way'!AF26</f>
        <v>1.0431064936227399</v>
      </c>
      <c r="AM26" s="11">
        <f>'OddsRatio_working_3-way'!AA26+'OddsRatio_working_3-way'!AG26</f>
        <v>-0.61385105483104696</v>
      </c>
      <c r="AN26" s="11">
        <f>'OddsRatio_working_3-way'!AB26+'OddsRatio_working_3-way'!AH26</f>
        <v>-0.42925543879169309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1.0431064936227399</v>
      </c>
      <c r="AS26" s="11">
        <f>IF(('OddsRatio_working_3-way'!X26=0),IF(Q26&gt;0,-Q26^(1/3),(-Q26)^(1/3)),'OddsRatio_working_3-way'!AM26-'OddsRatio_working_3-way'!R26/3)</f>
        <v>-0.61385105483104696</v>
      </c>
      <c r="AT26" s="11">
        <f>IF(('OddsRatio_working_3-way'!X26=0),IF(Q26&gt;0,-Q26^(1/3),(-Q26)^(1/3)),'OddsRatio_working_3-way'!AN26-'OddsRatio_working_3-way'!R26/3)</f>
        <v>-0.42925543879169309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2.37</v>
      </c>
      <c r="B27" s="4">
        <f>IF('True_Odds_Calculator_3-way'!B28="","",'True_Odds_Calculator_3-way'!B28)</f>
        <v>3.42</v>
      </c>
      <c r="C27" s="4">
        <f>IF('True_Odds_Calculator_3-way'!C28="","",'True_Odds_Calculator_3-way'!C28)</f>
        <v>3.19</v>
      </c>
      <c r="D27" s="9">
        <f t="shared" si="13"/>
        <v>0.4117213648215351</v>
      </c>
      <c r="E27" s="9">
        <f t="shared" si="14"/>
        <v>0.28377540832413378</v>
      </c>
      <c r="F27" s="9">
        <f t="shared" si="15"/>
        <v>0.30450322685433107</v>
      </c>
      <c r="G27" s="9">
        <f t="shared" si="16"/>
        <v>1.0429394739329207</v>
      </c>
      <c r="H27" s="9">
        <f t="shared" si="17"/>
        <v>2.4288270792881015</v>
      </c>
      <c r="I27" s="9">
        <f t="shared" si="18"/>
        <v>3.5239135269176693</v>
      </c>
      <c r="J27" s="9">
        <f t="shared" si="19"/>
        <v>3.2840374479130965</v>
      </c>
      <c r="K27" s="11">
        <f t="shared" si="20"/>
        <v>0.42194092827004215</v>
      </c>
      <c r="L27" s="11">
        <f t="shared" si="21"/>
        <v>0.29239766081871343</v>
      </c>
      <c r="M27" s="11">
        <f t="shared" si="22"/>
        <v>0.31347962382445144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-0.28081151518400249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0.23127891905028986</v>
      </c>
      <c r="Q27" s="11">
        <f>2*'OddsRatio_working_3-way'!K27*'OddsRatio_working_3-way'!L27*'OddsRatio_working_3-way'!M27</f>
        <v>7.7350809046919683E-2</v>
      </c>
      <c r="R27" s="11">
        <f t="shared" si="23"/>
        <v>0</v>
      </c>
      <c r="S27" s="11">
        <f t="shared" si="24"/>
        <v>-0.82360909914518188</v>
      </c>
      <c r="T27" s="11">
        <f t="shared" si="25"/>
        <v>-0.27545454820909093</v>
      </c>
      <c r="U27" s="11">
        <f>'OddsRatio_working_3-way'!S27-'OddsRatio_working_3-way'!R27^2/3</f>
        <v>-0.82360909914518188</v>
      </c>
      <c r="V27" s="11">
        <f>'OddsRatio_working_3-way'!S27*'OddsRatio_working_3-way'!R27/3-2*'OddsRatio_working_3-way'!R27^3/27-'OddsRatio_working_3-way'!T27</f>
        <v>0.27545454820909093</v>
      </c>
      <c r="W27" s="11">
        <f>'OddsRatio_working_3-way'!V27^2+4*'OddsRatio_working_3-way'!U27^3/27</f>
        <v>-6.8922533189351431E-3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0.14384667310022289</v>
      </c>
      <c r="Y27" s="11">
        <f>IF('OddsRatio_working_3-way'!W27&gt;=0,IF('OddsRatio_working_3-way'!V27+SQRT('OddsRatio_working_3-way'!W27)&gt;0,0,PI()),ACOS('OddsRatio_working_3-way'!V27/(2*'OddsRatio_working_3-way'!X27)))</f>
        <v>0.29273269931892831</v>
      </c>
      <c r="Z27" s="11">
        <f>'OddsRatio_working_3-way'!X27^(1/3)*COS('OddsRatio_working_3-way'!Y27/3)</f>
        <v>0.52146973696646037</v>
      </c>
      <c r="AA27" s="11">
        <f>'OddsRatio_working_3-way'!X27^(1/3)*COS(('OddsRatio_working_3-way'!Y27+2*PI())/3)</f>
        <v>-0.30494187988858795</v>
      </c>
      <c r="AB27" s="11">
        <f>'OddsRatio_working_3-way'!X27^(1/3)*COS(('OddsRatio_working_3-way'!Y27+4*PI())/3)</f>
        <v>-0.21652785707787259</v>
      </c>
      <c r="AC27" s="11">
        <f>'OddsRatio_working_3-way'!X27^(1/3)*SIN('OddsRatio_working_3-way'!Y27/3)</f>
        <v>5.1045859869904307E-2</v>
      </c>
      <c r="AD27" s="11">
        <f>'OddsRatio_working_3-way'!X27^(1/3)*SIN(('OddsRatio_working_3-way'!Y27+2*PI())/3)</f>
        <v>0.42608310958279172</v>
      </c>
      <c r="AE27" s="11">
        <f>'OddsRatio_working_3-way'!X27^(1/3)*SIN(('OddsRatio_working_3-way'!Y27+4*PI())/3)</f>
        <v>-0.47712896945269601</v>
      </c>
      <c r="AF27" s="11">
        <f>-'OddsRatio_working_3-way'!U27/(3*'OddsRatio_working_3-way'!X27^(1/3))*COS(('OddsRatio_working_3-way'!Y27)/3)</f>
        <v>0.52146973696646037</v>
      </c>
      <c r="AG27" s="11">
        <f>-'OddsRatio_working_3-way'!U27/(3*'OddsRatio_working_3-way'!X27^(1/3))*COS(('OddsRatio_working_3-way'!Y27+2*PI())/3)</f>
        <v>-0.30494187988858795</v>
      </c>
      <c r="AH27" s="11">
        <f>-'OddsRatio_working_3-way'!U27/(3*'OddsRatio_working_3-way'!X27^(1/3))*COS(('OddsRatio_working_3-way'!Y27+4*PI())/3)</f>
        <v>-0.21652785707787259</v>
      </c>
      <c r="AI27" s="11">
        <f>'OddsRatio_working_3-way'!U27/(3*'OddsRatio_working_3-way'!X27^(1/3))*SIN(('OddsRatio_working_3-way'!Y27)/3)</f>
        <v>-5.1045859869904307E-2</v>
      </c>
      <c r="AJ27" s="11">
        <f>'OddsRatio_working_3-way'!U27/(3*'OddsRatio_working_3-way'!X27^(1/3))*SIN(('OddsRatio_working_3-way'!Y27+2*PI())/3)</f>
        <v>-0.42608310958279172</v>
      </c>
      <c r="AK27" s="11">
        <f>'OddsRatio_working_3-way'!U27/(3*'OddsRatio_working_3-way'!X27^(1/3))*SIN(('OddsRatio_working_3-way'!Y27+4*PI())/3)</f>
        <v>0.47712896945269601</v>
      </c>
      <c r="AL27" s="11">
        <f>'OddsRatio_working_3-way'!Z27+'OddsRatio_working_3-way'!AF27</f>
        <v>1.0429394739329207</v>
      </c>
      <c r="AM27" s="11">
        <f>'OddsRatio_working_3-way'!AA27+'OddsRatio_working_3-way'!AG27</f>
        <v>-0.6098837597771759</v>
      </c>
      <c r="AN27" s="11">
        <f>'OddsRatio_working_3-way'!AB27+'OddsRatio_working_3-way'!AH27</f>
        <v>-0.43305571415574518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1.0429394739329207</v>
      </c>
      <c r="AS27" s="11">
        <f>IF(('OddsRatio_working_3-way'!X27=0),IF(Q27&gt;0,-Q27^(1/3),(-Q27)^(1/3)),'OddsRatio_working_3-way'!AM27-'OddsRatio_working_3-way'!R27/3)</f>
        <v>-0.6098837597771759</v>
      </c>
      <c r="AT27" s="11">
        <f>IF(('OddsRatio_working_3-way'!X27=0),IF(Q27&gt;0,-Q27^(1/3),(-Q27)^(1/3)),'OddsRatio_working_3-way'!AN27-'OddsRatio_working_3-way'!R27/3)</f>
        <v>-0.43305571415574518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2.65</v>
      </c>
      <c r="B28" s="4">
        <f>IF('True_Odds_Calculator_3-way'!B29="","",'True_Odds_Calculator_3-way'!B29)</f>
        <v>3.68</v>
      </c>
      <c r="C28" s="4">
        <f>IF('True_Odds_Calculator_3-way'!C29="","",'True_Odds_Calculator_3-way'!C29)</f>
        <v>2.64</v>
      </c>
      <c r="D28" s="9">
        <f t="shared" si="13"/>
        <v>0.3675400113020264</v>
      </c>
      <c r="E28" s="9">
        <f t="shared" si="14"/>
        <v>0.26350574225330181</v>
      </c>
      <c r="F28" s="9">
        <f t="shared" si="15"/>
        <v>0.36895424644467173</v>
      </c>
      <c r="G28" s="9">
        <f t="shared" si="16"/>
        <v>1.042904370333692</v>
      </c>
      <c r="H28" s="9">
        <f t="shared" si="17"/>
        <v>2.720792211050592</v>
      </c>
      <c r="I28" s="9">
        <f t="shared" si="18"/>
        <v>3.7949837124942944</v>
      </c>
      <c r="J28" s="9">
        <f t="shared" si="19"/>
        <v>2.7103631673472544</v>
      </c>
      <c r="K28" s="11">
        <f t="shared" si="20"/>
        <v>0.37735849056603776</v>
      </c>
      <c r="L28" s="11">
        <f t="shared" si="21"/>
        <v>0.27173913043478259</v>
      </c>
      <c r="M28" s="11">
        <f t="shared" si="22"/>
        <v>0.37878787878787878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-0.28168580803937648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0.23188716533671416</v>
      </c>
      <c r="Q28" s="11">
        <f>2*'OddsRatio_working_3-way'!K28*'OddsRatio_working_3-way'!L28*'OddsRatio_working_3-way'!M28</f>
        <v>7.7684142491361519E-2</v>
      </c>
      <c r="R28" s="11">
        <f t="shared" si="23"/>
        <v>0</v>
      </c>
      <c r="S28" s="11">
        <f t="shared" si="24"/>
        <v>-0.82321209914948557</v>
      </c>
      <c r="T28" s="11">
        <f t="shared" si="25"/>
        <v>-0.27578294778877238</v>
      </c>
      <c r="U28" s="11">
        <f>'OddsRatio_working_3-way'!S28-'OddsRatio_working_3-way'!R28^2/3</f>
        <v>-0.82321209914948557</v>
      </c>
      <c r="V28" s="11">
        <f>'OddsRatio_working_3-way'!S28*'OddsRatio_working_3-way'!R28/3-2*'OddsRatio_working_3-way'!R28^3/27-'OddsRatio_working_3-way'!T28</f>
        <v>0.27578294778877238</v>
      </c>
      <c r="W28" s="11">
        <f>'OddsRatio_working_3-way'!V28^2+4*'OddsRatio_working_3-way'!U28^3/27</f>
        <v>-6.5915969377593614E-3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0.14374267914299507</v>
      </c>
      <c r="Y28" s="11">
        <f>IF('OddsRatio_working_3-way'!W28&gt;=0,IF('OddsRatio_working_3-way'!V28+SQRT('OddsRatio_working_3-way'!W28)&gt;0,0,PI()),ACOS('OddsRatio_working_3-way'!V28/(2*'OddsRatio_working_3-way'!X28)))</f>
        <v>0.28630512288696486</v>
      </c>
      <c r="Z28" s="11">
        <f>'OddsRatio_working_3-way'!X28^(1/3)*COS('OddsRatio_working_3-way'!Y28/3)</f>
        <v>0.5214521851668461</v>
      </c>
      <c r="AA28" s="11">
        <f>'OddsRatio_working_3-way'!X28^(1/3)*COS(('OddsRatio_working_3-way'!Y28+2*PI())/3)</f>
        <v>-0.30395500334823894</v>
      </c>
      <c r="AB28" s="11">
        <f>'OddsRatio_working_3-way'!X28^(1/3)*COS(('OddsRatio_working_3-way'!Y28+4*PI())/3)</f>
        <v>-0.2174971818186073</v>
      </c>
      <c r="AC28" s="11">
        <f>'OddsRatio_working_3-way'!X28^(1/3)*SIN('OddsRatio_working_3-way'!Y28/3)</f>
        <v>4.991644653368156E-2</v>
      </c>
      <c r="AD28" s="11">
        <f>'OddsRatio_working_3-way'!X28^(1/3)*SIN(('OddsRatio_working_3-way'!Y28+2*PI())/3)</f>
        <v>0.42663261594655505</v>
      </c>
      <c r="AE28" s="11">
        <f>'OddsRatio_working_3-way'!X28^(1/3)*SIN(('OddsRatio_working_3-way'!Y28+4*PI())/3)</f>
        <v>-0.47654906248023643</v>
      </c>
      <c r="AF28" s="11">
        <f>-'OddsRatio_working_3-way'!U28/(3*'OddsRatio_working_3-way'!X28^(1/3))*COS(('OddsRatio_working_3-way'!Y28)/3)</f>
        <v>0.52145218516684588</v>
      </c>
      <c r="AG28" s="11">
        <f>-'OddsRatio_working_3-way'!U28/(3*'OddsRatio_working_3-way'!X28^(1/3))*COS(('OddsRatio_working_3-way'!Y28+2*PI())/3)</f>
        <v>-0.30395500334823877</v>
      </c>
      <c r="AH28" s="11">
        <f>-'OddsRatio_working_3-way'!U28/(3*'OddsRatio_working_3-way'!X28^(1/3))*COS(('OddsRatio_working_3-way'!Y28+4*PI())/3)</f>
        <v>-0.21749718181860722</v>
      </c>
      <c r="AI28" s="11">
        <f>'OddsRatio_working_3-way'!U28/(3*'OddsRatio_working_3-way'!X28^(1/3))*SIN(('OddsRatio_working_3-way'!Y28)/3)</f>
        <v>-4.991644653368154E-2</v>
      </c>
      <c r="AJ28" s="11">
        <f>'OddsRatio_working_3-way'!U28/(3*'OddsRatio_working_3-way'!X28^(1/3))*SIN(('OddsRatio_working_3-way'!Y28+2*PI())/3)</f>
        <v>-0.42663261594655483</v>
      </c>
      <c r="AK28" s="11">
        <f>'OddsRatio_working_3-way'!U28/(3*'OddsRatio_working_3-way'!X28^(1/3))*SIN(('OddsRatio_working_3-way'!Y28+4*PI())/3)</f>
        <v>0.47654906248023626</v>
      </c>
      <c r="AL28" s="11">
        <f>'OddsRatio_working_3-way'!Z28+'OddsRatio_working_3-way'!AF28</f>
        <v>1.042904370333692</v>
      </c>
      <c r="AM28" s="11">
        <f>'OddsRatio_working_3-way'!AA28+'OddsRatio_working_3-way'!AG28</f>
        <v>-0.60791000669647777</v>
      </c>
      <c r="AN28" s="11">
        <f>'OddsRatio_working_3-way'!AB28+'OddsRatio_working_3-way'!AH28</f>
        <v>-0.43499436363721455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1.042904370333692</v>
      </c>
      <c r="AS28" s="11">
        <f>IF(('OddsRatio_working_3-way'!X28=0),IF(Q28&gt;0,-Q28^(1/3),(-Q28)^(1/3)),'OddsRatio_working_3-way'!AM28-'OddsRatio_working_3-way'!R28/3)</f>
        <v>-0.60791000669647777</v>
      </c>
      <c r="AT28" s="11">
        <f>IF(('OddsRatio_working_3-way'!X28=0),IF(Q28&gt;0,-Q28^(1/3),(-Q28)^(1/3)),'OddsRatio_working_3-way'!AN28-'OddsRatio_working_3-way'!R28/3)</f>
        <v>-0.43499436363721455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9.6199999999999992</v>
      </c>
      <c r="B29" s="4">
        <f>IF('True_Odds_Calculator_3-way'!B30="","",'True_Odds_Calculator_3-way'!B30)</f>
        <v>5.93</v>
      </c>
      <c r="C29" s="4">
        <f>IF('True_Odds_Calculator_3-way'!C30="","",'True_Odds_Calculator_3-way'!C30)</f>
        <v>1.32</v>
      </c>
      <c r="D29" s="9">
        <f t="shared" si="13"/>
        <v>9.7364002603528399E-2</v>
      </c>
      <c r="E29" s="9">
        <f t="shared" si="14"/>
        <v>0.15867543148745542</v>
      </c>
      <c r="F29" s="9">
        <f t="shared" si="15"/>
        <v>0.74396056590901616</v>
      </c>
      <c r="G29" s="9">
        <f t="shared" si="16"/>
        <v>1.0754914550567416</v>
      </c>
      <c r="H29" s="9">
        <f t="shared" si="17"/>
        <v>10.270736342589112</v>
      </c>
      <c r="I29" s="9">
        <f t="shared" si="18"/>
        <v>6.3021728734297353</v>
      </c>
      <c r="J29" s="9">
        <f t="shared" si="19"/>
        <v>1.3441572656181573</v>
      </c>
      <c r="K29" s="11">
        <f t="shared" si="20"/>
        <v>0.10395010395010396</v>
      </c>
      <c r="L29" s="11">
        <f t="shared" si="21"/>
        <v>0.16863406408094436</v>
      </c>
      <c r="M29" s="11">
        <f t="shared" si="22"/>
        <v>0.75757575757575757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-0.18059281465689558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0.18419284861106111</v>
      </c>
      <c r="Q29" s="11">
        <f>2*'OddsRatio_working_3-way'!K29*'OddsRatio_working_3-way'!L29*'OddsRatio_working_3-way'!M29</f>
        <v>2.6559891652640388E-2</v>
      </c>
      <c r="R29" s="11">
        <f t="shared" si="23"/>
        <v>0</v>
      </c>
      <c r="S29" s="11">
        <f t="shared" si="24"/>
        <v>-1.0199345359393459</v>
      </c>
      <c r="T29" s="11">
        <f t="shared" si="25"/>
        <v>-0.14707058917654592</v>
      </c>
      <c r="U29" s="11">
        <f>'OddsRatio_working_3-way'!S29-'OddsRatio_working_3-way'!R29^2/3</f>
        <v>-1.0199345359393459</v>
      </c>
      <c r="V29" s="11">
        <f>'OddsRatio_working_3-way'!S29*'OddsRatio_working_3-way'!R29/3-2*'OddsRatio_working_3-way'!R29^3/27-'OddsRatio_working_3-way'!T29</f>
        <v>0.14707058917654592</v>
      </c>
      <c r="W29" s="11">
        <f>'OddsRatio_working_3-way'!V29^2+4*'OddsRatio_working_3-way'!U29^3/27</f>
        <v>-0.13555597316035525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0.19823327884155298</v>
      </c>
      <c r="Y29" s="11">
        <f>IF('OddsRatio_working_3-way'!W29&gt;=0,IF('OddsRatio_working_3-way'!V29+SQRT('OddsRatio_working_3-way'!W29)&gt;0,0,PI()),ACOS('OddsRatio_working_3-way'!V29/(2*'OddsRatio_working_3-way'!X29)))</f>
        <v>1.1907609434823094</v>
      </c>
      <c r="Z29" s="11">
        <f>'OddsRatio_working_3-way'!X29^(1/3)*COS('OddsRatio_working_3-way'!Y29/3)</f>
        <v>0.5377457275283708</v>
      </c>
      <c r="AA29" s="11">
        <f>'OddsRatio_working_3-way'!X29^(1/3)*COS(('OddsRatio_working_3-way'!Y29+2*PI())/3)</f>
        <v>-0.4640798907344611</v>
      </c>
      <c r="AB29" s="11">
        <f>'OddsRatio_working_3-way'!X29^(1/3)*COS(('OddsRatio_working_3-way'!Y29+4*PI())/3)</f>
        <v>-7.3665836793909811E-2</v>
      </c>
      <c r="AC29" s="11">
        <f>'OddsRatio_working_3-way'!X29^(1/3)*SIN('OddsRatio_working_3-way'!Y29/3)</f>
        <v>0.22540565913799043</v>
      </c>
      <c r="AD29" s="11">
        <f>'OddsRatio_working_3-way'!X29^(1/3)*SIN(('OddsRatio_working_3-way'!Y29+2*PI())/3)</f>
        <v>0.35299863124711883</v>
      </c>
      <c r="AE29" s="11">
        <f>'OddsRatio_working_3-way'!X29^(1/3)*SIN(('OddsRatio_working_3-way'!Y29+4*PI())/3)</f>
        <v>-0.57840429038510921</v>
      </c>
      <c r="AF29" s="11">
        <f>-'OddsRatio_working_3-way'!U29/(3*'OddsRatio_working_3-way'!X29^(1/3))*COS(('OddsRatio_working_3-way'!Y29)/3)</f>
        <v>0.53774572752837069</v>
      </c>
      <c r="AG29" s="11">
        <f>-'OddsRatio_working_3-way'!U29/(3*'OddsRatio_working_3-way'!X29^(1/3))*COS(('OddsRatio_working_3-way'!Y29+2*PI())/3)</f>
        <v>-0.46407989073446104</v>
      </c>
      <c r="AH29" s="11">
        <f>-'OddsRatio_working_3-way'!U29/(3*'OddsRatio_working_3-way'!X29^(1/3))*COS(('OddsRatio_working_3-way'!Y29+4*PI())/3)</f>
        <v>-7.3665836793909797E-2</v>
      </c>
      <c r="AI29" s="11">
        <f>'OddsRatio_working_3-way'!U29/(3*'OddsRatio_working_3-way'!X29^(1/3))*SIN(('OddsRatio_working_3-way'!Y29)/3)</f>
        <v>-0.22540565913799041</v>
      </c>
      <c r="AJ29" s="11">
        <f>'OddsRatio_working_3-way'!U29/(3*'OddsRatio_working_3-way'!X29^(1/3))*SIN(('OddsRatio_working_3-way'!Y29+2*PI())/3)</f>
        <v>-0.35299863124711878</v>
      </c>
      <c r="AK29" s="11">
        <f>'OddsRatio_working_3-way'!U29/(3*'OddsRatio_working_3-way'!X29^(1/3))*SIN(('OddsRatio_working_3-way'!Y29+4*PI())/3)</f>
        <v>0.5784042903851091</v>
      </c>
      <c r="AL29" s="11">
        <f>'OddsRatio_working_3-way'!Z29+'OddsRatio_working_3-way'!AF29</f>
        <v>1.0754914550567416</v>
      </c>
      <c r="AM29" s="11">
        <f>'OddsRatio_working_3-way'!AA29+'OddsRatio_working_3-way'!AG29</f>
        <v>-0.9281597814689222</v>
      </c>
      <c r="AN29" s="11">
        <f>'OddsRatio_working_3-way'!AB29+'OddsRatio_working_3-way'!AH29</f>
        <v>-0.14733167358781962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1.0754914550567416</v>
      </c>
      <c r="AS29" s="11">
        <f>IF(('OddsRatio_working_3-way'!X29=0),IF(Q29&gt;0,-Q29^(1/3),(-Q29)^(1/3)),'OddsRatio_working_3-way'!AM29-'OddsRatio_working_3-way'!R29/3)</f>
        <v>-0.9281597814689222</v>
      </c>
      <c r="AT29" s="11">
        <f>IF(('OddsRatio_working_3-way'!X29=0),IF(Q29&gt;0,-Q29^(1/3),(-Q29)^(1/3)),'OddsRatio_working_3-way'!AN29-'OddsRatio_working_3-way'!R29/3)</f>
        <v>-0.14733167358781962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5.41</v>
      </c>
      <c r="B30" s="4">
        <f>IF('True_Odds_Calculator_3-way'!B31="","",'True_Odds_Calculator_3-way'!B31)</f>
        <v>3.85</v>
      </c>
      <c r="C30" s="4">
        <f>IF('True_Odds_Calculator_3-way'!C31="","",'True_Odds_Calculator_3-way'!C31)</f>
        <v>1.72</v>
      </c>
      <c r="D30" s="9">
        <f t="shared" si="13"/>
        <v>0.17822273903013103</v>
      </c>
      <c r="E30" s="9">
        <f t="shared" si="14"/>
        <v>0.2512645064454872</v>
      </c>
      <c r="F30" s="9">
        <f t="shared" si="15"/>
        <v>0.57051275452438188</v>
      </c>
      <c r="G30" s="9">
        <f t="shared" si="16"/>
        <v>1.0455683215318681</v>
      </c>
      <c r="H30" s="9">
        <f t="shared" si="17"/>
        <v>5.6109562979555383</v>
      </c>
      <c r="I30" s="9">
        <f t="shared" si="18"/>
        <v>3.9798697163658243</v>
      </c>
      <c r="J30" s="9">
        <f t="shared" si="19"/>
        <v>1.7528091915029451</v>
      </c>
      <c r="K30" s="11">
        <f t="shared" si="20"/>
        <v>0.18484288354898337</v>
      </c>
      <c r="L30" s="11">
        <f t="shared" si="21"/>
        <v>0.25974025974025972</v>
      </c>
      <c r="M30" s="11">
        <f t="shared" si="22"/>
        <v>0.58139534883720934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-0.25259776547228741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0.22274935226833087</v>
      </c>
      <c r="Q30" s="11">
        <f>2*'OddsRatio_working_3-way'!K30*'OddsRatio_working_3-way'!L30*'OddsRatio_working_3-way'!M30</f>
        <v>5.5826905330408745E-2</v>
      </c>
      <c r="R30" s="11">
        <f t="shared" si="23"/>
        <v>0</v>
      </c>
      <c r="S30" s="11">
        <f t="shared" si="24"/>
        <v>-0.88183421516754779</v>
      </c>
      <c r="T30" s="11">
        <f t="shared" si="25"/>
        <v>-0.22101108149562604</v>
      </c>
      <c r="U30" s="11">
        <f>'OddsRatio_working_3-way'!S30-'OddsRatio_working_3-way'!R30^2/3</f>
        <v>-0.88183421516754779</v>
      </c>
      <c r="V30" s="11">
        <f>'OddsRatio_working_3-way'!S30*'OddsRatio_working_3-way'!R30/3-2*'OddsRatio_working_3-way'!R30^3/27-'OddsRatio_working_3-way'!T30</f>
        <v>0.22101108149562604</v>
      </c>
      <c r="W30" s="11">
        <f>'OddsRatio_working_3-way'!V30^2+4*'OddsRatio_working_3-way'!U30^3/27</f>
        <v>-5.2745529518314724E-2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0.15936705090935593</v>
      </c>
      <c r="Y30" s="11">
        <f>IF('OddsRatio_working_3-way'!W30&gt;=0,IF('OddsRatio_working_3-way'!V30+SQRT('OddsRatio_working_3-way'!W30)&gt;0,0,PI()),ACOS('OddsRatio_working_3-way'!V30/(2*'OddsRatio_working_3-way'!X30)))</f>
        <v>0.80459559838962558</v>
      </c>
      <c r="Z30" s="11">
        <f>'OddsRatio_working_3-way'!X30^(1/3)*COS('OddsRatio_working_3-way'!Y30/3)</f>
        <v>0.52278416076593404</v>
      </c>
      <c r="AA30" s="11">
        <f>'OddsRatio_working_3-way'!X30^(1/3)*COS(('OddsRatio_working_3-way'!Y30+2*PI())/3)</f>
        <v>-0.38581512781020411</v>
      </c>
      <c r="AB30" s="11">
        <f>'OddsRatio_working_3-way'!X30^(1/3)*COS(('OddsRatio_working_3-way'!Y30+4*PI())/3)</f>
        <v>-0.1369690329557301</v>
      </c>
      <c r="AC30" s="11">
        <f>'OddsRatio_working_3-way'!X30^(1/3)*SIN('OddsRatio_working_3-way'!Y30/3)</f>
        <v>0.14367135985101787</v>
      </c>
      <c r="AD30" s="11">
        <f>'OddsRatio_working_3-way'!X30^(1/3)*SIN(('OddsRatio_working_3-way'!Y30+2*PI())/3)</f>
        <v>0.38090868399391808</v>
      </c>
      <c r="AE30" s="11">
        <f>'OddsRatio_working_3-way'!X30^(1/3)*SIN(('OddsRatio_working_3-way'!Y30+4*PI())/3)</f>
        <v>-0.52458004384493584</v>
      </c>
      <c r="AF30" s="11">
        <f>-'OddsRatio_working_3-way'!U30/(3*'OddsRatio_working_3-way'!X30^(1/3))*COS(('OddsRatio_working_3-way'!Y30)/3)</f>
        <v>0.52278416076593393</v>
      </c>
      <c r="AG30" s="11">
        <f>-'OddsRatio_working_3-way'!U30/(3*'OddsRatio_working_3-way'!X30^(1/3))*COS(('OddsRatio_working_3-way'!Y30+2*PI())/3)</f>
        <v>-0.38581512781020399</v>
      </c>
      <c r="AH30" s="11">
        <f>-'OddsRatio_working_3-way'!U30/(3*'OddsRatio_working_3-way'!X30^(1/3))*COS(('OddsRatio_working_3-way'!Y30+4*PI())/3)</f>
        <v>-0.13696903295573007</v>
      </c>
      <c r="AI30" s="11">
        <f>'OddsRatio_working_3-way'!U30/(3*'OddsRatio_working_3-way'!X30^(1/3))*SIN(('OddsRatio_working_3-way'!Y30)/3)</f>
        <v>-0.14367135985101784</v>
      </c>
      <c r="AJ30" s="11">
        <f>'OddsRatio_working_3-way'!U30/(3*'OddsRatio_working_3-way'!X30^(1/3))*SIN(('OddsRatio_working_3-way'!Y30+2*PI())/3)</f>
        <v>-0.38090868399391797</v>
      </c>
      <c r="AK30" s="11">
        <f>'OddsRatio_working_3-way'!U30/(3*'OddsRatio_working_3-way'!X30^(1/3))*SIN(('OddsRatio_working_3-way'!Y30+4*PI())/3)</f>
        <v>0.52458004384493573</v>
      </c>
      <c r="AL30" s="11">
        <f>'OddsRatio_working_3-way'!Z30+'OddsRatio_working_3-way'!AF30</f>
        <v>1.0455683215318681</v>
      </c>
      <c r="AM30" s="11">
        <f>'OddsRatio_working_3-way'!AA30+'OddsRatio_working_3-way'!AG30</f>
        <v>-0.7716302556204081</v>
      </c>
      <c r="AN30" s="11">
        <f>'OddsRatio_working_3-way'!AB30+'OddsRatio_working_3-way'!AH30</f>
        <v>-0.27393806591146019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1.0455683215318681</v>
      </c>
      <c r="AS30" s="11">
        <f>IF(('OddsRatio_working_3-way'!X30=0),IF(Q30&gt;0,-Q30^(1/3),(-Q30)^(1/3)),'OddsRatio_working_3-way'!AM30-'OddsRatio_working_3-way'!R30/3)</f>
        <v>-0.7716302556204081</v>
      </c>
      <c r="AT30" s="11">
        <f>IF(('OddsRatio_working_3-way'!X30=0),IF(Q30&gt;0,-Q30^(1/3),(-Q30)^(1/3)),'OddsRatio_working_3-way'!AN30-'OddsRatio_working_3-way'!R30/3)</f>
        <v>-0.27393806591146019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2.2400000000000002</v>
      </c>
      <c r="B31" s="4">
        <f>IF('True_Odds_Calculator_3-way'!B32="","",'True_Odds_Calculator_3-way'!B32)</f>
        <v>3.5</v>
      </c>
      <c r="C31" s="4">
        <f>IF('True_Odds_Calculator_3-way'!C32="","",'True_Odds_Calculator_3-way'!C32)</f>
        <v>3.44</v>
      </c>
      <c r="D31" s="9">
        <f t="shared" si="13"/>
        <v>0.43781291013914841</v>
      </c>
      <c r="E31" s="9">
        <f t="shared" si="14"/>
        <v>0.2786390592410064</v>
      </c>
      <c r="F31" s="9">
        <f t="shared" si="15"/>
        <v>0.28354803061984529</v>
      </c>
      <c r="G31" s="9">
        <f t="shared" si="16"/>
        <v>1.0355489179785939</v>
      </c>
      <c r="H31" s="9">
        <f t="shared" si="17"/>
        <v>2.2840806582934565</v>
      </c>
      <c r="I31" s="9">
        <f t="shared" si="18"/>
        <v>3.588872294946484</v>
      </c>
      <c r="J31" s="9">
        <f t="shared" si="19"/>
        <v>3.5267393598677699</v>
      </c>
      <c r="K31" s="11">
        <f t="shared" si="20"/>
        <v>0.4464285714285714</v>
      </c>
      <c r="L31" s="11">
        <f t="shared" si="21"/>
        <v>0.2857142857142857</v>
      </c>
      <c r="M31" s="11">
        <f t="shared" si="22"/>
        <v>0.29069767441860467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-0.28046392975794976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0.22914689131466542</v>
      </c>
      <c r="Q31" s="11">
        <f>2*'OddsRatio_working_3-way'!K31*'OddsRatio_working_3-way'!L31*'OddsRatio_working_3-way'!M31</f>
        <v>7.4157570004746071E-2</v>
      </c>
      <c r="R31" s="11">
        <f t="shared" si="23"/>
        <v>0</v>
      </c>
      <c r="S31" s="11">
        <f t="shared" si="24"/>
        <v>-0.81702802749867787</v>
      </c>
      <c r="T31" s="11">
        <f t="shared" si="25"/>
        <v>-0.26441036488630343</v>
      </c>
      <c r="U31" s="11">
        <f>'OddsRatio_working_3-way'!S31-'OddsRatio_working_3-way'!R31^2/3</f>
        <v>-0.81702802749867787</v>
      </c>
      <c r="V31" s="11">
        <f>'OddsRatio_working_3-way'!S31*'OddsRatio_working_3-way'!R31/3-2*'OddsRatio_working_3-way'!R31^3/27-'OddsRatio_working_3-way'!T31</f>
        <v>0.26441036488630343</v>
      </c>
      <c r="W31" s="11">
        <f>'OddsRatio_working_3-way'!V31^2+4*'OddsRatio_working_3-way'!U31^3/27</f>
        <v>-1.0886364728332945E-2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0.14212600552647031</v>
      </c>
      <c r="Y31" s="11">
        <f>IF('OddsRatio_working_3-way'!W31&gt;=0,IF('OddsRatio_working_3-way'!V31+SQRT('OddsRatio_working_3-way'!W31)&gt;0,0,PI()),ACOS('OddsRatio_working_3-way'!V31/(2*'OddsRatio_working_3-way'!X31)))</f>
        <v>0.37584717989295813</v>
      </c>
      <c r="Z31" s="11">
        <f>'OddsRatio_working_3-way'!X31^(1/3)*COS('OddsRatio_working_3-way'!Y31/3)</f>
        <v>0.51777445898929708</v>
      </c>
      <c r="AA31" s="11">
        <f>'OddsRatio_working_3-way'!X31^(1/3)*COS(('OddsRatio_working_3-way'!Y31+2*PI())/3)</f>
        <v>-0.31536035662981826</v>
      </c>
      <c r="AB31" s="11">
        <f>'OddsRatio_working_3-way'!X31^(1/3)*COS(('OddsRatio_working_3-way'!Y31+4*PI())/3)</f>
        <v>-0.20241410235947893</v>
      </c>
      <c r="AC31" s="11">
        <f>'OddsRatio_working_3-way'!X31^(1/3)*SIN('OddsRatio_working_3-way'!Y31/3)</f>
        <v>6.5209550306940589E-2</v>
      </c>
      <c r="AD31" s="11">
        <f>'OddsRatio_working_3-way'!X31^(1/3)*SIN(('OddsRatio_working_3-way'!Y31+2*PI())/3)</f>
        <v>0.4158010597620051</v>
      </c>
      <c r="AE31" s="11">
        <f>'OddsRatio_working_3-way'!X31^(1/3)*SIN(('OddsRatio_working_3-way'!Y31+4*PI())/3)</f>
        <v>-0.48101061006894541</v>
      </c>
      <c r="AF31" s="11">
        <f>-'OddsRatio_working_3-way'!U31/(3*'OddsRatio_working_3-way'!X31^(1/3))*COS(('OddsRatio_working_3-way'!Y31)/3)</f>
        <v>0.51777445898929697</v>
      </c>
      <c r="AG31" s="11">
        <f>-'OddsRatio_working_3-way'!U31/(3*'OddsRatio_working_3-way'!X31^(1/3))*COS(('OddsRatio_working_3-way'!Y31+2*PI())/3)</f>
        <v>-0.31536035662981821</v>
      </c>
      <c r="AH31" s="11">
        <f>-'OddsRatio_working_3-way'!U31/(3*'OddsRatio_working_3-way'!X31^(1/3))*COS(('OddsRatio_working_3-way'!Y31+4*PI())/3)</f>
        <v>-0.2024141023594789</v>
      </c>
      <c r="AI31" s="11">
        <f>'OddsRatio_working_3-way'!U31/(3*'OddsRatio_working_3-way'!X31^(1/3))*SIN(('OddsRatio_working_3-way'!Y31)/3)</f>
        <v>-6.5209550306940575E-2</v>
      </c>
      <c r="AJ31" s="11">
        <f>'OddsRatio_working_3-way'!U31/(3*'OddsRatio_working_3-way'!X31^(1/3))*SIN(('OddsRatio_working_3-way'!Y31+2*PI())/3)</f>
        <v>-0.41580105976200499</v>
      </c>
      <c r="AK31" s="11">
        <f>'OddsRatio_working_3-way'!U31/(3*'OddsRatio_working_3-way'!X31^(1/3))*SIN(('OddsRatio_working_3-way'!Y31+4*PI())/3)</f>
        <v>0.48101061006894535</v>
      </c>
      <c r="AL31" s="11">
        <f>'OddsRatio_working_3-way'!Z31+'OddsRatio_working_3-way'!AF31</f>
        <v>1.0355489179785939</v>
      </c>
      <c r="AM31" s="11">
        <f>'OddsRatio_working_3-way'!AA31+'OddsRatio_working_3-way'!AG31</f>
        <v>-0.63072071325963641</v>
      </c>
      <c r="AN31" s="11">
        <f>'OddsRatio_working_3-way'!AB31+'OddsRatio_working_3-way'!AH31</f>
        <v>-0.40482820471895786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1.0355489179785939</v>
      </c>
      <c r="AS31" s="11">
        <f>IF(('OddsRatio_working_3-way'!X31=0),IF(Q31&gt;0,-Q31^(1/3),(-Q31)^(1/3)),'OddsRatio_working_3-way'!AM31-'OddsRatio_working_3-way'!R31/3)</f>
        <v>-0.63072071325963641</v>
      </c>
      <c r="AT31" s="11">
        <f>IF(('OddsRatio_working_3-way'!X31=0),IF(Q31&gt;0,-Q31^(1/3),(-Q31)^(1/3)),'OddsRatio_working_3-way'!AN31-'OddsRatio_working_3-way'!R31/3)</f>
        <v>-0.40482820471895786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3.17</v>
      </c>
      <c r="B32" s="4">
        <f>IF('True_Odds_Calculator_3-way'!B33="","",'True_Odds_Calculator_3-way'!B33)</f>
        <v>3.43</v>
      </c>
      <c r="C32" s="4">
        <f>IF('True_Odds_Calculator_3-way'!C33="","",'True_Odds_Calculator_3-way'!C33)</f>
        <v>2.41</v>
      </c>
      <c r="D32" s="9">
        <f t="shared" si="13"/>
        <v>0.30834229699405258</v>
      </c>
      <c r="E32" s="9">
        <f t="shared" si="14"/>
        <v>0.28474506621329887</v>
      </c>
      <c r="F32" s="9">
        <f t="shared" si="15"/>
        <v>0.40691263679264877</v>
      </c>
      <c r="G32" s="9">
        <f t="shared" si="16"/>
        <v>1.0337091984252913</v>
      </c>
      <c r="H32" s="9">
        <f t="shared" si="17"/>
        <v>3.2431489605828823</v>
      </c>
      <c r="I32" s="9">
        <f t="shared" si="18"/>
        <v>3.5119133521734591</v>
      </c>
      <c r="J32" s="9">
        <f t="shared" si="19"/>
        <v>2.4575299697796602</v>
      </c>
      <c r="K32" s="11">
        <f t="shared" si="20"/>
        <v>0.31545741324921134</v>
      </c>
      <c r="L32" s="11">
        <f t="shared" si="21"/>
        <v>0.29154518950437314</v>
      </c>
      <c r="M32" s="11">
        <f t="shared" si="22"/>
        <v>0.41493775933609955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-0.28373616551349812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0.2293528003614386</v>
      </c>
      <c r="Q32" s="11">
        <f>2*'OddsRatio_working_3-way'!K32*'OddsRatio_working_3-way'!L32*'OddsRatio_working_3-way'!M32</f>
        <v>7.6323727241743286E-2</v>
      </c>
      <c r="R32" s="11">
        <f t="shared" si="23"/>
        <v>0</v>
      </c>
      <c r="S32" s="11">
        <f t="shared" si="24"/>
        <v>-0.8083312183568917</v>
      </c>
      <c r="T32" s="11">
        <f t="shared" si="25"/>
        <v>-0.2689954137626927</v>
      </c>
      <c r="U32" s="11">
        <f>'OddsRatio_working_3-way'!S32-'OddsRatio_working_3-way'!R32^2/3</f>
        <v>-0.8083312183568917</v>
      </c>
      <c r="V32" s="11">
        <f>'OddsRatio_working_3-way'!S32*'OddsRatio_working_3-way'!R32/3-2*'OddsRatio_working_3-way'!R32^3/27-'OddsRatio_working_3-way'!T32</f>
        <v>0.2689954137626927</v>
      </c>
      <c r="W32" s="11">
        <f>'OddsRatio_working_3-way'!V32^2+4*'OddsRatio_working_3-way'!U32^3/27</f>
        <v>-5.8878524986039626E-3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0.13986277660975974</v>
      </c>
      <c r="Y32" s="11">
        <f>IF('OddsRatio_working_3-way'!W32&gt;=0,IF('OddsRatio_working_3-way'!V32+SQRT('OddsRatio_working_3-way'!W32)&gt;0,0,PI()),ACOS('OddsRatio_working_3-way'!V32/(2*'OddsRatio_working_3-way'!X32)))</f>
        <v>0.2778751790476397</v>
      </c>
      <c r="Z32" s="11">
        <f>'OddsRatio_working_3-way'!X32^(1/3)*COS('OddsRatio_working_3-way'!Y32/3)</f>
        <v>0.51685459921264565</v>
      </c>
      <c r="AA32" s="11">
        <f>'OddsRatio_working_3-way'!X32^(1/3)*COS(('OddsRatio_working_3-way'!Y32+2*PI())/3)</f>
        <v>-0.30000610482935153</v>
      </c>
      <c r="AB32" s="11">
        <f>'OddsRatio_working_3-way'!X32^(1/3)*COS(('OddsRatio_working_3-way'!Y32+4*PI())/3)</f>
        <v>-0.21684849438329418</v>
      </c>
      <c r="AC32" s="11">
        <f>'OddsRatio_working_3-way'!X32^(1/3)*SIN('OddsRatio_working_3-way'!Y32/3)</f>
        <v>4.801106877619727E-2</v>
      </c>
      <c r="AD32" s="11">
        <f>'OddsRatio_working_3-way'!X32^(1/3)*SIN(('OddsRatio_working_3-way'!Y32+2*PI())/3)</f>
        <v>0.42360367859287695</v>
      </c>
      <c r="AE32" s="11">
        <f>'OddsRatio_working_3-way'!X32^(1/3)*SIN(('OddsRatio_working_3-way'!Y32+4*PI())/3)</f>
        <v>-0.47161474736907422</v>
      </c>
      <c r="AF32" s="11">
        <f>-'OddsRatio_working_3-way'!U32/(3*'OddsRatio_working_3-way'!X32^(1/3))*COS(('OddsRatio_working_3-way'!Y32)/3)</f>
        <v>0.51685459921264554</v>
      </c>
      <c r="AG32" s="11">
        <f>-'OddsRatio_working_3-way'!U32/(3*'OddsRatio_working_3-way'!X32^(1/3))*COS(('OddsRatio_working_3-way'!Y32+2*PI())/3)</f>
        <v>-0.30000610482935147</v>
      </c>
      <c r="AH32" s="11">
        <f>-'OddsRatio_working_3-way'!U32/(3*'OddsRatio_working_3-way'!X32^(1/3))*COS(('OddsRatio_working_3-way'!Y32+4*PI())/3)</f>
        <v>-0.21684849438329415</v>
      </c>
      <c r="AI32" s="11">
        <f>'OddsRatio_working_3-way'!U32/(3*'OddsRatio_working_3-way'!X32^(1/3))*SIN(('OddsRatio_working_3-way'!Y32)/3)</f>
        <v>-4.8011068776197263E-2</v>
      </c>
      <c r="AJ32" s="11">
        <f>'OddsRatio_working_3-way'!U32/(3*'OddsRatio_working_3-way'!X32^(1/3))*SIN(('OddsRatio_working_3-way'!Y32+2*PI())/3)</f>
        <v>-0.42360367859287684</v>
      </c>
      <c r="AK32" s="11">
        <f>'OddsRatio_working_3-way'!U32/(3*'OddsRatio_working_3-way'!X32^(1/3))*SIN(('OddsRatio_working_3-way'!Y32+4*PI())/3)</f>
        <v>0.47161474736907411</v>
      </c>
      <c r="AL32" s="11">
        <f>'OddsRatio_working_3-way'!Z32+'OddsRatio_working_3-way'!AF32</f>
        <v>1.0337091984252913</v>
      </c>
      <c r="AM32" s="11">
        <f>'OddsRatio_working_3-way'!AA32+'OddsRatio_working_3-way'!AG32</f>
        <v>-0.60001220965870306</v>
      </c>
      <c r="AN32" s="11">
        <f>'OddsRatio_working_3-way'!AB32+'OddsRatio_working_3-way'!AH32</f>
        <v>-0.43369698876658835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1.0337091984252913</v>
      </c>
      <c r="AS32" s="11">
        <f>IF(('OddsRatio_working_3-way'!X32=0),IF(Q32&gt;0,-Q32^(1/3),(-Q32)^(1/3)),'OddsRatio_working_3-way'!AM32-'OddsRatio_working_3-way'!R32/3)</f>
        <v>-0.60001220965870306</v>
      </c>
      <c r="AT32" s="11">
        <f>IF(('OddsRatio_working_3-way'!X32=0),IF(Q32&gt;0,-Q32^(1/3),(-Q32)^(1/3)),'OddsRatio_working_3-way'!AN32-'OddsRatio_working_3-way'!R32/3)</f>
        <v>-0.43369698876658835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1.96</v>
      </c>
      <c r="B33" s="4">
        <f>IF('True_Odds_Calculator_3-way'!B34="","",'True_Odds_Calculator_3-way'!B34)</f>
        <v>3.62</v>
      </c>
      <c r="C33" s="4">
        <f>IF('True_Odds_Calculator_3-way'!C34="","",'True_Odds_Calculator_3-way'!C34)</f>
        <v>4.22</v>
      </c>
      <c r="D33" s="9">
        <f t="shared" si="13"/>
        <v>0.50087350632367578</v>
      </c>
      <c r="E33" s="9">
        <f t="shared" si="14"/>
        <v>0.2688426779129901</v>
      </c>
      <c r="F33" s="9">
        <f t="shared" si="15"/>
        <v>0.23028381576333407</v>
      </c>
      <c r="G33" s="9">
        <f t="shared" si="16"/>
        <v>1.03803340433992</v>
      </c>
      <c r="H33" s="9">
        <f t="shared" si="17"/>
        <v>1.9965120681663233</v>
      </c>
      <c r="I33" s="9">
        <f t="shared" si="18"/>
        <v>3.7196475193705894</v>
      </c>
      <c r="J33" s="9">
        <f t="shared" si="19"/>
        <v>4.3424675619745425</v>
      </c>
      <c r="K33" s="11">
        <f t="shared" si="20"/>
        <v>0.51020408163265307</v>
      </c>
      <c r="L33" s="11">
        <f t="shared" si="21"/>
        <v>0.27624309392265195</v>
      </c>
      <c r="M33" s="11">
        <f t="shared" si="22"/>
        <v>0.23696682464454977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-0.27049005562267847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0.2271076794992303</v>
      </c>
      <c r="Q33" s="11">
        <f>2*'OddsRatio_working_3-way'!K33*'OddsRatio_working_3-way'!L33*'OddsRatio_working_3-way'!M33</f>
        <v>6.6796376323303014E-2</v>
      </c>
      <c r="R33" s="11">
        <f t="shared" si="23"/>
        <v>0</v>
      </c>
      <c r="S33" s="11">
        <f t="shared" si="24"/>
        <v>-0.83961563384065907</v>
      </c>
      <c r="T33" s="11">
        <f t="shared" si="25"/>
        <v>-0.24694577465901729</v>
      </c>
      <c r="U33" s="11">
        <f>'OddsRatio_working_3-way'!S33-'OddsRatio_working_3-way'!R33^2/3</f>
        <v>-0.83961563384065907</v>
      </c>
      <c r="V33" s="11">
        <f>'OddsRatio_working_3-way'!S33*'OddsRatio_working_3-way'!R33/3-2*'OddsRatio_working_3-way'!R33^3/27-'OddsRatio_working_3-way'!T33</f>
        <v>0.24694577465901729</v>
      </c>
      <c r="W33" s="11">
        <f>'OddsRatio_working_3-way'!V33^2+4*'OddsRatio_working_3-way'!U33^3/27</f>
        <v>-2.6705302297351165E-2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0.1480603913267263</v>
      </c>
      <c r="Y33" s="11">
        <f>IF('OddsRatio_working_3-way'!W33&gt;=0,IF('OddsRatio_working_3-way'!V33+SQRT('OddsRatio_working_3-way'!W33)&gt;0,0,PI()),ACOS('OddsRatio_working_3-way'!V33/(2*'OddsRatio_working_3-way'!X33)))</f>
        <v>0.58459441956302738</v>
      </c>
      <c r="Z33" s="11">
        <f>'OddsRatio_working_3-way'!X33^(1/3)*COS('OddsRatio_working_3-way'!Y33/3)</f>
        <v>0.51901670216995999</v>
      </c>
      <c r="AA33" s="11">
        <f>'OddsRatio_working_3-way'!X33^(1/3)*COS(('OddsRatio_working_3-way'!Y33+2*PI())/3)</f>
        <v>-0.34822224859618739</v>
      </c>
      <c r="AB33" s="11">
        <f>'OddsRatio_working_3-way'!X33^(1/3)*COS(('OddsRatio_working_3-way'!Y33+4*PI())/3)</f>
        <v>-0.17079445357377279</v>
      </c>
      <c r="AC33" s="11">
        <f>'OddsRatio_working_3-way'!X33^(1/3)*SIN('OddsRatio_working_3-way'!Y33/3)</f>
        <v>0.10243798521791303</v>
      </c>
      <c r="AD33" s="11">
        <f>'OddsRatio_working_3-way'!X33^(1/3)*SIN(('OddsRatio_working_3-way'!Y33+2*PI())/3)</f>
        <v>0.398262656458651</v>
      </c>
      <c r="AE33" s="11">
        <f>'OddsRatio_working_3-way'!X33^(1/3)*SIN(('OddsRatio_working_3-way'!Y33+4*PI())/3)</f>
        <v>-0.50070064167656381</v>
      </c>
      <c r="AF33" s="11">
        <f>-'OddsRatio_working_3-way'!U33/(3*'OddsRatio_working_3-way'!X33^(1/3))*COS(('OddsRatio_working_3-way'!Y33)/3)</f>
        <v>0.51901670216995999</v>
      </c>
      <c r="AG33" s="11">
        <f>-'OddsRatio_working_3-way'!U33/(3*'OddsRatio_working_3-way'!X33^(1/3))*COS(('OddsRatio_working_3-way'!Y33+2*PI())/3)</f>
        <v>-0.34822224859618739</v>
      </c>
      <c r="AH33" s="11">
        <f>-'OddsRatio_working_3-way'!U33/(3*'OddsRatio_working_3-way'!X33^(1/3))*COS(('OddsRatio_working_3-way'!Y33+4*PI())/3)</f>
        <v>-0.17079445357377279</v>
      </c>
      <c r="AI33" s="11">
        <f>'OddsRatio_working_3-way'!U33/(3*'OddsRatio_working_3-way'!X33^(1/3))*SIN(('OddsRatio_working_3-way'!Y33)/3)</f>
        <v>-0.10243798521791303</v>
      </c>
      <c r="AJ33" s="11">
        <f>'OddsRatio_working_3-way'!U33/(3*'OddsRatio_working_3-way'!X33^(1/3))*SIN(('OddsRatio_working_3-way'!Y33+2*PI())/3)</f>
        <v>-0.398262656458651</v>
      </c>
      <c r="AK33" s="11">
        <f>'OddsRatio_working_3-way'!U33/(3*'OddsRatio_working_3-way'!X33^(1/3))*SIN(('OddsRatio_working_3-way'!Y33+4*PI())/3)</f>
        <v>0.50070064167656381</v>
      </c>
      <c r="AL33" s="11">
        <f>'OddsRatio_working_3-way'!Z33+'OddsRatio_working_3-way'!AF33</f>
        <v>1.03803340433992</v>
      </c>
      <c r="AM33" s="11">
        <f>'OddsRatio_working_3-way'!AA33+'OddsRatio_working_3-way'!AG33</f>
        <v>-0.69644449719237478</v>
      </c>
      <c r="AN33" s="11">
        <f>'OddsRatio_working_3-way'!AB33+'OddsRatio_working_3-way'!AH33</f>
        <v>-0.34158890714754558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1.03803340433992</v>
      </c>
      <c r="AS33" s="11">
        <f>IF(('OddsRatio_working_3-way'!X33=0),IF(Q33&gt;0,-Q33^(1/3),(-Q33)^(1/3)),'OddsRatio_working_3-way'!AM33-'OddsRatio_working_3-way'!R33/3)</f>
        <v>-0.69644449719237478</v>
      </c>
      <c r="AT33" s="11">
        <f>IF(('OddsRatio_working_3-way'!X33=0),IF(Q33&gt;0,-Q33^(1/3),(-Q33)^(1/3)),'OddsRatio_working_3-way'!AN33-'OddsRatio_working_3-way'!R33/3)</f>
        <v>-0.34158890714754558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1.83</v>
      </c>
      <c r="B34" s="4">
        <f>IF('True_Odds_Calculator_3-way'!B35="","",'True_Odds_Calculator_3-way'!B35)</f>
        <v>3.82</v>
      </c>
      <c r="C34" s="4">
        <f>IF('True_Odds_Calculator_3-way'!C35="","",'True_Odds_Calculator_3-way'!C35)</f>
        <v>4.5999999999999996</v>
      </c>
      <c r="D34" s="9">
        <f t="shared" si="13"/>
        <v>0.53598053137363144</v>
      </c>
      <c r="E34" s="9">
        <f t="shared" si="14"/>
        <v>0.2537151591593827</v>
      </c>
      <c r="F34" s="9">
        <f t="shared" si="15"/>
        <v>0.21030430946698589</v>
      </c>
      <c r="G34" s="9">
        <f t="shared" si="16"/>
        <v>1.0430595292740974</v>
      </c>
      <c r="H34" s="9">
        <f t="shared" si="17"/>
        <v>1.8657394092975013</v>
      </c>
      <c r="I34" s="9">
        <f t="shared" si="18"/>
        <v>3.9414278725529543</v>
      </c>
      <c r="J34" s="9">
        <f t="shared" si="19"/>
        <v>4.7550143053867497</v>
      </c>
      <c r="K34" s="11">
        <f t="shared" si="20"/>
        <v>0.54644808743169393</v>
      </c>
      <c r="L34" s="11">
        <f t="shared" si="21"/>
        <v>0.26178010471204188</v>
      </c>
      <c r="M34" s="11">
        <f t="shared" si="22"/>
        <v>0.21739130434782611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-0.26203386162038711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0.2254580374390952</v>
      </c>
      <c r="Q34" s="11">
        <f>2*'OddsRatio_working_3-way'!K34*'OddsRatio_working_3-way'!L34*'OddsRatio_working_3-way'!M34</f>
        <v>6.2195320672853854E-2</v>
      </c>
      <c r="R34" s="11">
        <f t="shared" si="23"/>
        <v>0</v>
      </c>
      <c r="S34" s="11">
        <f t="shared" si="24"/>
        <v>-0.86041565790348151</v>
      </c>
      <c r="T34" s="11">
        <f t="shared" si="25"/>
        <v>-0.23735604355958112</v>
      </c>
      <c r="U34" s="11">
        <f>'OddsRatio_working_3-way'!S34-'OddsRatio_working_3-way'!R34^2/3</f>
        <v>-0.86041565790348151</v>
      </c>
      <c r="V34" s="11">
        <f>'OddsRatio_working_3-way'!S34*'OddsRatio_working_3-way'!R34/3-2*'OddsRatio_working_3-way'!R34^3/27-'OddsRatio_working_3-way'!T34</f>
        <v>0.23735604355958112</v>
      </c>
      <c r="W34" s="11">
        <f>'OddsRatio_working_3-way'!V34^2+4*'OddsRatio_working_3-way'!U34^3/27</f>
        <v>-3.8029324523299254E-2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0.15359623688225327</v>
      </c>
      <c r="Y34" s="11">
        <f>IF('OddsRatio_working_3-way'!W34&gt;=0,IF('OddsRatio_working_3-way'!V34+SQRT('OddsRatio_working_3-way'!W34)&gt;0,0,PI()),ACOS('OddsRatio_working_3-way'!V34/(2*'OddsRatio_working_3-way'!X34)))</f>
        <v>0.687772005773853</v>
      </c>
      <c r="Z34" s="11">
        <f>'OddsRatio_working_3-way'!X34^(1/3)*COS('OddsRatio_working_3-way'!Y34/3)</f>
        <v>0.52152976463704881</v>
      </c>
      <c r="AA34" s="11">
        <f>'OddsRatio_working_3-way'!X34^(1/3)*COS(('OddsRatio_working_3-way'!Y34+2*PI())/3)</f>
        <v>-0.36616385254161887</v>
      </c>
      <c r="AB34" s="11">
        <f>'OddsRatio_working_3-way'!X34^(1/3)*COS(('OddsRatio_working_3-way'!Y34+4*PI())/3)</f>
        <v>-0.15536591209542991</v>
      </c>
      <c r="AC34" s="11">
        <f>'OddsRatio_working_3-way'!X34^(1/3)*SIN('OddsRatio_working_3-way'!Y34/3)</f>
        <v>0.12170424766122583</v>
      </c>
      <c r="AD34" s="11">
        <f>'OddsRatio_working_3-way'!X34^(1/3)*SIN(('OddsRatio_working_3-way'!Y34+2*PI())/3)</f>
        <v>0.39080590117479053</v>
      </c>
      <c r="AE34" s="11">
        <f>'OddsRatio_working_3-way'!X34^(1/3)*SIN(('OddsRatio_working_3-way'!Y34+4*PI())/3)</f>
        <v>-0.51251014883601642</v>
      </c>
      <c r="AF34" s="11">
        <f>-'OddsRatio_working_3-way'!U34/(3*'OddsRatio_working_3-way'!X34^(1/3))*COS(('OddsRatio_working_3-way'!Y34)/3)</f>
        <v>0.5215297646370487</v>
      </c>
      <c r="AG34" s="11">
        <f>-'OddsRatio_working_3-way'!U34/(3*'OddsRatio_working_3-way'!X34^(1/3))*COS(('OddsRatio_working_3-way'!Y34+2*PI())/3)</f>
        <v>-0.36616385254161882</v>
      </c>
      <c r="AH34" s="11">
        <f>-'OddsRatio_working_3-way'!U34/(3*'OddsRatio_working_3-way'!X34^(1/3))*COS(('OddsRatio_working_3-way'!Y34+4*PI())/3)</f>
        <v>-0.15536591209542988</v>
      </c>
      <c r="AI34" s="11">
        <f>'OddsRatio_working_3-way'!U34/(3*'OddsRatio_working_3-way'!X34^(1/3))*SIN(('OddsRatio_working_3-way'!Y34)/3)</f>
        <v>-0.1217042476612258</v>
      </c>
      <c r="AJ34" s="11">
        <f>'OddsRatio_working_3-way'!U34/(3*'OddsRatio_working_3-way'!X34^(1/3))*SIN(('OddsRatio_working_3-way'!Y34+2*PI())/3)</f>
        <v>-0.39080590117479047</v>
      </c>
      <c r="AK34" s="11">
        <f>'OddsRatio_working_3-way'!U34/(3*'OddsRatio_working_3-way'!X34^(1/3))*SIN(('OddsRatio_working_3-way'!Y34+4*PI())/3)</f>
        <v>0.51251014883601631</v>
      </c>
      <c r="AL34" s="11">
        <f>'OddsRatio_working_3-way'!Z34+'OddsRatio_working_3-way'!AF34</f>
        <v>1.0430595292740974</v>
      </c>
      <c r="AM34" s="11">
        <f>'OddsRatio_working_3-way'!AA34+'OddsRatio_working_3-way'!AG34</f>
        <v>-0.73232770508323775</v>
      </c>
      <c r="AN34" s="11">
        <f>'OddsRatio_working_3-way'!AB34+'OddsRatio_working_3-way'!AH34</f>
        <v>-0.31073182419085976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1.0430595292740974</v>
      </c>
      <c r="AS34" s="11">
        <f>IF(('OddsRatio_working_3-way'!X34=0),IF(Q34&gt;0,-Q34^(1/3),(-Q34)^(1/3)),'OddsRatio_working_3-way'!AM34-'OddsRatio_working_3-way'!R34/3)</f>
        <v>-0.73232770508323775</v>
      </c>
      <c r="AT34" s="11">
        <f>IF(('OddsRatio_working_3-way'!X34=0),IF(Q34&gt;0,-Q34^(1/3),(-Q34)^(1/3)),'OddsRatio_working_3-way'!AN34-'OddsRatio_working_3-way'!R34/3)</f>
        <v>-0.31073182419085976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2.39</v>
      </c>
      <c r="B35" s="4">
        <f>IF('True_Odds_Calculator_3-way'!B36="","",'True_Odds_Calculator_3-way'!B36)</f>
        <v>3.46</v>
      </c>
      <c r="C35" s="4">
        <f>IF('True_Odds_Calculator_3-way'!C36="","",'True_Odds_Calculator_3-way'!C36)</f>
        <v>3.18</v>
      </c>
      <c r="D35" s="9">
        <f t="shared" si="13"/>
        <v>0.41037216292921086</v>
      </c>
      <c r="E35" s="9">
        <f t="shared" si="14"/>
        <v>0.28225879679931659</v>
      </c>
      <c r="F35" s="9">
        <f t="shared" si="15"/>
        <v>0.3073690402714726</v>
      </c>
      <c r="G35" s="9">
        <f t="shared" si="16"/>
        <v>1.0336780290170635</v>
      </c>
      <c r="H35" s="9">
        <f t="shared" si="17"/>
        <v>2.4368124603337189</v>
      </c>
      <c r="I35" s="9">
        <f t="shared" si="18"/>
        <v>3.5428479513819751</v>
      </c>
      <c r="J35" s="9">
        <f t="shared" si="19"/>
        <v>3.2534181032571992</v>
      </c>
      <c r="K35" s="11">
        <f t="shared" si="20"/>
        <v>0.41841004184100417</v>
      </c>
      <c r="L35" s="11">
        <f t="shared" si="21"/>
        <v>0.28901734104046245</v>
      </c>
      <c r="M35" s="11">
        <f t="shared" si="22"/>
        <v>0.31446540880503143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-0.28346881044961858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0.22930640857793066</v>
      </c>
      <c r="Q35" s="11">
        <f>2*'OddsRatio_working_3-way'!K35*'OddsRatio_working_3-way'!L35*'OddsRatio_working_3-way'!M35</f>
        <v>7.6055193558185949E-2</v>
      </c>
      <c r="R35" s="11">
        <f t="shared" si="23"/>
        <v>0</v>
      </c>
      <c r="S35" s="11">
        <f t="shared" si="24"/>
        <v>-0.80892994264244</v>
      </c>
      <c r="T35" s="11">
        <f t="shared" si="25"/>
        <v>-0.26830180518820562</v>
      </c>
      <c r="U35" s="11">
        <f>'OddsRatio_working_3-way'!S35-'OddsRatio_working_3-way'!R35^2/3</f>
        <v>-0.80892994264244</v>
      </c>
      <c r="V35" s="11">
        <f>'OddsRatio_working_3-way'!S35*'OddsRatio_working_3-way'!R35/3-2*'OddsRatio_working_3-way'!R35^3/27-'OddsRatio_working_3-way'!T35</f>
        <v>0.26830180518820562</v>
      </c>
      <c r="W35" s="11">
        <f>'OddsRatio_working_3-way'!V35^2+4*'OddsRatio_working_3-way'!U35^3/27</f>
        <v>-6.4345246339580775E-3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0.14001819819331335</v>
      </c>
      <c r="Y35" s="11">
        <f>IF('OddsRatio_working_3-way'!W35&gt;=0,IF('OddsRatio_working_3-way'!V35+SQRT('OddsRatio_working_3-way'!W35)&gt;0,0,PI()),ACOS('OddsRatio_working_3-way'!V35/(2*'OddsRatio_working_3-way'!X35)))</f>
        <v>0.29051601371246782</v>
      </c>
      <c r="Z35" s="11">
        <f>'OddsRatio_working_3-way'!X35^(1/3)*COS('OddsRatio_working_3-way'!Y35/3)</f>
        <v>0.51683901450853176</v>
      </c>
      <c r="AA35" s="11">
        <f>'OddsRatio_working_3-way'!X35^(1/3)*COS(('OddsRatio_working_3-way'!Y35+2*PI())/3)</f>
        <v>-0.30190008305538923</v>
      </c>
      <c r="AB35" s="11">
        <f>'OddsRatio_working_3-way'!X35^(1/3)*COS(('OddsRatio_working_3-way'!Y35+4*PI())/3)</f>
        <v>-0.21493893145314258</v>
      </c>
      <c r="AC35" s="11">
        <f>'OddsRatio_working_3-way'!X35^(1/3)*SIN('OddsRatio_working_3-way'!Y35/3)</f>
        <v>5.0207044286597009E-2</v>
      </c>
      <c r="AD35" s="11">
        <f>'OddsRatio_working_3-way'!X35^(1/3)*SIN(('OddsRatio_working_3-way'!Y35+2*PI())/3)</f>
        <v>0.42249219408800404</v>
      </c>
      <c r="AE35" s="11">
        <f>'OddsRatio_working_3-way'!X35^(1/3)*SIN(('OddsRatio_working_3-way'!Y35+4*PI())/3)</f>
        <v>-0.47269923837460098</v>
      </c>
      <c r="AF35" s="11">
        <f>-'OddsRatio_working_3-way'!U35/(3*'OddsRatio_working_3-way'!X35^(1/3))*COS(('OddsRatio_working_3-way'!Y35)/3)</f>
        <v>0.51683901450853187</v>
      </c>
      <c r="AG35" s="11">
        <f>-'OddsRatio_working_3-way'!U35/(3*'OddsRatio_working_3-way'!X35^(1/3))*COS(('OddsRatio_working_3-way'!Y35+2*PI())/3)</f>
        <v>-0.30190008305538929</v>
      </c>
      <c r="AH35" s="11">
        <f>-'OddsRatio_working_3-way'!U35/(3*'OddsRatio_working_3-way'!X35^(1/3))*COS(('OddsRatio_working_3-way'!Y35+4*PI())/3)</f>
        <v>-0.21493893145314263</v>
      </c>
      <c r="AI35" s="11">
        <f>'OddsRatio_working_3-way'!U35/(3*'OddsRatio_working_3-way'!X35^(1/3))*SIN(('OddsRatio_working_3-way'!Y35)/3)</f>
        <v>-5.0207044286597023E-2</v>
      </c>
      <c r="AJ35" s="11">
        <f>'OddsRatio_working_3-way'!U35/(3*'OddsRatio_working_3-way'!X35^(1/3))*SIN(('OddsRatio_working_3-way'!Y35+2*PI())/3)</f>
        <v>-0.42249219408800409</v>
      </c>
      <c r="AK35" s="11">
        <f>'OddsRatio_working_3-way'!U35/(3*'OddsRatio_working_3-way'!X35^(1/3))*SIN(('OddsRatio_working_3-way'!Y35+4*PI())/3)</f>
        <v>0.47269923837460109</v>
      </c>
      <c r="AL35" s="11">
        <f>'OddsRatio_working_3-way'!Z35+'OddsRatio_working_3-way'!AF35</f>
        <v>1.0336780290170635</v>
      </c>
      <c r="AM35" s="11">
        <f>'OddsRatio_working_3-way'!AA35+'OddsRatio_working_3-way'!AG35</f>
        <v>-0.60380016611077858</v>
      </c>
      <c r="AN35" s="11">
        <f>'OddsRatio_working_3-way'!AB35+'OddsRatio_working_3-way'!AH35</f>
        <v>-0.42987786290628521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1.0336780290170635</v>
      </c>
      <c r="AS35" s="11">
        <f>IF(('OddsRatio_working_3-way'!X35=0),IF(Q35&gt;0,-Q35^(1/3),(-Q35)^(1/3)),'OddsRatio_working_3-way'!AM35-'OddsRatio_working_3-way'!R35/3)</f>
        <v>-0.60380016611077858</v>
      </c>
      <c r="AT35" s="11">
        <f>IF(('OddsRatio_working_3-way'!X35=0),IF(Q35&gt;0,-Q35^(1/3),(-Q35)^(1/3)),'OddsRatio_working_3-way'!AN35-'OddsRatio_working_3-way'!R35/3)</f>
        <v>-0.42987786290628521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1.32</v>
      </c>
      <c r="B36" s="4">
        <f>IF('True_Odds_Calculator_3-way'!B37="","",'True_Odds_Calculator_3-way'!B37)</f>
        <v>5.98</v>
      </c>
      <c r="C36" s="4">
        <f>IF('True_Odds_Calculator_3-way'!C37="","",'True_Odds_Calculator_3-way'!C37)</f>
        <v>9.43</v>
      </c>
      <c r="D36" s="9">
        <f t="shared" si="13"/>
        <v>0.74366768897074165</v>
      </c>
      <c r="E36" s="9">
        <f t="shared" si="14"/>
        <v>0.15712929281442722</v>
      </c>
      <c r="F36" s="9">
        <f t="shared" si="15"/>
        <v>9.9203018214831087E-2</v>
      </c>
      <c r="G36" s="9">
        <f t="shared" si="16"/>
        <v>1.0771457249609611</v>
      </c>
      <c r="H36" s="9">
        <f t="shared" si="17"/>
        <v>1.3446866319875077</v>
      </c>
      <c r="I36" s="9">
        <f t="shared" si="18"/>
        <v>6.3641857103055868</v>
      </c>
      <c r="J36" s="9">
        <f t="shared" si="19"/>
        <v>10.080338461420901</v>
      </c>
      <c r="K36" s="11">
        <f t="shared" si="20"/>
        <v>0.75757575757575757</v>
      </c>
      <c r="L36" s="11">
        <f t="shared" si="21"/>
        <v>0.16722408026755853</v>
      </c>
      <c r="M36" s="11">
        <f t="shared" si="22"/>
        <v>0.10604453870625663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-0.18047626217666335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0.18445215319206745</v>
      </c>
      <c r="Q36" s="11">
        <f>2*'OddsRatio_working_3-way'!K36*'OddsRatio_working_3-way'!L36*'OddsRatio_working_3-way'!M36</f>
        <v>2.6868485534168603E-2</v>
      </c>
      <c r="R36" s="11">
        <f t="shared" si="23"/>
        <v>0</v>
      </c>
      <c r="S36" s="11">
        <f t="shared" si="24"/>
        <v>-1.0220299942355422</v>
      </c>
      <c r="T36" s="11">
        <f t="shared" si="25"/>
        <v>-0.14887545436788671</v>
      </c>
      <c r="U36" s="11">
        <f>'OddsRatio_working_3-way'!S36-'OddsRatio_working_3-way'!R36^2/3</f>
        <v>-1.0220299942355422</v>
      </c>
      <c r="V36" s="11">
        <f>'OddsRatio_working_3-way'!S36*'OddsRatio_working_3-way'!R36/3-2*'OddsRatio_working_3-way'!R36^3/27-'OddsRatio_working_3-way'!T36</f>
        <v>0.14887545436788671</v>
      </c>
      <c r="W36" s="11">
        <f>'OddsRatio_working_3-way'!V36^2+4*'OddsRatio_working_3-way'!U36^3/27</f>
        <v>-0.1359926377913056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0.19884449873239535</v>
      </c>
      <c r="Y36" s="11">
        <f>IF('OddsRatio_working_3-way'!W36&gt;=0,IF('OddsRatio_working_3-way'!V36+SQRT('OddsRatio_working_3-way'!W36)&gt;0,0,PI()),ACOS('OddsRatio_working_3-way'!V36/(2*'OddsRatio_working_3-way'!X36)))</f>
        <v>1.1870990529862955</v>
      </c>
      <c r="Z36" s="11">
        <f>'OddsRatio_working_3-way'!X36^(1/3)*COS('OddsRatio_working_3-way'!Y36/3)</f>
        <v>0.53857286248048053</v>
      </c>
      <c r="AA36" s="11">
        <f>'OddsRatio_working_3-way'!X36^(1/3)*COS(('OddsRatio_working_3-way'!Y36+2*PI())/3)</f>
        <v>-0.46412470368323738</v>
      </c>
      <c r="AB36" s="11">
        <f>'OddsRatio_working_3-way'!X36^(1/3)*COS(('OddsRatio_working_3-way'!Y36+4*PI())/3)</f>
        <v>-7.444815879724305E-2</v>
      </c>
      <c r="AC36" s="11">
        <f>'OddsRatio_working_3-way'!X36^(1/3)*SIN('OddsRatio_working_3-way'!Y36/3)</f>
        <v>0.22497985808681215</v>
      </c>
      <c r="AD36" s="11">
        <f>'OddsRatio_working_3-way'!X36^(1/3)*SIN(('OddsRatio_working_3-way'!Y36+2*PI())/3)</f>
        <v>0.35392785165359314</v>
      </c>
      <c r="AE36" s="11">
        <f>'OddsRatio_working_3-way'!X36^(1/3)*SIN(('OddsRatio_working_3-way'!Y36+4*PI())/3)</f>
        <v>-0.57890770974040517</v>
      </c>
      <c r="AF36" s="11">
        <f>-'OddsRatio_working_3-way'!U36/(3*'OddsRatio_working_3-way'!X36^(1/3))*COS(('OddsRatio_working_3-way'!Y36)/3)</f>
        <v>0.53857286248048053</v>
      </c>
      <c r="AG36" s="11">
        <f>-'OddsRatio_working_3-way'!U36/(3*'OddsRatio_working_3-way'!X36^(1/3))*COS(('OddsRatio_working_3-way'!Y36+2*PI())/3)</f>
        <v>-0.46412470368323738</v>
      </c>
      <c r="AH36" s="11">
        <f>-'OddsRatio_working_3-way'!U36/(3*'OddsRatio_working_3-way'!X36^(1/3))*COS(('OddsRatio_working_3-way'!Y36+4*PI())/3)</f>
        <v>-7.444815879724305E-2</v>
      </c>
      <c r="AI36" s="11">
        <f>'OddsRatio_working_3-way'!U36/(3*'OddsRatio_working_3-way'!X36^(1/3))*SIN(('OddsRatio_working_3-way'!Y36)/3)</f>
        <v>-0.22497985808681215</v>
      </c>
      <c r="AJ36" s="11">
        <f>'OddsRatio_working_3-way'!U36/(3*'OddsRatio_working_3-way'!X36^(1/3))*SIN(('OddsRatio_working_3-way'!Y36+2*PI())/3)</f>
        <v>-0.35392785165359314</v>
      </c>
      <c r="AK36" s="11">
        <f>'OddsRatio_working_3-way'!U36/(3*'OddsRatio_working_3-way'!X36^(1/3))*SIN(('OddsRatio_working_3-way'!Y36+4*PI())/3)</f>
        <v>0.57890770974040517</v>
      </c>
      <c r="AL36" s="11">
        <f>'OddsRatio_working_3-way'!Z36+'OddsRatio_working_3-way'!AF36</f>
        <v>1.0771457249609611</v>
      </c>
      <c r="AM36" s="11">
        <f>'OddsRatio_working_3-way'!AA36+'OddsRatio_working_3-way'!AG36</f>
        <v>-0.92824940736647477</v>
      </c>
      <c r="AN36" s="11">
        <f>'OddsRatio_working_3-way'!AB36+'OddsRatio_working_3-way'!AH36</f>
        <v>-0.1488963175944861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1.0771457249609611</v>
      </c>
      <c r="AS36" s="11">
        <f>IF(('OddsRatio_working_3-way'!X36=0),IF(Q36&gt;0,-Q36^(1/3),(-Q36)^(1/3)),'OddsRatio_working_3-way'!AM36-'OddsRatio_working_3-way'!R36/3)</f>
        <v>-0.92824940736647477</v>
      </c>
      <c r="AT36" s="11">
        <f>IF(('OddsRatio_working_3-way'!X36=0),IF(Q36&gt;0,-Q36^(1/3),(-Q36)^(1/3)),'OddsRatio_working_3-way'!AN36-'OddsRatio_working_3-way'!R36/3)</f>
        <v>-0.1488963175944861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2.4300000000000002</v>
      </c>
      <c r="B37" s="4">
        <f>IF('True_Odds_Calculator_3-way'!B38="","",'True_Odds_Calculator_3-way'!B38)</f>
        <v>3.49</v>
      </c>
      <c r="C37" s="4">
        <f>IF('True_Odds_Calculator_3-way'!C38="","",'True_Odds_Calculator_3-way'!C38)</f>
        <v>3.03</v>
      </c>
      <c r="D37" s="9">
        <f t="shared" si="13"/>
        <v>0.40130726457048177</v>
      </c>
      <c r="E37" s="9">
        <f t="shared" si="14"/>
        <v>0.27795476785150541</v>
      </c>
      <c r="F37" s="9">
        <f t="shared" si="15"/>
        <v>0.32073796757801276</v>
      </c>
      <c r="G37" s="9">
        <f t="shared" si="16"/>
        <v>1.0432560920625449</v>
      </c>
      <c r="H37" s="9">
        <f t="shared" si="17"/>
        <v>2.4918562116494396</v>
      </c>
      <c r="I37" s="9">
        <f t="shared" si="18"/>
        <v>3.5977076692357373</v>
      </c>
      <c r="J37" s="9">
        <f t="shared" si="19"/>
        <v>3.117809866886966</v>
      </c>
      <c r="K37" s="11">
        <f t="shared" si="20"/>
        <v>0.41152263374485593</v>
      </c>
      <c r="L37" s="11">
        <f t="shared" si="21"/>
        <v>0.28653295128939826</v>
      </c>
      <c r="M37" s="11">
        <f t="shared" si="22"/>
        <v>0.33003300330033003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-0.28129181378288526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0.23154885441496148</v>
      </c>
      <c r="Q37" s="11">
        <f>2*'OddsRatio_working_3-way'!K37*'OddsRatio_working_3-way'!L37*'OddsRatio_working_3-way'!M37</f>
        <v>7.7831547702508039E-2</v>
      </c>
      <c r="R37" s="11">
        <f t="shared" si="23"/>
        <v>0</v>
      </c>
      <c r="S37" s="11">
        <f t="shared" si="24"/>
        <v>-0.82316243512753695</v>
      </c>
      <c r="T37" s="11">
        <f t="shared" si="25"/>
        <v>-0.27669325550505436</v>
      </c>
      <c r="U37" s="11">
        <f>'OddsRatio_working_3-way'!S37-'OddsRatio_working_3-way'!R37^2/3</f>
        <v>-0.82316243512753695</v>
      </c>
      <c r="V37" s="11">
        <f>'OddsRatio_working_3-way'!S37*'OddsRatio_working_3-way'!R37/3-2*'OddsRatio_working_3-way'!R37^3/27-'OddsRatio_working_3-way'!T37</f>
        <v>0.27669325550505436</v>
      </c>
      <c r="W37" s="11">
        <f>'OddsRatio_working_3-way'!V37^2+4*'OddsRatio_working_3-way'!U37^3/27</f>
        <v>-6.0737161679066398E-3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0.14372967144077448</v>
      </c>
      <c r="Y37" s="11">
        <f>IF('OddsRatio_working_3-way'!W37&gt;=0,IF('OddsRatio_working_3-way'!V37+SQRT('OddsRatio_working_3-way'!W37)&gt;0,0,PI()),ACOS('OddsRatio_working_3-way'!V37/(2*'OddsRatio_working_3-way'!X37)))</f>
        <v>0.27454945828366162</v>
      </c>
      <c r="Z37" s="11">
        <f>'OddsRatio_working_3-way'!X37^(1/3)*COS('OddsRatio_working_3-way'!Y37/3)</f>
        <v>0.52162804603127244</v>
      </c>
      <c r="AA37" s="11">
        <f>'OddsRatio_working_3-way'!X37^(1/3)*COS(('OddsRatio_working_3-way'!Y37+2*PI())/3)</f>
        <v>-0.30227177231636132</v>
      </c>
      <c r="AB37" s="11">
        <f>'OddsRatio_working_3-way'!X37^(1/3)*COS(('OddsRatio_working_3-way'!Y37+4*PI())/3)</f>
        <v>-0.21935627371491126</v>
      </c>
      <c r="AC37" s="11">
        <f>'OddsRatio_working_3-way'!X37^(1/3)*SIN('OddsRatio_working_3-way'!Y37/3)</f>
        <v>4.7871285437539171E-2</v>
      </c>
      <c r="AD37" s="11">
        <f>'OddsRatio_working_3-way'!X37^(1/3)*SIN(('OddsRatio_working_3-way'!Y37+2*PI())/3)</f>
        <v>0.42780749647075084</v>
      </c>
      <c r="AE37" s="11">
        <f>'OddsRatio_working_3-way'!X37^(1/3)*SIN(('OddsRatio_working_3-way'!Y37+4*PI())/3)</f>
        <v>-0.47567878190829005</v>
      </c>
      <c r="AF37" s="11">
        <f>-'OddsRatio_working_3-way'!U37/(3*'OddsRatio_working_3-way'!X37^(1/3))*COS(('OddsRatio_working_3-way'!Y37)/3)</f>
        <v>0.52162804603127244</v>
      </c>
      <c r="AG37" s="11">
        <f>-'OddsRatio_working_3-way'!U37/(3*'OddsRatio_working_3-way'!X37^(1/3))*COS(('OddsRatio_working_3-way'!Y37+2*PI())/3)</f>
        <v>-0.30227177231636132</v>
      </c>
      <c r="AH37" s="11">
        <f>-'OddsRatio_working_3-way'!U37/(3*'OddsRatio_working_3-way'!X37^(1/3))*COS(('OddsRatio_working_3-way'!Y37+4*PI())/3)</f>
        <v>-0.21935627371491126</v>
      </c>
      <c r="AI37" s="11">
        <f>'OddsRatio_working_3-way'!U37/(3*'OddsRatio_working_3-way'!X37^(1/3))*SIN(('OddsRatio_working_3-way'!Y37)/3)</f>
        <v>-4.7871285437539171E-2</v>
      </c>
      <c r="AJ37" s="11">
        <f>'OddsRatio_working_3-way'!U37/(3*'OddsRatio_working_3-way'!X37^(1/3))*SIN(('OddsRatio_working_3-way'!Y37+2*PI())/3)</f>
        <v>-0.42780749647075084</v>
      </c>
      <c r="AK37" s="11">
        <f>'OddsRatio_working_3-way'!U37/(3*'OddsRatio_working_3-way'!X37^(1/3))*SIN(('OddsRatio_working_3-way'!Y37+4*PI())/3)</f>
        <v>0.47567878190829005</v>
      </c>
      <c r="AL37" s="11">
        <f>'OddsRatio_working_3-way'!Z37+'OddsRatio_working_3-way'!AF37</f>
        <v>1.0432560920625449</v>
      </c>
      <c r="AM37" s="11">
        <f>'OddsRatio_working_3-way'!AA37+'OddsRatio_working_3-way'!AG37</f>
        <v>-0.60454354463272264</v>
      </c>
      <c r="AN37" s="11">
        <f>'OddsRatio_working_3-way'!AB37+'OddsRatio_working_3-way'!AH37</f>
        <v>-0.43871254742982252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1.0432560920625449</v>
      </c>
      <c r="AS37" s="11">
        <f>IF(('OddsRatio_working_3-way'!X37=0),IF(Q37&gt;0,-Q37^(1/3),(-Q37)^(1/3)),'OddsRatio_working_3-way'!AM37-'OddsRatio_working_3-way'!R37/3)</f>
        <v>-0.60454354463272264</v>
      </c>
      <c r="AT37" s="11">
        <f>IF(('OddsRatio_working_3-way'!X37=0),IF(Q37&gt;0,-Q37^(1/3),(-Q37)^(1/3)),'OddsRatio_working_3-way'!AN37-'OddsRatio_working_3-way'!R37/3)</f>
        <v>-0.43871254742982252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3.45</v>
      </c>
      <c r="C38" s="4">
        <f>IF('True_Odds_Calculator_3-way'!C39="","",'True_Odds_Calculator_3-way'!C39)</f>
        <v>3.54</v>
      </c>
      <c r="D38" s="9">
        <f t="shared" si="13"/>
        <v>0.44434727816855757</v>
      </c>
      <c r="E38" s="9">
        <f t="shared" si="14"/>
        <v>0.28144533434173791</v>
      </c>
      <c r="F38" s="9">
        <f t="shared" si="15"/>
        <v>0.27420738748970436</v>
      </c>
      <c r="G38" s="9">
        <f t="shared" si="16"/>
        <v>1.0420766765311102</v>
      </c>
      <c r="H38" s="9">
        <f t="shared" si="17"/>
        <v>2.2504920118373328</v>
      </c>
      <c r="I38" s="9">
        <f t="shared" si="18"/>
        <v>3.5530878575012199</v>
      </c>
      <c r="J38" s="9">
        <f t="shared" si="19"/>
        <v>3.64687475838902</v>
      </c>
      <c r="K38" s="11">
        <f t="shared" si="20"/>
        <v>0.45454545454545453</v>
      </c>
      <c r="L38" s="11">
        <f t="shared" si="21"/>
        <v>0.28985507246376813</v>
      </c>
      <c r="M38" s="11">
        <f t="shared" si="22"/>
        <v>0.2824858757062147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-0.27793037225609063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0.23038044408715</v>
      </c>
      <c r="Q38" s="11">
        <f>2*'OddsRatio_working_3-way'!K38*'OddsRatio_working_3-way'!L38*'OddsRatio_working_3-way'!M38</f>
        <v>7.4436330884378052E-2</v>
      </c>
      <c r="R38" s="11">
        <f t="shared" si="23"/>
        <v>0</v>
      </c>
      <c r="S38" s="11">
        <f t="shared" si="24"/>
        <v>-0.82891424286249948</v>
      </c>
      <c r="T38" s="11">
        <f t="shared" si="25"/>
        <v>-0.26782366489903059</v>
      </c>
      <c r="U38" s="11">
        <f>'OddsRatio_working_3-way'!S38-'OddsRatio_working_3-way'!R38^2/3</f>
        <v>-0.82891424286249948</v>
      </c>
      <c r="V38" s="11">
        <f>'OddsRatio_working_3-way'!S38*'OddsRatio_working_3-way'!R38/3-2*'OddsRatio_working_3-way'!R38^3/27-'OddsRatio_working_3-way'!T38</f>
        <v>0.26782366489903059</v>
      </c>
      <c r="W38" s="11">
        <f>'OddsRatio_working_3-way'!V38^2+4*'OddsRatio_working_3-way'!U38^3/27</f>
        <v>-1.2647669679560103E-2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0.14523875615646495</v>
      </c>
      <c r="Y38" s="11">
        <f>IF('OddsRatio_working_3-way'!W38&gt;=0,IF('OddsRatio_working_3-way'!V38+SQRT('OddsRatio_working_3-way'!W38)&gt;0,0,PI()),ACOS('OddsRatio_working_3-way'!V38/(2*'OddsRatio_working_3-way'!X38)))</f>
        <v>0.39755155953908616</v>
      </c>
      <c r="Z38" s="11">
        <f>'OddsRatio_working_3-way'!X38^(1/3)*COS('OddsRatio_working_3-way'!Y38/3)</f>
        <v>0.52103833826555512</v>
      </c>
      <c r="AA38" s="11">
        <f>'OddsRatio_working_3-way'!X38^(1/3)*COS(('OddsRatio_working_3-way'!Y38+2*PI())/3)</f>
        <v>-0.32066772072570149</v>
      </c>
      <c r="AB38" s="11">
        <f>'OddsRatio_working_3-way'!X38^(1/3)*COS(('OddsRatio_working_3-way'!Y38+4*PI())/3)</f>
        <v>-0.20037061753985377</v>
      </c>
      <c r="AC38" s="11">
        <f>'OddsRatio_working_3-way'!X38^(1/3)*SIN('OddsRatio_working_3-way'!Y38/3)</f>
        <v>6.9453564907081378E-2</v>
      </c>
      <c r="AD38" s="11">
        <f>'OddsRatio_working_3-way'!X38^(1/3)*SIN(('OddsRatio_working_3-way'!Y38+2*PI())/3)</f>
        <v>0.41650565483005958</v>
      </c>
      <c r="AE38" s="11">
        <f>'OddsRatio_working_3-way'!X38^(1/3)*SIN(('OddsRatio_working_3-way'!Y38+4*PI())/3)</f>
        <v>-0.48595921973714096</v>
      </c>
      <c r="AF38" s="11">
        <f>-'OddsRatio_working_3-way'!U38/(3*'OddsRatio_working_3-way'!X38^(1/3))*COS(('OddsRatio_working_3-way'!Y38)/3)</f>
        <v>0.52103833826555512</v>
      </c>
      <c r="AG38" s="11">
        <f>-'OddsRatio_working_3-way'!U38/(3*'OddsRatio_working_3-way'!X38^(1/3))*COS(('OddsRatio_working_3-way'!Y38+2*PI())/3)</f>
        <v>-0.32066772072570149</v>
      </c>
      <c r="AH38" s="11">
        <f>-'OddsRatio_working_3-way'!U38/(3*'OddsRatio_working_3-way'!X38^(1/3))*COS(('OddsRatio_working_3-way'!Y38+4*PI())/3)</f>
        <v>-0.20037061753985377</v>
      </c>
      <c r="AI38" s="11">
        <f>'OddsRatio_working_3-way'!U38/(3*'OddsRatio_working_3-way'!X38^(1/3))*SIN(('OddsRatio_working_3-way'!Y38)/3)</f>
        <v>-6.9453564907081378E-2</v>
      </c>
      <c r="AJ38" s="11">
        <f>'OddsRatio_working_3-way'!U38/(3*'OddsRatio_working_3-way'!X38^(1/3))*SIN(('OddsRatio_working_3-way'!Y38+2*PI())/3)</f>
        <v>-0.41650565483005958</v>
      </c>
      <c r="AK38" s="11">
        <f>'OddsRatio_working_3-way'!U38/(3*'OddsRatio_working_3-way'!X38^(1/3))*SIN(('OddsRatio_working_3-way'!Y38+4*PI())/3)</f>
        <v>0.48595921973714096</v>
      </c>
      <c r="AL38" s="11">
        <f>'OddsRatio_working_3-way'!Z38+'OddsRatio_working_3-way'!AF38</f>
        <v>1.0420766765311102</v>
      </c>
      <c r="AM38" s="11">
        <f>'OddsRatio_working_3-way'!AA38+'OddsRatio_working_3-way'!AG38</f>
        <v>-0.64133544145140298</v>
      </c>
      <c r="AN38" s="11">
        <f>'OddsRatio_working_3-way'!AB38+'OddsRatio_working_3-way'!AH38</f>
        <v>-0.40074123507970755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1.0420766765311102</v>
      </c>
      <c r="AS38" s="11">
        <f>IF(('OddsRatio_working_3-way'!X38=0),IF(Q38&gt;0,-Q38^(1/3),(-Q38)^(1/3)),'OddsRatio_working_3-way'!AM38-'OddsRatio_working_3-way'!R38/3)</f>
        <v>-0.64133544145140298</v>
      </c>
      <c r="AT38" s="11">
        <f>IF(('OddsRatio_working_3-way'!X38=0),IF(Q38&gt;0,-Q38^(1/3),(-Q38)^(1/3)),'OddsRatio_working_3-way'!AN38-'OddsRatio_working_3-way'!R38/3)</f>
        <v>-0.40074123507970755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1.6</v>
      </c>
      <c r="B39" s="4">
        <f>IF('True_Odds_Calculator_3-way'!B40="","",'True_Odds_Calculator_3-way'!B40)</f>
        <v>4.17</v>
      </c>
      <c r="C39" s="4">
        <f>IF('True_Odds_Calculator_3-way'!C40="","",'True_Odds_Calculator_3-way'!C40)</f>
        <v>5.97</v>
      </c>
      <c r="D39" s="9">
        <f t="shared" si="13"/>
        <v>0.61119076656258264</v>
      </c>
      <c r="E39" s="9">
        <f t="shared" si="14"/>
        <v>0.22930549627643779</v>
      </c>
      <c r="F39" s="9">
        <f t="shared" si="15"/>
        <v>0.1595037371609796</v>
      </c>
      <c r="G39" s="9">
        <f t="shared" si="16"/>
        <v>1.0602506197972956</v>
      </c>
      <c r="H39" s="9">
        <f t="shared" si="17"/>
        <v>1.6361503718783772</v>
      </c>
      <c r="I39" s="9">
        <f t="shared" si="18"/>
        <v>4.360994464757427</v>
      </c>
      <c r="J39" s="9">
        <f t="shared" si="19"/>
        <v>6.2694455803925599</v>
      </c>
      <c r="K39" s="11">
        <f t="shared" si="20"/>
        <v>0.625</v>
      </c>
      <c r="L39" s="11">
        <f t="shared" si="21"/>
        <v>0.23980815347721823</v>
      </c>
      <c r="M39" s="11">
        <f t="shared" si="22"/>
        <v>0.16750418760469013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-0.23732119831772769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0.21942245198815821</v>
      </c>
      <c r="Q39" s="11">
        <f>2*'OddsRatio_working_3-way'!K39*'OddsRatio_working_3-way'!L39*'OddsRatio_working_3-way'!M39</f>
        <v>5.021108741147786E-2</v>
      </c>
      <c r="R39" s="11">
        <f t="shared" si="23"/>
        <v>0</v>
      </c>
      <c r="S39" s="11">
        <f t="shared" si="24"/>
        <v>-0.92458007773243045</v>
      </c>
      <c r="T39" s="11">
        <f t="shared" si="25"/>
        <v>-0.21157438849712371</v>
      </c>
      <c r="U39" s="11">
        <f>'OddsRatio_working_3-way'!S39-'OddsRatio_working_3-way'!R39^2/3</f>
        <v>-0.92458007773243045</v>
      </c>
      <c r="V39" s="11">
        <f>'OddsRatio_working_3-way'!S39*'OddsRatio_working_3-way'!R39/3-2*'OddsRatio_working_3-way'!R39^3/27-'OddsRatio_working_3-way'!T39</f>
        <v>0.21157438849712371</v>
      </c>
      <c r="W39" s="11">
        <f>'OddsRatio_working_3-way'!V39^2+4*'OddsRatio_working_3-way'!U39^3/27</f>
        <v>-7.2328978322321213E-2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0.17109405322092075</v>
      </c>
      <c r="Y39" s="11">
        <f>IF('OddsRatio_working_3-way'!W39&gt;=0,IF('OddsRatio_working_3-way'!V39+SQRT('OddsRatio_working_3-way'!W39)&gt;0,0,PI()),ACOS('OddsRatio_working_3-way'!V39/(2*'OddsRatio_working_3-way'!X39)))</f>
        <v>0.90422040276324311</v>
      </c>
      <c r="Z39" s="11">
        <f>'OddsRatio_working_3-way'!X39^(1/3)*COS('OddsRatio_working_3-way'!Y39/3)</f>
        <v>0.53012530989864792</v>
      </c>
      <c r="AA39" s="11">
        <f>'OddsRatio_working_3-way'!X39^(1/3)*COS(('OddsRatio_working_3-way'!Y39+2*PI())/3)</f>
        <v>-0.40778751713792283</v>
      </c>
      <c r="AB39" s="11">
        <f>'OddsRatio_working_3-way'!X39^(1/3)*COS(('OddsRatio_working_3-way'!Y39+4*PI())/3)</f>
        <v>-0.1223377927607249</v>
      </c>
      <c r="AC39" s="11">
        <f>'OddsRatio_working_3-way'!X39^(1/3)*SIN('OddsRatio_working_3-way'!Y39/3)</f>
        <v>0.16480447520927974</v>
      </c>
      <c r="AD39" s="11">
        <f>'OddsRatio_working_3-way'!X39^(1/3)*SIN(('OddsRatio_working_3-way'!Y39+2*PI())/3)</f>
        <v>0.37669974795668737</v>
      </c>
      <c r="AE39" s="11">
        <f>'OddsRatio_working_3-way'!X39^(1/3)*SIN(('OddsRatio_working_3-way'!Y39+4*PI())/3)</f>
        <v>-0.54150422316596702</v>
      </c>
      <c r="AF39" s="11">
        <f>-'OddsRatio_working_3-way'!U39/(3*'OddsRatio_working_3-way'!X39^(1/3))*COS(('OddsRatio_working_3-way'!Y39)/3)</f>
        <v>0.53012530989864781</v>
      </c>
      <c r="AG39" s="11">
        <f>-'OddsRatio_working_3-way'!U39/(3*'OddsRatio_working_3-way'!X39^(1/3))*COS(('OddsRatio_working_3-way'!Y39+2*PI())/3)</f>
        <v>-0.40778751713792277</v>
      </c>
      <c r="AH39" s="11">
        <f>-'OddsRatio_working_3-way'!U39/(3*'OddsRatio_working_3-way'!X39^(1/3))*COS(('OddsRatio_working_3-way'!Y39+4*PI())/3)</f>
        <v>-0.12233779276072487</v>
      </c>
      <c r="AI39" s="11">
        <f>'OddsRatio_working_3-way'!U39/(3*'OddsRatio_working_3-way'!X39^(1/3))*SIN(('OddsRatio_working_3-way'!Y39)/3)</f>
        <v>-0.16480447520927971</v>
      </c>
      <c r="AJ39" s="11">
        <f>'OddsRatio_working_3-way'!U39/(3*'OddsRatio_working_3-way'!X39^(1/3))*SIN(('OddsRatio_working_3-way'!Y39+2*PI())/3)</f>
        <v>-0.37669974795668731</v>
      </c>
      <c r="AK39" s="11">
        <f>'OddsRatio_working_3-way'!U39/(3*'OddsRatio_working_3-way'!X39^(1/3))*SIN(('OddsRatio_working_3-way'!Y39+4*PI())/3)</f>
        <v>0.54150422316596691</v>
      </c>
      <c r="AL39" s="11">
        <f>'OddsRatio_working_3-way'!Z39+'OddsRatio_working_3-way'!AF39</f>
        <v>1.0602506197972956</v>
      </c>
      <c r="AM39" s="11">
        <f>'OddsRatio_working_3-way'!AA39+'OddsRatio_working_3-way'!AG39</f>
        <v>-0.81557503427584566</v>
      </c>
      <c r="AN39" s="11">
        <f>'OddsRatio_working_3-way'!AB39+'OddsRatio_working_3-way'!AH39</f>
        <v>-0.24467558552144977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1.0602506197972956</v>
      </c>
      <c r="AS39" s="11">
        <f>IF(('OddsRatio_working_3-way'!X39=0),IF(Q39&gt;0,-Q39^(1/3),(-Q39)^(1/3)),'OddsRatio_working_3-way'!AM39-'OddsRatio_working_3-way'!R39/3)</f>
        <v>-0.81557503427584566</v>
      </c>
      <c r="AT39" s="11">
        <f>IF(('OddsRatio_working_3-way'!X39=0),IF(Q39&gt;0,-Q39^(1/3),(-Q39)^(1/3)),'OddsRatio_working_3-way'!AN39-'OddsRatio_working_3-way'!R39/3)</f>
        <v>-0.24467558552144977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1.95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4.3600000000000003</v>
      </c>
      <c r="D40" s="9">
        <f t="shared" si="13"/>
        <v>0.50072447889324478</v>
      </c>
      <c r="E40" s="9">
        <f t="shared" si="14"/>
        <v>0.27835952436303341</v>
      </c>
      <c r="F40" s="9">
        <f t="shared" si="15"/>
        <v>0.220915996743722</v>
      </c>
      <c r="G40" s="9">
        <f t="shared" si="16"/>
        <v>1.049585555062154</v>
      </c>
      <c r="H40" s="9">
        <f t="shared" si="17"/>
        <v>1.9971062773090458</v>
      </c>
      <c r="I40" s="9">
        <f t="shared" si="18"/>
        <v>3.5924763210035202</v>
      </c>
      <c r="J40" s="9">
        <f t="shared" si="19"/>
        <v>4.526607465008837</v>
      </c>
      <c r="K40" s="11">
        <f t="shared" si="20"/>
        <v>0.51282051282051289</v>
      </c>
      <c r="L40" s="11">
        <f t="shared" si="21"/>
        <v>0.28818443804034583</v>
      </c>
      <c r="M40" s="11">
        <f t="shared" si="22"/>
        <v>0.2293577981651376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-0.26724479813869872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0.22981539519096031</v>
      </c>
      <c r="Q40" s="11">
        <f>2*'OddsRatio_working_3-way'!K40*'OddsRatio_working_3-way'!L40*'OddsRatio_working_3-way'!M40</f>
        <v>6.7792151973734616E-2</v>
      </c>
      <c r="R40" s="11">
        <f t="shared" si="23"/>
        <v>0</v>
      </c>
      <c r="S40" s="11">
        <f t="shared" si="24"/>
        <v>-0.85994338071900378</v>
      </c>
      <c r="T40" s="11">
        <f t="shared" si="25"/>
        <v>-0.25367061378141709</v>
      </c>
      <c r="U40" s="11">
        <f>'OddsRatio_working_3-way'!S40-'OddsRatio_working_3-way'!R40^2/3</f>
        <v>-0.85994338071900378</v>
      </c>
      <c r="V40" s="11">
        <f>'OddsRatio_working_3-way'!S40*'OddsRatio_working_3-way'!R40/3-2*'OddsRatio_working_3-way'!R40^3/27-'OddsRatio_working_3-way'!T40</f>
        <v>0.25367061378141709</v>
      </c>
      <c r="W40" s="11">
        <f>'OddsRatio_working_3-way'!V40^2+4*'OddsRatio_working_3-way'!U40^3/27</f>
        <v>-2.9863128060790375E-2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0.15346979210664818</v>
      </c>
      <c r="Y40" s="11">
        <f>IF('OddsRatio_working_3-way'!W40&gt;=0,IF('OddsRatio_working_3-way'!V40+SQRT('OddsRatio_working_3-way'!W40)&gt;0,0,PI()),ACOS('OddsRatio_working_3-way'!V40/(2*'OddsRatio_working_3-way'!X40)))</f>
        <v>0.59802124950963809</v>
      </c>
      <c r="Z40" s="11">
        <f>'OddsRatio_working_3-way'!X40^(1/3)*COS('OddsRatio_working_3-way'!Y40/3)</f>
        <v>0.524792777531077</v>
      </c>
      <c r="AA40" s="11">
        <f>'OddsRatio_working_3-way'!X40^(1/3)*COS(('OddsRatio_working_3-way'!Y40+2*PI())/3)</f>
        <v>-0.35421278527598787</v>
      </c>
      <c r="AB40" s="11">
        <f>'OddsRatio_working_3-way'!X40^(1/3)*COS(('OddsRatio_working_3-way'!Y40+4*PI())/3)</f>
        <v>-0.1705799922550888</v>
      </c>
      <c r="AC40" s="11">
        <f>'OddsRatio_working_3-way'!X40^(1/3)*SIN('OddsRatio_working_3-way'!Y40/3)</f>
        <v>0.10602044248265886</v>
      </c>
      <c r="AD40" s="11">
        <f>'OddsRatio_working_3-way'!X40^(1/3)*SIN(('OddsRatio_working_3-way'!Y40+2*PI())/3)</f>
        <v>0.40147365582317868</v>
      </c>
      <c r="AE40" s="11">
        <f>'OddsRatio_working_3-way'!X40^(1/3)*SIN(('OddsRatio_working_3-way'!Y40+4*PI())/3)</f>
        <v>-0.50749409830583758</v>
      </c>
      <c r="AF40" s="11">
        <f>-'OddsRatio_working_3-way'!U40/(3*'OddsRatio_working_3-way'!X40^(1/3))*COS(('OddsRatio_working_3-way'!Y40)/3)</f>
        <v>0.52479277753107711</v>
      </c>
      <c r="AG40" s="11">
        <f>-'OddsRatio_working_3-way'!U40/(3*'OddsRatio_working_3-way'!X40^(1/3))*COS(('OddsRatio_working_3-way'!Y40+2*PI())/3)</f>
        <v>-0.35421278527598793</v>
      </c>
      <c r="AH40" s="11">
        <f>-'OddsRatio_working_3-way'!U40/(3*'OddsRatio_working_3-way'!X40^(1/3))*COS(('OddsRatio_working_3-way'!Y40+4*PI())/3)</f>
        <v>-0.17057999225508882</v>
      </c>
      <c r="AI40" s="11">
        <f>'OddsRatio_working_3-way'!U40/(3*'OddsRatio_working_3-way'!X40^(1/3))*SIN(('OddsRatio_working_3-way'!Y40)/3)</f>
        <v>-0.10602044248265889</v>
      </c>
      <c r="AJ40" s="11">
        <f>'OddsRatio_working_3-way'!U40/(3*'OddsRatio_working_3-way'!X40^(1/3))*SIN(('OddsRatio_working_3-way'!Y40+2*PI())/3)</f>
        <v>-0.40147365582317879</v>
      </c>
      <c r="AK40" s="11">
        <f>'OddsRatio_working_3-way'!U40/(3*'OddsRatio_working_3-way'!X40^(1/3))*SIN(('OddsRatio_working_3-way'!Y40+4*PI())/3)</f>
        <v>0.50749409830583769</v>
      </c>
      <c r="AL40" s="11">
        <f>'OddsRatio_working_3-way'!Z40+'OddsRatio_working_3-way'!AF40</f>
        <v>1.049585555062154</v>
      </c>
      <c r="AM40" s="11">
        <f>'OddsRatio_working_3-way'!AA40+'OddsRatio_working_3-way'!AG40</f>
        <v>-0.70842557055197575</v>
      </c>
      <c r="AN40" s="11">
        <f>'OddsRatio_working_3-way'!AB40+'OddsRatio_working_3-way'!AH40</f>
        <v>-0.34115998451017759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1.049585555062154</v>
      </c>
      <c r="AS40" s="11">
        <f>IF(('OddsRatio_working_3-way'!X40=0),IF(Q40&gt;0,-Q40^(1/3),(-Q40)^(1/3)),'OddsRatio_working_3-way'!AM40-'OddsRatio_working_3-way'!R40/3)</f>
        <v>-0.70842557055197575</v>
      </c>
      <c r="AT40" s="11">
        <f>IF(('OddsRatio_working_3-way'!X40=0),IF(Q40&gt;0,-Q40^(1/3),(-Q40)^(1/3)),'OddsRatio_working_3-way'!AN40-'OddsRatio_working_3-way'!R40/3)</f>
        <v>-0.34115998451017759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1.98</v>
      </c>
      <c r="B41" s="4">
        <f>IF('True_Odds_Calculator_3-way'!B42="","",'True_Odds_Calculator_3-way'!B42)</f>
        <v>3.59</v>
      </c>
      <c r="C41" s="4">
        <f>IF('True_Odds_Calculator_3-way'!C42="","",'True_Odds_Calculator_3-way'!C42)</f>
        <v>4.0599999999999996</v>
      </c>
      <c r="D41" s="9">
        <f t="shared" si="13"/>
        <v>0.49322495162114899</v>
      </c>
      <c r="E41" s="9">
        <f t="shared" si="14"/>
        <v>0.26914546786993876</v>
      </c>
      <c r="F41" s="9">
        <f t="shared" si="15"/>
        <v>0.23762958050891228</v>
      </c>
      <c r="G41" s="9">
        <f t="shared" si="16"/>
        <v>1.0484412733079913</v>
      </c>
      <c r="H41" s="9">
        <f t="shared" si="17"/>
        <v>2.027472447841832</v>
      </c>
      <c r="I41" s="9">
        <f t="shared" si="18"/>
        <v>3.7154628978676976</v>
      </c>
      <c r="J41" s="9">
        <f t="shared" si="19"/>
        <v>4.2082302963224523</v>
      </c>
      <c r="K41" s="11">
        <f t="shared" si="20"/>
        <v>0.50505050505050508</v>
      </c>
      <c r="L41" s="11">
        <f t="shared" si="21"/>
        <v>0.2785515320334262</v>
      </c>
      <c r="M41" s="11">
        <f t="shared" si="22"/>
        <v>0.24630541871921185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-0.26912967927279718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0.22973536564930283</v>
      </c>
      <c r="Q41" s="11">
        <f>2*'OddsRatio_working_3-way'!K41*'OddsRatio_working_3-way'!L41*'OddsRatio_working_3-way'!M41</f>
        <v>6.9301769426637377E-2</v>
      </c>
      <c r="R41" s="11">
        <f t="shared" si="23"/>
        <v>0</v>
      </c>
      <c r="S41" s="11">
        <f t="shared" si="24"/>
        <v>-0.85362330260289421</v>
      </c>
      <c r="T41" s="11">
        <f t="shared" si="25"/>
        <v>-0.25750325870373891</v>
      </c>
      <c r="U41" s="11">
        <f>'OddsRatio_working_3-way'!S41-'OddsRatio_working_3-way'!R41^2/3</f>
        <v>-0.85362330260289421</v>
      </c>
      <c r="V41" s="11">
        <f>'OddsRatio_working_3-way'!S41*'OddsRatio_working_3-way'!R41/3-2*'OddsRatio_working_3-way'!R41^3/27-'OddsRatio_working_3-way'!T41</f>
        <v>0.25750325870373891</v>
      </c>
      <c r="W41" s="11">
        <f>'OddsRatio_working_3-way'!V41^2+4*'OddsRatio_working_3-way'!U41^3/27</f>
        <v>-2.5842002598455108E-2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0.1517810354108014</v>
      </c>
      <c r="Y41" s="11">
        <f>IF('OddsRatio_working_3-way'!W41&gt;=0,IF('OddsRatio_working_3-way'!V41+SQRT('OddsRatio_working_3-way'!W41)&gt;0,0,PI()),ACOS('OddsRatio_working_3-way'!V41/(2*'OddsRatio_working_3-way'!X41)))</f>
        <v>0.55808235878517021</v>
      </c>
      <c r="Z41" s="11">
        <f>'OddsRatio_working_3-way'!X41^(1/3)*COS('OddsRatio_working_3-way'!Y41/3)</f>
        <v>0.52422063665399565</v>
      </c>
      <c r="AA41" s="11">
        <f>'OddsRatio_working_3-way'!X41^(1/3)*COS(('OddsRatio_working_3-way'!Y41+2*PI())/3)</f>
        <v>-0.34755251358369244</v>
      </c>
      <c r="AB41" s="11">
        <f>'OddsRatio_working_3-way'!X41^(1/3)*COS(('OddsRatio_working_3-way'!Y41+4*PI())/3)</f>
        <v>-0.17666812307030291</v>
      </c>
      <c r="AC41" s="11">
        <f>'OddsRatio_working_3-way'!X41^(1/3)*SIN('OddsRatio_working_3-way'!Y41/3)</f>
        <v>9.8660148863210506E-2</v>
      </c>
      <c r="AD41" s="11">
        <f>'OddsRatio_working_3-way'!X41^(1/3)*SIN(('OddsRatio_working_3-way'!Y41+2*PI())/3)</f>
        <v>0.40465831409880693</v>
      </c>
      <c r="AE41" s="11">
        <f>'OddsRatio_working_3-way'!X41^(1/3)*SIN(('OddsRatio_working_3-way'!Y41+4*PI())/3)</f>
        <v>-0.50331846296201743</v>
      </c>
      <c r="AF41" s="11">
        <f>-'OddsRatio_working_3-way'!U41/(3*'OddsRatio_working_3-way'!X41^(1/3))*COS(('OddsRatio_working_3-way'!Y41)/3)</f>
        <v>0.52422063665399565</v>
      </c>
      <c r="AG41" s="11">
        <f>-'OddsRatio_working_3-way'!U41/(3*'OddsRatio_working_3-way'!X41^(1/3))*COS(('OddsRatio_working_3-way'!Y41+2*PI())/3)</f>
        <v>-0.34755251358369244</v>
      </c>
      <c r="AH41" s="11">
        <f>-'OddsRatio_working_3-way'!U41/(3*'OddsRatio_working_3-way'!X41^(1/3))*COS(('OddsRatio_working_3-way'!Y41+4*PI())/3)</f>
        <v>-0.17666812307030291</v>
      </c>
      <c r="AI41" s="11">
        <f>'OddsRatio_working_3-way'!U41/(3*'OddsRatio_working_3-way'!X41^(1/3))*SIN(('OddsRatio_working_3-way'!Y41)/3)</f>
        <v>-9.8660148863210506E-2</v>
      </c>
      <c r="AJ41" s="11">
        <f>'OddsRatio_working_3-way'!U41/(3*'OddsRatio_working_3-way'!X41^(1/3))*SIN(('OddsRatio_working_3-way'!Y41+2*PI())/3)</f>
        <v>-0.40465831409880693</v>
      </c>
      <c r="AK41" s="11">
        <f>'OddsRatio_working_3-way'!U41/(3*'OddsRatio_working_3-way'!X41^(1/3))*SIN(('OddsRatio_working_3-way'!Y41+4*PI())/3)</f>
        <v>0.50331846296201743</v>
      </c>
      <c r="AL41" s="11">
        <f>'OddsRatio_working_3-way'!Z41+'OddsRatio_working_3-way'!AF41</f>
        <v>1.0484412733079913</v>
      </c>
      <c r="AM41" s="11">
        <f>'OddsRatio_working_3-way'!AA41+'OddsRatio_working_3-way'!AG41</f>
        <v>-0.69510502716738487</v>
      </c>
      <c r="AN41" s="11">
        <f>'OddsRatio_working_3-way'!AB41+'OddsRatio_working_3-way'!AH41</f>
        <v>-0.35333624614060583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1.0484412733079913</v>
      </c>
      <c r="AS41" s="11">
        <f>IF(('OddsRatio_working_3-way'!X41=0),IF(Q41&gt;0,-Q41^(1/3),(-Q41)^(1/3)),'OddsRatio_working_3-way'!AM41-'OddsRatio_working_3-way'!R41/3)</f>
        <v>-0.69510502716738487</v>
      </c>
      <c r="AT41" s="11">
        <f>IF(('OddsRatio_working_3-way'!X41=0),IF(Q41&gt;0,-Q41^(1/3),(-Q41)^(1/3)),'OddsRatio_working_3-way'!AN41-'OddsRatio_working_3-way'!R41/3)</f>
        <v>-0.35333624614060583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3.19</v>
      </c>
      <c r="B42" s="4">
        <f>IF('True_Odds_Calculator_3-way'!B43="","",'True_Odds_Calculator_3-way'!B43)</f>
        <v>3.3</v>
      </c>
      <c r="C42" s="4">
        <f>IF('True_Odds_Calculator_3-way'!C43="","",'True_Odds_Calculator_3-way'!C43)</f>
        <v>2.4300000000000002</v>
      </c>
      <c r="D42" s="9">
        <f t="shared" si="13"/>
        <v>0.30446845877430301</v>
      </c>
      <c r="E42" s="9">
        <f t="shared" si="14"/>
        <v>0.29419079331857667</v>
      </c>
      <c r="F42" s="9">
        <f t="shared" si="15"/>
        <v>0.40134074790712049</v>
      </c>
      <c r="G42" s="9">
        <f t="shared" si="16"/>
        <v>1.0431107128157042</v>
      </c>
      <c r="H42" s="9">
        <f t="shared" si="17"/>
        <v>3.2844124610663923</v>
      </c>
      <c r="I42" s="9">
        <f t="shared" si="18"/>
        <v>3.3991546394761194</v>
      </c>
      <c r="J42" s="9">
        <f t="shared" si="19"/>
        <v>2.4916483193264569</v>
      </c>
      <c r="K42" s="11">
        <f t="shared" si="20"/>
        <v>0.31347962382445144</v>
      </c>
      <c r="L42" s="11">
        <f t="shared" si="21"/>
        <v>0.30303030303030304</v>
      </c>
      <c r="M42" s="11">
        <f t="shared" si="22"/>
        <v>0.41152263374485593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-0.2815769444121935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0.23142528657447969</v>
      </c>
      <c r="Q42" s="11">
        <f>2*'OddsRatio_working_3-way'!K42*'OddsRatio_working_3-way'!L42*'OddsRatio_working_3-way'!M42</f>
        <v>7.8184218437324204E-2</v>
      </c>
      <c r="R42" s="11">
        <f t="shared" si="23"/>
        <v>0</v>
      </c>
      <c r="S42" s="11">
        <f t="shared" si="24"/>
        <v>-0.82189004166371649</v>
      </c>
      <c r="T42" s="11">
        <f t="shared" si="25"/>
        <v>-0.27766555461612036</v>
      </c>
      <c r="U42" s="11">
        <f>'OddsRatio_working_3-way'!S42-'OddsRatio_working_3-way'!R42^2/3</f>
        <v>-0.82189004166371649</v>
      </c>
      <c r="V42" s="11">
        <f>'OddsRatio_working_3-way'!S42*'OddsRatio_working_3-way'!R42/3-2*'OddsRatio_working_3-way'!R42^3/27-'OddsRatio_working_3-way'!T42</f>
        <v>0.27766555461612036</v>
      </c>
      <c r="W42" s="11">
        <f>'OddsRatio_working_3-way'!V42^2+4*'OddsRatio_working_3-way'!U42^3/27</f>
        <v>-5.1521192684913647E-3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0.14339654762996307</v>
      </c>
      <c r="Y42" s="11">
        <f>IF('OddsRatio_working_3-way'!W42&gt;=0,IF('OddsRatio_working_3-way'!V42+SQRT('OddsRatio_working_3-way'!W42)&gt;0,0,PI()),ACOS('OddsRatio_working_3-way'!V42/(2*'OddsRatio_working_3-way'!X42)))</f>
        <v>0.25296832762010624</v>
      </c>
      <c r="Z42" s="11">
        <f>'OddsRatio_working_3-way'!X42^(1/3)*COS('OddsRatio_working_3-way'!Y42/3)</f>
        <v>0.52155535640785222</v>
      </c>
      <c r="AA42" s="11">
        <f>'OddsRatio_working_3-way'!X42^(1/3)*COS(('OddsRatio_working_3-way'!Y42+2*PI())/3)</f>
        <v>-0.29895513316936106</v>
      </c>
      <c r="AB42" s="11">
        <f>'OddsRatio_working_3-way'!X42^(1/3)*COS(('OddsRatio_working_3-way'!Y42+4*PI())/3)</f>
        <v>-0.2226002232384911</v>
      </c>
      <c r="AC42" s="11">
        <f>'OddsRatio_working_3-way'!X42^(1/3)*SIN('OddsRatio_working_3-way'!Y42/3)</f>
        <v>4.4083527802537381E-2</v>
      </c>
      <c r="AD42" s="11">
        <f>'OddsRatio_working_3-way'!X42^(1/3)*SIN(('OddsRatio_working_3-way'!Y42+2*PI())/3)</f>
        <v>0.42963842422777843</v>
      </c>
      <c r="AE42" s="11">
        <f>'OddsRatio_working_3-way'!X42^(1/3)*SIN(('OddsRatio_working_3-way'!Y42+4*PI())/3)</f>
        <v>-0.47372195203031581</v>
      </c>
      <c r="AF42" s="11">
        <f>-'OddsRatio_working_3-way'!U42/(3*'OddsRatio_working_3-way'!X42^(1/3))*COS(('OddsRatio_working_3-way'!Y42)/3)</f>
        <v>0.521555356407852</v>
      </c>
      <c r="AG42" s="11">
        <f>-'OddsRatio_working_3-way'!U42/(3*'OddsRatio_working_3-way'!X42^(1/3))*COS(('OddsRatio_working_3-way'!Y42+2*PI())/3)</f>
        <v>-0.29895513316936095</v>
      </c>
      <c r="AH42" s="11">
        <f>-'OddsRatio_working_3-way'!U42/(3*'OddsRatio_working_3-way'!X42^(1/3))*COS(('OddsRatio_working_3-way'!Y42+4*PI())/3)</f>
        <v>-0.22260022323849102</v>
      </c>
      <c r="AI42" s="11">
        <f>'OddsRatio_working_3-way'!U42/(3*'OddsRatio_working_3-way'!X42^(1/3))*SIN(('OddsRatio_working_3-way'!Y42)/3)</f>
        <v>-4.408352780253736E-2</v>
      </c>
      <c r="AJ42" s="11">
        <f>'OddsRatio_working_3-way'!U42/(3*'OddsRatio_working_3-way'!X42^(1/3))*SIN(('OddsRatio_working_3-way'!Y42+2*PI())/3)</f>
        <v>-0.4296384242277782</v>
      </c>
      <c r="AK42" s="11">
        <f>'OddsRatio_working_3-way'!U42/(3*'OddsRatio_working_3-way'!X42^(1/3))*SIN(('OddsRatio_working_3-way'!Y42+4*PI())/3)</f>
        <v>0.47372195203031564</v>
      </c>
      <c r="AL42" s="11">
        <f>'OddsRatio_working_3-way'!Z42+'OddsRatio_working_3-way'!AF42</f>
        <v>1.0431107128157042</v>
      </c>
      <c r="AM42" s="11">
        <f>'OddsRatio_working_3-way'!AA42+'OddsRatio_working_3-way'!AG42</f>
        <v>-0.59791026633872202</v>
      </c>
      <c r="AN42" s="11">
        <f>'OddsRatio_working_3-way'!AB42+'OddsRatio_working_3-way'!AH42</f>
        <v>-0.44520044647698209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1.0431107128157042</v>
      </c>
      <c r="AS42" s="11">
        <f>IF(('OddsRatio_working_3-way'!X42=0),IF(Q42&gt;0,-Q42^(1/3),(-Q42)^(1/3)),'OddsRatio_working_3-way'!AM42-'OddsRatio_working_3-way'!R42/3)</f>
        <v>-0.59791026633872202</v>
      </c>
      <c r="AT42" s="11">
        <f>IF(('OddsRatio_working_3-way'!X42=0),IF(Q42&gt;0,-Q42^(1/3),(-Q42)^(1/3)),'OddsRatio_working_3-way'!AN42-'OddsRatio_working_3-way'!R42/3)</f>
        <v>-0.44520044647698209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2.58</v>
      </c>
      <c r="B43" s="4">
        <f>IF('True_Odds_Calculator_3-way'!B44="","",'True_Odds_Calculator_3-way'!B44)</f>
        <v>3.21</v>
      </c>
      <c r="C43" s="4">
        <f>IF('True_Odds_Calculator_3-way'!C44="","",'True_Odds_Calculator_3-way'!C44)</f>
        <v>3.05</v>
      </c>
      <c r="D43" s="9">
        <f t="shared" si="13"/>
        <v>0.37804887649278812</v>
      </c>
      <c r="E43" s="9">
        <f t="shared" si="14"/>
        <v>0.30292543719957887</v>
      </c>
      <c r="F43" s="9">
        <f t="shared" si="15"/>
        <v>0.31902568630763312</v>
      </c>
      <c r="G43" s="9">
        <f t="shared" si="16"/>
        <v>1.0412408978402352</v>
      </c>
      <c r="H43" s="9">
        <f t="shared" si="17"/>
        <v>2.645160618587572</v>
      </c>
      <c r="I43" s="9">
        <f t="shared" si="18"/>
        <v>3.3011423842269201</v>
      </c>
      <c r="J43" s="9">
        <f t="shared" si="19"/>
        <v>3.1345438405724813</v>
      </c>
      <c r="K43" s="11">
        <f t="shared" si="20"/>
        <v>0.38759689922480617</v>
      </c>
      <c r="L43" s="11">
        <f t="shared" si="21"/>
        <v>0.3115264797507788</v>
      </c>
      <c r="M43" s="11">
        <f t="shared" si="22"/>
        <v>0.32786885245901642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-0.28338616496215874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0.23120023405064782</v>
      </c>
      <c r="Q43" s="11">
        <f>2*'OddsRatio_working_3-way'!K43*'OddsRatio_working_3-way'!L43*'OddsRatio_working_3-way'!M43</f>
        <v>7.9178162346112288E-2</v>
      </c>
      <c r="R43" s="11">
        <f t="shared" si="23"/>
        <v>0</v>
      </c>
      <c r="S43" s="11">
        <f t="shared" si="24"/>
        <v>-0.81584869918233505</v>
      </c>
      <c r="T43" s="11">
        <f t="shared" si="25"/>
        <v>-0.27940023944600523</v>
      </c>
      <c r="U43" s="11">
        <f>'OddsRatio_working_3-way'!S43-'OddsRatio_working_3-way'!R43^2/3</f>
        <v>-0.81584869918233505</v>
      </c>
      <c r="V43" s="11">
        <f>'OddsRatio_working_3-way'!S43*'OddsRatio_working_3-way'!R43/3-2*'OddsRatio_working_3-way'!R43^3/27-'OddsRatio_working_3-way'!T43</f>
        <v>0.27940023944600523</v>
      </c>
      <c r="W43" s="11">
        <f>'OddsRatio_working_3-way'!V43^2+4*'OddsRatio_working_3-way'!U43^3/27</f>
        <v>-2.3853311403679717E-3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0.14181839173997587</v>
      </c>
      <c r="Y43" s="11">
        <f>IF('OddsRatio_working_3-way'!W43&gt;=0,IF('OddsRatio_working_3-way'!V43+SQRT('OddsRatio_working_3-way'!W43)&gt;0,0,PI()),ACOS('OddsRatio_working_3-way'!V43/(2*'OddsRatio_working_3-way'!X43)))</f>
        <v>0.17305399960985013</v>
      </c>
      <c r="Z43" s="11">
        <f>'OddsRatio_working_3-way'!X43^(1/3)*COS('OddsRatio_working_3-way'!Y43/3)</f>
        <v>0.52062044892011772</v>
      </c>
      <c r="AA43" s="11">
        <f>'OddsRatio_working_3-way'!X43^(1/3)*COS(('OddsRatio_working_3-way'!Y43+2*PI())/3)</f>
        <v>-0.28634742707948657</v>
      </c>
      <c r="AB43" s="11">
        <f>'OddsRatio_working_3-way'!X43^(1/3)*COS(('OddsRatio_working_3-way'!Y43+4*PI())/3)</f>
        <v>-0.23427302184063123</v>
      </c>
      <c r="AC43" s="11">
        <f>'OddsRatio_working_3-way'!X43^(1/3)*SIN('OddsRatio_working_3-way'!Y43/3)</f>
        <v>3.006517188254279E-2</v>
      </c>
      <c r="AD43" s="11">
        <f>'OddsRatio_working_3-way'!X43^(1/3)*SIN(('OddsRatio_working_3-way'!Y43+2*PI())/3)</f>
        <v>0.43583794855320923</v>
      </c>
      <c r="AE43" s="11">
        <f>'OddsRatio_working_3-way'!X43^(1/3)*SIN(('OddsRatio_working_3-way'!Y43+4*PI())/3)</f>
        <v>-0.46590312043575205</v>
      </c>
      <c r="AF43" s="11">
        <f>-'OddsRatio_working_3-way'!U43/(3*'OddsRatio_working_3-way'!X43^(1/3))*COS(('OddsRatio_working_3-way'!Y43)/3)</f>
        <v>0.52062044892011761</v>
      </c>
      <c r="AG43" s="11">
        <f>-'OddsRatio_working_3-way'!U43/(3*'OddsRatio_working_3-way'!X43^(1/3))*COS(('OddsRatio_working_3-way'!Y43+2*PI())/3)</f>
        <v>-0.28634742707948652</v>
      </c>
      <c r="AH43" s="11">
        <f>-'OddsRatio_working_3-way'!U43/(3*'OddsRatio_working_3-way'!X43^(1/3))*COS(('OddsRatio_working_3-way'!Y43+4*PI())/3)</f>
        <v>-0.23427302184063117</v>
      </c>
      <c r="AI43" s="11">
        <f>'OddsRatio_working_3-way'!U43/(3*'OddsRatio_working_3-way'!X43^(1/3))*SIN(('OddsRatio_working_3-way'!Y43)/3)</f>
        <v>-3.0065171882542784E-2</v>
      </c>
      <c r="AJ43" s="11">
        <f>'OddsRatio_working_3-way'!U43/(3*'OddsRatio_working_3-way'!X43^(1/3))*SIN(('OddsRatio_working_3-way'!Y43+2*PI())/3)</f>
        <v>-0.43583794855320918</v>
      </c>
      <c r="AK43" s="11">
        <f>'OddsRatio_working_3-way'!U43/(3*'OddsRatio_working_3-way'!X43^(1/3))*SIN(('OddsRatio_working_3-way'!Y43+4*PI())/3)</f>
        <v>0.46590312043575194</v>
      </c>
      <c r="AL43" s="11">
        <f>'OddsRatio_working_3-way'!Z43+'OddsRatio_working_3-way'!AF43</f>
        <v>1.0412408978402352</v>
      </c>
      <c r="AM43" s="11">
        <f>'OddsRatio_working_3-way'!AA43+'OddsRatio_working_3-way'!AG43</f>
        <v>-0.57269485415897314</v>
      </c>
      <c r="AN43" s="11">
        <f>'OddsRatio_working_3-way'!AB43+'OddsRatio_working_3-way'!AH43</f>
        <v>-0.4685460436812624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1.0412408978402352</v>
      </c>
      <c r="AS43" s="11">
        <f>IF(('OddsRatio_working_3-way'!X43=0),IF(Q43&gt;0,-Q43^(1/3),(-Q43)^(1/3)),'OddsRatio_working_3-way'!AM43-'OddsRatio_working_3-way'!R43/3)</f>
        <v>-0.57269485415897314</v>
      </c>
      <c r="AT43" s="11">
        <f>IF(('OddsRatio_working_3-way'!X43=0),IF(Q43&gt;0,-Q43^(1/3),(-Q43)^(1/3)),'OddsRatio_working_3-way'!AN43-'OddsRatio_working_3-way'!R43/3)</f>
        <v>-0.4685460436812624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2.02</v>
      </c>
      <c r="B44" s="4">
        <f>IF('True_Odds_Calculator_3-way'!B45="","",'True_Odds_Calculator_3-way'!B45)</f>
        <v>3.43</v>
      </c>
      <c r="C44" s="4">
        <f>IF('True_Odds_Calculator_3-way'!C45="","",'True_Odds_Calculator_3-way'!C45)</f>
        <v>4.1399999999999997</v>
      </c>
      <c r="D44" s="9">
        <f t="shared" si="13"/>
        <v>0.48398638167119434</v>
      </c>
      <c r="E44" s="9">
        <f t="shared" si="14"/>
        <v>0.28248568578970451</v>
      </c>
      <c r="F44" s="9">
        <f t="shared" si="15"/>
        <v>0.23352793253910109</v>
      </c>
      <c r="G44" s="9">
        <f t="shared" si="16"/>
        <v>1.0452684691190697</v>
      </c>
      <c r="H44" s="9">
        <f t="shared" si="17"/>
        <v>2.066173838501451</v>
      </c>
      <c r="I44" s="9">
        <f t="shared" si="18"/>
        <v>3.540002379959339</v>
      </c>
      <c r="J44" s="9">
        <f t="shared" si="19"/>
        <v>4.2821429930338786</v>
      </c>
      <c r="K44" s="11">
        <f t="shared" si="20"/>
        <v>0.49504950495049505</v>
      </c>
      <c r="L44" s="11">
        <f t="shared" si="21"/>
        <v>0.29154518950437314</v>
      </c>
      <c r="M44" s="11">
        <f t="shared" si="22"/>
        <v>0.24154589371980678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-0.27132528185002547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0.22974156966970621</v>
      </c>
      <c r="Q44" s="11">
        <f>2*'OddsRatio_working_3-way'!K44*'OddsRatio_working_3-way'!L44*'OddsRatio_working_3-way'!M44</f>
        <v>6.9724300354994301E-2</v>
      </c>
      <c r="R44" s="11">
        <f t="shared" si="23"/>
        <v>0</v>
      </c>
      <c r="S44" s="11">
        <f t="shared" si="24"/>
        <v>-0.84673852765661339</v>
      </c>
      <c r="T44" s="11">
        <f t="shared" si="25"/>
        <v>-0.25697679139806173</v>
      </c>
      <c r="U44" s="11">
        <f>'OddsRatio_working_3-way'!S44-'OddsRatio_working_3-way'!R44^2/3</f>
        <v>-0.84673852765661339</v>
      </c>
      <c r="V44" s="11">
        <f>'OddsRatio_working_3-way'!S44*'OddsRatio_working_3-way'!R44/3-2*'OddsRatio_working_3-way'!R44^3/27-'OddsRatio_working_3-way'!T44</f>
        <v>0.25697679139806173</v>
      </c>
      <c r="W44" s="11">
        <f>'OddsRatio_working_3-way'!V44^2+4*'OddsRatio_working_3-way'!U44^3/27</f>
        <v>-2.3901128514976167E-2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0.14994849101626456</v>
      </c>
      <c r="Y44" s="11">
        <f>IF('OddsRatio_working_3-way'!W44&gt;=0,IF('OddsRatio_working_3-way'!V44+SQRT('OddsRatio_working_3-way'!W44)&gt;0,0,PI()),ACOS('OddsRatio_working_3-way'!V44/(2*'OddsRatio_working_3-way'!X44)))</f>
        <v>0.54160274213446602</v>
      </c>
      <c r="Z44" s="11">
        <f>'OddsRatio_working_3-way'!X44^(1/3)*COS('OddsRatio_working_3-way'!Y44/3)</f>
        <v>0.52263423455953484</v>
      </c>
      <c r="AA44" s="11">
        <f>'OddsRatio_working_3-way'!X44^(1/3)*COS(('OddsRatio_working_3-way'!Y44+2*PI())/3)</f>
        <v>-0.34392900845731034</v>
      </c>
      <c r="AB44" s="11">
        <f>'OddsRatio_working_3-way'!X44^(1/3)*COS(('OddsRatio_working_3-way'!Y44+4*PI())/3)</f>
        <v>-0.17870522610222486</v>
      </c>
      <c r="AC44" s="11">
        <f>'OddsRatio_working_3-way'!X44^(1/3)*SIN('OddsRatio_working_3-way'!Y44/3)</f>
        <v>9.5391995219236997E-2</v>
      </c>
      <c r="AD44" s="11">
        <f>'OddsRatio_working_3-way'!X44^(1/3)*SIN(('OddsRatio_working_3-way'!Y44+2*PI())/3)</f>
        <v>0.40491852640637371</v>
      </c>
      <c r="AE44" s="11">
        <f>'OddsRatio_working_3-way'!X44^(1/3)*SIN(('OddsRatio_working_3-way'!Y44+4*PI())/3)</f>
        <v>-0.50031052162561052</v>
      </c>
      <c r="AF44" s="11">
        <f>-'OddsRatio_working_3-way'!U44/(3*'OddsRatio_working_3-way'!X44^(1/3))*COS(('OddsRatio_working_3-way'!Y44)/3)</f>
        <v>0.52263423455953484</v>
      </c>
      <c r="AG44" s="11">
        <f>-'OddsRatio_working_3-way'!U44/(3*'OddsRatio_working_3-way'!X44^(1/3))*COS(('OddsRatio_working_3-way'!Y44+2*PI())/3)</f>
        <v>-0.34392900845731034</v>
      </c>
      <c r="AH44" s="11">
        <f>-'OddsRatio_working_3-way'!U44/(3*'OddsRatio_working_3-way'!X44^(1/3))*COS(('OddsRatio_working_3-way'!Y44+4*PI())/3)</f>
        <v>-0.17870522610222486</v>
      </c>
      <c r="AI44" s="11">
        <f>'OddsRatio_working_3-way'!U44/(3*'OddsRatio_working_3-way'!X44^(1/3))*SIN(('OddsRatio_working_3-way'!Y44)/3)</f>
        <v>-9.5391995219236997E-2</v>
      </c>
      <c r="AJ44" s="11">
        <f>'OddsRatio_working_3-way'!U44/(3*'OddsRatio_working_3-way'!X44^(1/3))*SIN(('OddsRatio_working_3-way'!Y44+2*PI())/3)</f>
        <v>-0.40491852640637371</v>
      </c>
      <c r="AK44" s="11">
        <f>'OddsRatio_working_3-way'!U44/(3*'OddsRatio_working_3-way'!X44^(1/3))*SIN(('OddsRatio_working_3-way'!Y44+4*PI())/3)</f>
        <v>0.50031052162561052</v>
      </c>
      <c r="AL44" s="11">
        <f>'OddsRatio_working_3-way'!Z44+'OddsRatio_working_3-way'!AF44</f>
        <v>1.0452684691190697</v>
      </c>
      <c r="AM44" s="11">
        <f>'OddsRatio_working_3-way'!AA44+'OddsRatio_working_3-way'!AG44</f>
        <v>-0.68785801691462067</v>
      </c>
      <c r="AN44" s="11">
        <f>'OddsRatio_working_3-way'!AB44+'OddsRatio_working_3-way'!AH44</f>
        <v>-0.35741045220444972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1.0452684691190697</v>
      </c>
      <c r="AS44" s="11">
        <f>IF(('OddsRatio_working_3-way'!X44=0),IF(Q44&gt;0,-Q44^(1/3),(-Q44)^(1/3)),'OddsRatio_working_3-way'!AM44-'OddsRatio_working_3-way'!R44/3)</f>
        <v>-0.68785801691462067</v>
      </c>
      <c r="AT44" s="11">
        <f>IF(('OddsRatio_working_3-way'!X44=0),IF(Q44&gt;0,-Q44^(1/3),(-Q44)^(1/3)),'OddsRatio_working_3-way'!AN44-'OddsRatio_working_3-way'!R44/3)</f>
        <v>-0.35741045220444972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2.04</v>
      </c>
      <c r="B45" s="4">
        <f>IF('True_Odds_Calculator_3-way'!B46="","",'True_Odds_Calculator_3-way'!B46)</f>
        <v>3.55</v>
      </c>
      <c r="C45" s="4">
        <f>IF('True_Odds_Calculator_3-way'!C46="","",'True_Odds_Calculator_3-way'!C46)</f>
        <v>3.9</v>
      </c>
      <c r="D45" s="9">
        <f t="shared" si="13"/>
        <v>0.47913153634099942</v>
      </c>
      <c r="E45" s="9">
        <f t="shared" si="14"/>
        <v>0.27281340987895353</v>
      </c>
      <c r="F45" s="9">
        <f t="shared" si="15"/>
        <v>0.24805505378004697</v>
      </c>
      <c r="G45" s="9">
        <f t="shared" si="16"/>
        <v>1.0452976337882536</v>
      </c>
      <c r="H45" s="9">
        <f t="shared" si="17"/>
        <v>2.0871095391397843</v>
      </c>
      <c r="I45" s="9">
        <f t="shared" si="18"/>
        <v>3.6655089661600466</v>
      </c>
      <c r="J45" s="9">
        <f t="shared" si="19"/>
        <v>4.0313631379859354</v>
      </c>
      <c r="K45" s="11">
        <f t="shared" si="20"/>
        <v>0.49019607843137253</v>
      </c>
      <c r="L45" s="11">
        <f t="shared" si="21"/>
        <v>0.28169014084507044</v>
      </c>
      <c r="M45" s="11">
        <f t="shared" si="22"/>
        <v>0.25641025641025644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-0.27230046948356801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0.22978494395230101</v>
      </c>
      <c r="Q45" s="11">
        <f>2*'OddsRatio_working_3-way'!K45*'OddsRatio_working_3-way'!L45*'OddsRatio_working_3-way'!M45</f>
        <v>7.0812001217966436E-2</v>
      </c>
      <c r="R45" s="11">
        <f t="shared" si="23"/>
        <v>0</v>
      </c>
      <c r="S45" s="11">
        <f t="shared" si="24"/>
        <v>-0.84386539761793322</v>
      </c>
      <c r="T45" s="11">
        <f t="shared" si="25"/>
        <v>-0.26005096999011817</v>
      </c>
      <c r="U45" s="11">
        <f>'OddsRatio_working_3-way'!S45-'OddsRatio_working_3-way'!R45^2/3</f>
        <v>-0.84386539761793322</v>
      </c>
      <c r="V45" s="11">
        <f>'OddsRatio_working_3-way'!S45*'OddsRatio_working_3-way'!R45/3-2*'OddsRatio_working_3-way'!R45^3/27-'OddsRatio_working_3-way'!T45</f>
        <v>0.26005096999011817</v>
      </c>
      <c r="W45" s="11">
        <f>'OddsRatio_working_3-way'!V45^2+4*'OddsRatio_working_3-way'!U45^3/27</f>
        <v>-2.1399268341204342E-2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0.14918593711708025</v>
      </c>
      <c r="Y45" s="11">
        <f>IF('OddsRatio_working_3-way'!W45&gt;=0,IF('OddsRatio_working_3-way'!V45+SQRT('OddsRatio_working_3-way'!W45)&gt;0,0,PI()),ACOS('OddsRatio_working_3-way'!V45/(2*'OddsRatio_working_3-way'!X45)))</f>
        <v>0.51240762077355173</v>
      </c>
      <c r="Z45" s="11">
        <f>'OddsRatio_working_3-way'!X45^(1/3)*COS('OddsRatio_working_3-way'!Y45/3)</f>
        <v>0.52264881689412679</v>
      </c>
      <c r="AA45" s="11">
        <f>'OddsRatio_working_3-way'!X45^(1/3)*COS(('OddsRatio_working_3-way'!Y45+2*PI())/3)</f>
        <v>-0.3393949538138048</v>
      </c>
      <c r="AB45" s="11">
        <f>'OddsRatio_working_3-way'!X45^(1/3)*COS(('OddsRatio_working_3-way'!Y45+4*PI())/3)</f>
        <v>-0.18325386308032196</v>
      </c>
      <c r="AC45" s="11">
        <f>'OddsRatio_working_3-way'!X45^(1/3)*SIN('OddsRatio_working_3-way'!Y45/3)</f>
        <v>9.0148100766538147E-2</v>
      </c>
      <c r="AD45" s="11">
        <f>'OddsRatio_working_3-way'!X45^(1/3)*SIN(('OddsRatio_working_3-way'!Y45+2*PI())/3)</f>
        <v>0.40755310230492631</v>
      </c>
      <c r="AE45" s="11">
        <f>'OddsRatio_working_3-way'!X45^(1/3)*SIN(('OddsRatio_working_3-way'!Y45+4*PI())/3)</f>
        <v>-0.49770120307146437</v>
      </c>
      <c r="AF45" s="11">
        <f>-'OddsRatio_working_3-way'!U45/(3*'OddsRatio_working_3-way'!X45^(1/3))*COS(('OddsRatio_working_3-way'!Y45)/3)</f>
        <v>0.52264881689412679</v>
      </c>
      <c r="AG45" s="11">
        <f>-'OddsRatio_working_3-way'!U45/(3*'OddsRatio_working_3-way'!X45^(1/3))*COS(('OddsRatio_working_3-way'!Y45+2*PI())/3)</f>
        <v>-0.3393949538138048</v>
      </c>
      <c r="AH45" s="11">
        <f>-'OddsRatio_working_3-way'!U45/(3*'OddsRatio_working_3-way'!X45^(1/3))*COS(('OddsRatio_working_3-way'!Y45+4*PI())/3)</f>
        <v>-0.18325386308032196</v>
      </c>
      <c r="AI45" s="11">
        <f>'OddsRatio_working_3-way'!U45/(3*'OddsRatio_working_3-way'!X45^(1/3))*SIN(('OddsRatio_working_3-way'!Y45)/3)</f>
        <v>-9.0148100766538147E-2</v>
      </c>
      <c r="AJ45" s="11">
        <f>'OddsRatio_working_3-way'!U45/(3*'OddsRatio_working_3-way'!X45^(1/3))*SIN(('OddsRatio_working_3-way'!Y45+2*PI())/3)</f>
        <v>-0.40755310230492631</v>
      </c>
      <c r="AK45" s="11">
        <f>'OddsRatio_working_3-way'!U45/(3*'OddsRatio_working_3-way'!X45^(1/3))*SIN(('OddsRatio_working_3-way'!Y45+4*PI())/3)</f>
        <v>0.49770120307146437</v>
      </c>
      <c r="AL45" s="11">
        <f>'OddsRatio_working_3-way'!Z45+'OddsRatio_working_3-way'!AF45</f>
        <v>1.0452976337882536</v>
      </c>
      <c r="AM45" s="11">
        <f>'OddsRatio_working_3-way'!AA45+'OddsRatio_working_3-way'!AG45</f>
        <v>-0.6787899076276096</v>
      </c>
      <c r="AN45" s="11">
        <f>'OddsRatio_working_3-way'!AB45+'OddsRatio_working_3-way'!AH45</f>
        <v>-0.36650772616064392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1.0452976337882536</v>
      </c>
      <c r="AS45" s="11">
        <f>IF(('OddsRatio_working_3-way'!X45=0),IF(Q45&gt;0,-Q45^(1/3),(-Q45)^(1/3)),'OddsRatio_working_3-way'!AM45-'OddsRatio_working_3-way'!R45/3)</f>
        <v>-0.6787899076276096</v>
      </c>
      <c r="AT45" s="11">
        <f>IF(('OddsRatio_working_3-way'!X45=0),IF(Q45&gt;0,-Q45^(1/3),(-Q45)^(1/3)),'OddsRatio_working_3-way'!AN45-'OddsRatio_working_3-way'!R45/3)</f>
        <v>-0.36650772616064392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2.84</v>
      </c>
      <c r="B46" s="4">
        <f>IF('True_Odds_Calculator_3-way'!B47="","",'True_Odds_Calculator_3-way'!B47)</f>
        <v>3.16</v>
      </c>
      <c r="C46" s="4">
        <f>IF('True_Odds_Calculator_3-way'!C47="","",'True_Odds_Calculator_3-way'!C47)</f>
        <v>2.79</v>
      </c>
      <c r="D46" s="9">
        <f t="shared" si="13"/>
        <v>0.34297888988787228</v>
      </c>
      <c r="E46" s="9">
        <f t="shared" si="14"/>
        <v>0.30780741673266493</v>
      </c>
      <c r="F46" s="9">
        <f t="shared" si="15"/>
        <v>0.34921369337946279</v>
      </c>
      <c r="G46" s="9">
        <f t="shared" si="16"/>
        <v>1.0411039886305158</v>
      </c>
      <c r="H46" s="9">
        <f t="shared" si="17"/>
        <v>2.9156313390801487</v>
      </c>
      <c r="I46" s="9">
        <f t="shared" si="18"/>
        <v>3.2487846154419149</v>
      </c>
      <c r="J46" s="9">
        <f t="shared" si="19"/>
        <v>2.863576139648623</v>
      </c>
      <c r="K46" s="11">
        <f t="shared" si="20"/>
        <v>0.35211267605633806</v>
      </c>
      <c r="L46" s="11">
        <f t="shared" si="21"/>
        <v>0.31645569620253161</v>
      </c>
      <c r="M46" s="11">
        <f t="shared" si="22"/>
        <v>0.35842293906810035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-0.28412861817700819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0.23124318251964487</v>
      </c>
      <c r="Q46" s="11">
        <f>2*'OddsRatio_working_3-way'!K46*'OddsRatio_working_3-way'!L46*'OddsRatio_working_3-way'!M46</f>
        <v>7.9876746984333294E-2</v>
      </c>
      <c r="R46" s="11">
        <f t="shared" si="23"/>
        <v>0</v>
      </c>
      <c r="S46" s="11">
        <f t="shared" si="24"/>
        <v>-0.8138679729036784</v>
      </c>
      <c r="T46" s="11">
        <f t="shared" si="25"/>
        <v>-0.28112883347277318</v>
      </c>
      <c r="U46" s="11">
        <f>'OddsRatio_working_3-way'!S46-'OddsRatio_working_3-way'!R46^2/3</f>
        <v>-0.8138679729036784</v>
      </c>
      <c r="V46" s="11">
        <f>'OddsRatio_working_3-way'!S46*'OddsRatio_working_3-way'!R46/3-2*'OddsRatio_working_3-way'!R46^3/27-'OddsRatio_working_3-way'!T46</f>
        <v>0.28112883347277318</v>
      </c>
      <c r="W46" s="11">
        <f>'OddsRatio_working_3-way'!V46^2+4*'OddsRatio_working_3-way'!U46^3/27</f>
        <v>-8.3187449939839397E-4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0.14130224300162456</v>
      </c>
      <c r="Y46" s="11">
        <f>IF('OddsRatio_working_3-way'!W46&gt;=0,IF('OddsRatio_working_3-way'!V46+SQRT('OddsRatio_working_3-way'!W46)&gt;0,0,PI()),ACOS('OddsRatio_working_3-way'!V46/(2*'OddsRatio_working_3-way'!X46)))</f>
        <v>0.10223666715819668</v>
      </c>
      <c r="Z46" s="11">
        <f>'OddsRatio_working_3-way'!X46^(1/3)*COS('OddsRatio_working_3-way'!Y46/3)</f>
        <v>0.52055199431525789</v>
      </c>
      <c r="AA46" s="11">
        <f>'OddsRatio_working_3-way'!X46^(1/3)*COS(('OddsRatio_working_3-way'!Y46+2*PI())/3)</f>
        <v>-0.27564509396666104</v>
      </c>
      <c r="AB46" s="11">
        <f>'OddsRatio_working_3-way'!X46^(1/3)*COS(('OddsRatio_working_3-way'!Y46+4*PI())/3)</f>
        <v>-0.24490690034859675</v>
      </c>
      <c r="AC46" s="11">
        <f>'OddsRatio_working_3-way'!X46^(1/3)*SIN('OddsRatio_working_3-way'!Y46/3)</f>
        <v>1.7746704359792261E-2</v>
      </c>
      <c r="AD46" s="11">
        <f>'OddsRatio_working_3-way'!X46^(1/3)*SIN(('OddsRatio_working_3-way'!Y46+2*PI())/3)</f>
        <v>0.44193789888776991</v>
      </c>
      <c r="AE46" s="11">
        <f>'OddsRatio_working_3-way'!X46^(1/3)*SIN(('OddsRatio_working_3-way'!Y46+4*PI())/3)</f>
        <v>-0.45968460324756222</v>
      </c>
      <c r="AF46" s="11">
        <f>-'OddsRatio_working_3-way'!U46/(3*'OddsRatio_working_3-way'!X46^(1/3))*COS(('OddsRatio_working_3-way'!Y46)/3)</f>
        <v>0.52055199431525789</v>
      </c>
      <c r="AG46" s="11">
        <f>-'OddsRatio_working_3-way'!U46/(3*'OddsRatio_working_3-way'!X46^(1/3))*COS(('OddsRatio_working_3-way'!Y46+2*PI())/3)</f>
        <v>-0.27564509396666104</v>
      </c>
      <c r="AH46" s="11">
        <f>-'OddsRatio_working_3-way'!U46/(3*'OddsRatio_working_3-way'!X46^(1/3))*COS(('OddsRatio_working_3-way'!Y46+4*PI())/3)</f>
        <v>-0.24490690034859675</v>
      </c>
      <c r="AI46" s="11">
        <f>'OddsRatio_working_3-way'!U46/(3*'OddsRatio_working_3-way'!X46^(1/3))*SIN(('OddsRatio_working_3-way'!Y46)/3)</f>
        <v>-1.7746704359792261E-2</v>
      </c>
      <c r="AJ46" s="11">
        <f>'OddsRatio_working_3-way'!U46/(3*'OddsRatio_working_3-way'!X46^(1/3))*SIN(('OddsRatio_working_3-way'!Y46+2*PI())/3)</f>
        <v>-0.44193789888776991</v>
      </c>
      <c r="AK46" s="11">
        <f>'OddsRatio_working_3-way'!U46/(3*'OddsRatio_working_3-way'!X46^(1/3))*SIN(('OddsRatio_working_3-way'!Y46+4*PI())/3)</f>
        <v>0.45968460324756222</v>
      </c>
      <c r="AL46" s="11">
        <f>'OddsRatio_working_3-way'!Z46+'OddsRatio_working_3-way'!AF46</f>
        <v>1.0411039886305158</v>
      </c>
      <c r="AM46" s="11">
        <f>'OddsRatio_working_3-way'!AA46+'OddsRatio_working_3-way'!AG46</f>
        <v>-0.55129018793332207</v>
      </c>
      <c r="AN46" s="11">
        <f>'OddsRatio_working_3-way'!AB46+'OddsRatio_working_3-way'!AH46</f>
        <v>-0.48981380069719349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1.0411039886305158</v>
      </c>
      <c r="AS46" s="11">
        <f>IF(('OddsRatio_working_3-way'!X46=0),IF(Q46&gt;0,-Q46^(1/3),(-Q46)^(1/3)),'OddsRatio_working_3-way'!AM46-'OddsRatio_working_3-way'!R46/3)</f>
        <v>-0.55129018793332207</v>
      </c>
      <c r="AT46" s="11">
        <f>IF(('OddsRatio_working_3-way'!X46=0),IF(Q46&gt;0,-Q46^(1/3),(-Q46)^(1/3)),'OddsRatio_working_3-way'!AN46-'OddsRatio_working_3-way'!R46/3)</f>
        <v>-0.48981380069719349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3.25</v>
      </c>
      <c r="B47" s="4">
        <f>IF('True_Odds_Calculator_3-way'!B48="","",'True_Odds_Calculator_3-way'!B48)</f>
        <v>3.33</v>
      </c>
      <c r="C47" s="4">
        <f>IF('True_Odds_Calculator_3-way'!C48="","",'True_Odds_Calculator_3-way'!C48)</f>
        <v>2.39</v>
      </c>
      <c r="D47" s="9">
        <f t="shared" si="13"/>
        <v>0.29926636204291296</v>
      </c>
      <c r="E47" s="9">
        <f t="shared" si="14"/>
        <v>0.29199140386747291</v>
      </c>
      <c r="F47" s="9">
        <f t="shared" si="15"/>
        <v>0.40874223408961402</v>
      </c>
      <c r="G47" s="9">
        <f t="shared" si="16"/>
        <v>1.0406688219129479</v>
      </c>
      <c r="H47" s="9">
        <f t="shared" si="17"/>
        <v>3.3415048493041333</v>
      </c>
      <c r="I47" s="9">
        <f t="shared" si="18"/>
        <v>3.4247583550571687</v>
      </c>
      <c r="J47" s="9">
        <f t="shared" si="19"/>
        <v>2.4465296624589978</v>
      </c>
      <c r="K47" s="11">
        <f t="shared" si="20"/>
        <v>0.30769230769230771</v>
      </c>
      <c r="L47" s="11">
        <f t="shared" si="21"/>
        <v>0.3003003003003003</v>
      </c>
      <c r="M47" s="11">
        <f t="shared" si="22"/>
        <v>0.41841004184100417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-0.28172652858845326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0.23080692536759478</v>
      </c>
      <c r="Q47" s="11">
        <f>2*'OddsRatio_working_3-way'!K47*'OddsRatio_working_3-way'!L47*'OddsRatio_working_3-way'!M47</f>
        <v>7.732225305447063E-2</v>
      </c>
      <c r="R47" s="11">
        <f t="shared" si="23"/>
        <v>0</v>
      </c>
      <c r="S47" s="11">
        <f t="shared" si="24"/>
        <v>-0.81925875608526044</v>
      </c>
      <c r="T47" s="11">
        <f t="shared" si="25"/>
        <v>-0.27445854475218112</v>
      </c>
      <c r="U47" s="11">
        <f>'OddsRatio_working_3-way'!S47-'OddsRatio_working_3-way'!R47^2/3</f>
        <v>-0.81925875608526044</v>
      </c>
      <c r="V47" s="11">
        <f>'OddsRatio_working_3-way'!S47*'OddsRatio_working_3-way'!R47/3-2*'OddsRatio_working_3-way'!R47^3/27-'OddsRatio_working_3-way'!T47</f>
        <v>0.27445854475218112</v>
      </c>
      <c r="W47" s="11">
        <f>'OddsRatio_working_3-way'!V47^2+4*'OddsRatio_working_3-way'!U47^3/27</f>
        <v>-6.1353389157101923E-3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0.14270847180808433</v>
      </c>
      <c r="Y47" s="11">
        <f>IF('OddsRatio_working_3-way'!W47&gt;=0,IF('OddsRatio_working_3-way'!V47+SQRT('OddsRatio_working_3-way'!W47)&gt;0,0,PI()),ACOS('OddsRatio_working_3-way'!V47/(2*'OddsRatio_working_3-way'!X47)))</f>
        <v>0.27800211363836547</v>
      </c>
      <c r="Z47" s="11">
        <f>'OddsRatio_working_3-way'!X47^(1/3)*COS('OddsRatio_working_3-way'!Y47/3)</f>
        <v>0.52033441095647393</v>
      </c>
      <c r="AA47" s="11">
        <f>'OddsRatio_working_3-way'!X47^(1/3)*COS(('OddsRatio_working_3-way'!Y47+2*PI())/3)</f>
        <v>-0.30204517823539895</v>
      </c>
      <c r="AB47" s="11">
        <f>'OddsRatio_working_3-way'!X47^(1/3)*COS(('OddsRatio_working_3-way'!Y47+4*PI())/3)</f>
        <v>-0.21828923272107492</v>
      </c>
      <c r="AC47" s="11">
        <f>'OddsRatio_working_3-way'!X47^(1/3)*SIN('OddsRatio_working_3-way'!Y47/3)</f>
        <v>4.8356517688926626E-2</v>
      </c>
      <c r="AD47" s="11">
        <f>'OddsRatio_working_3-way'!X47^(1/3)*SIN(('OddsRatio_working_3-way'!Y47+2*PI())/3)</f>
        <v>0.42644455950705512</v>
      </c>
      <c r="AE47" s="11">
        <f>'OddsRatio_working_3-way'!X47^(1/3)*SIN(('OddsRatio_working_3-way'!Y47+4*PI())/3)</f>
        <v>-0.47480107719598169</v>
      </c>
      <c r="AF47" s="11">
        <f>-'OddsRatio_working_3-way'!U47/(3*'OddsRatio_working_3-way'!X47^(1/3))*COS(('OddsRatio_working_3-way'!Y47)/3)</f>
        <v>0.52033441095647393</v>
      </c>
      <c r="AG47" s="11">
        <f>-'OddsRatio_working_3-way'!U47/(3*'OddsRatio_working_3-way'!X47^(1/3))*COS(('OddsRatio_working_3-way'!Y47+2*PI())/3)</f>
        <v>-0.30204517823539895</v>
      </c>
      <c r="AH47" s="11">
        <f>-'OddsRatio_working_3-way'!U47/(3*'OddsRatio_working_3-way'!X47^(1/3))*COS(('OddsRatio_working_3-way'!Y47+4*PI())/3)</f>
        <v>-0.21828923272107492</v>
      </c>
      <c r="AI47" s="11">
        <f>'OddsRatio_working_3-way'!U47/(3*'OddsRatio_working_3-way'!X47^(1/3))*SIN(('OddsRatio_working_3-way'!Y47)/3)</f>
        <v>-4.8356517688926626E-2</v>
      </c>
      <c r="AJ47" s="11">
        <f>'OddsRatio_working_3-way'!U47/(3*'OddsRatio_working_3-way'!X47^(1/3))*SIN(('OddsRatio_working_3-way'!Y47+2*PI())/3)</f>
        <v>-0.42644455950705512</v>
      </c>
      <c r="AK47" s="11">
        <f>'OddsRatio_working_3-way'!U47/(3*'OddsRatio_working_3-way'!X47^(1/3))*SIN(('OddsRatio_working_3-way'!Y47+4*PI())/3)</f>
        <v>0.47480107719598169</v>
      </c>
      <c r="AL47" s="11">
        <f>'OddsRatio_working_3-way'!Z47+'OddsRatio_working_3-way'!AF47</f>
        <v>1.0406688219129479</v>
      </c>
      <c r="AM47" s="11">
        <f>'OddsRatio_working_3-way'!AA47+'OddsRatio_working_3-way'!AG47</f>
        <v>-0.6040903564707979</v>
      </c>
      <c r="AN47" s="11">
        <f>'OddsRatio_working_3-way'!AB47+'OddsRatio_working_3-way'!AH47</f>
        <v>-0.43657846544214984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1.0406688219129479</v>
      </c>
      <c r="AS47" s="11">
        <f>IF(('OddsRatio_working_3-way'!X47=0),IF(Q47&gt;0,-Q47^(1/3),(-Q47)^(1/3)),'OddsRatio_working_3-way'!AM47-'OddsRatio_working_3-way'!R47/3)</f>
        <v>-0.6040903564707979</v>
      </c>
      <c r="AT47" s="11">
        <f>IF(('OddsRatio_working_3-way'!X47=0),IF(Q47&gt;0,-Q47^(1/3),(-Q47)^(1/3)),'OddsRatio_working_3-way'!AN47-'OddsRatio_working_3-way'!R47/3)</f>
        <v>-0.43657846544214984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1.64</v>
      </c>
      <c r="B48" s="4">
        <f>IF('True_Odds_Calculator_3-way'!B49="","",'True_Odds_Calculator_3-way'!B49)</f>
        <v>4.04</v>
      </c>
      <c r="C48" s="4">
        <f>IF('True_Odds_Calculator_3-way'!C49="","",'True_Odds_Calculator_3-way'!C49)</f>
        <v>5.55</v>
      </c>
      <c r="D48" s="9">
        <f t="shared" si="13"/>
        <v>0.59393553892992568</v>
      </c>
      <c r="E48" s="9">
        <f t="shared" si="14"/>
        <v>0.23543255819625647</v>
      </c>
      <c r="F48" s="9">
        <f t="shared" si="15"/>
        <v>0.17063190287381799</v>
      </c>
      <c r="G48" s="9">
        <f t="shared" si="16"/>
        <v>1.0682568710488436</v>
      </c>
      <c r="H48" s="9">
        <f t="shared" si="17"/>
        <v>1.6836843974712601</v>
      </c>
      <c r="I48" s="9">
        <f t="shared" si="18"/>
        <v>4.247500887988485</v>
      </c>
      <c r="J48" s="9">
        <f t="shared" si="19"/>
        <v>5.8605687632722372</v>
      </c>
      <c r="K48" s="11">
        <f t="shared" si="20"/>
        <v>0.6097560975609756</v>
      </c>
      <c r="L48" s="11">
        <f t="shared" si="21"/>
        <v>0.24752475247524752</v>
      </c>
      <c r="M48" s="11">
        <f t="shared" si="22"/>
        <v>0.1801801801801802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-0.24073916950033836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0.22381110886302866</v>
      </c>
      <c r="Q48" s="11">
        <f>2*'OddsRatio_working_3-way'!K48*'OddsRatio_working_3-way'!L48*'OddsRatio_working_3-way'!M48</f>
        <v>5.4389090853712928E-2</v>
      </c>
      <c r="R48" s="11">
        <f t="shared" si="23"/>
        <v>0</v>
      </c>
      <c r="S48" s="11">
        <f t="shared" si="24"/>
        <v>-0.92968298149219164</v>
      </c>
      <c r="T48" s="11">
        <f t="shared" si="25"/>
        <v>-0.22592539039907455</v>
      </c>
      <c r="U48" s="11">
        <f>'OddsRatio_working_3-way'!S48-'OddsRatio_working_3-way'!R48^2/3</f>
        <v>-0.92968298149219164</v>
      </c>
      <c r="V48" s="11">
        <f>'OddsRatio_working_3-way'!S48*'OddsRatio_working_3-way'!R48/3-2*'OddsRatio_working_3-way'!R48^3/27-'OddsRatio_working_3-way'!T48</f>
        <v>0.22592539039907455</v>
      </c>
      <c r="W48" s="11">
        <f>'OddsRatio_working_3-way'!V48^2+4*'OddsRatio_working_3-way'!U48^3/27</f>
        <v>-6.7999897594207645E-2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0.17251244855167835</v>
      </c>
      <c r="Y48" s="11">
        <f>IF('OddsRatio_working_3-way'!W48&gt;=0,IF('OddsRatio_working_3-way'!V48+SQRT('OddsRatio_working_3-way'!W48)&gt;0,0,PI()),ACOS('OddsRatio_working_3-way'!V48/(2*'OddsRatio_working_3-way'!X48)))</f>
        <v>0.85686651513464984</v>
      </c>
      <c r="Z48" s="11">
        <f>'OddsRatio_working_3-way'!X48^(1/3)*COS('OddsRatio_working_3-way'!Y48/3)</f>
        <v>0.5341284355244218</v>
      </c>
      <c r="AA48" s="11">
        <f>'OddsRatio_working_3-way'!X48^(1/3)*COS(('OddsRatio_working_3-way'!Y48+2*PI())/3)</f>
        <v>-0.40289814631551096</v>
      </c>
      <c r="AB48" s="11">
        <f>'OddsRatio_working_3-way'!X48^(1/3)*COS(('OddsRatio_working_3-way'!Y48+4*PI())/3)</f>
        <v>-0.13123028920891103</v>
      </c>
      <c r="AC48" s="11">
        <f>'OddsRatio_working_3-way'!X48^(1/3)*SIN('OddsRatio_working_3-way'!Y48/3)</f>
        <v>0.15684751043066447</v>
      </c>
      <c r="AD48" s="11">
        <f>'OddsRatio_working_3-way'!X48^(1/3)*SIN(('OddsRatio_working_3-way'!Y48+2*PI())/3)</f>
        <v>0.38414503883245582</v>
      </c>
      <c r="AE48" s="11">
        <f>'OddsRatio_working_3-way'!X48^(1/3)*SIN(('OddsRatio_working_3-way'!Y48+4*PI())/3)</f>
        <v>-0.54099254926312002</v>
      </c>
      <c r="AF48" s="11">
        <f>-'OddsRatio_working_3-way'!U48/(3*'OddsRatio_working_3-way'!X48^(1/3))*COS(('OddsRatio_working_3-way'!Y48)/3)</f>
        <v>0.53412843552442191</v>
      </c>
      <c r="AG48" s="11">
        <f>-'OddsRatio_working_3-way'!U48/(3*'OddsRatio_working_3-way'!X48^(1/3))*COS(('OddsRatio_working_3-way'!Y48+2*PI())/3)</f>
        <v>-0.40289814631551102</v>
      </c>
      <c r="AH48" s="11">
        <f>-'OddsRatio_working_3-way'!U48/(3*'OddsRatio_working_3-way'!X48^(1/3))*COS(('OddsRatio_working_3-way'!Y48+4*PI())/3)</f>
        <v>-0.13123028920891106</v>
      </c>
      <c r="AI48" s="11">
        <f>'OddsRatio_working_3-way'!U48/(3*'OddsRatio_working_3-way'!X48^(1/3))*SIN(('OddsRatio_working_3-way'!Y48)/3)</f>
        <v>-0.1568475104306645</v>
      </c>
      <c r="AJ48" s="11">
        <f>'OddsRatio_working_3-way'!U48/(3*'OddsRatio_working_3-way'!X48^(1/3))*SIN(('OddsRatio_working_3-way'!Y48+2*PI())/3)</f>
        <v>-0.38414503883245588</v>
      </c>
      <c r="AK48" s="11">
        <f>'OddsRatio_working_3-way'!U48/(3*'OddsRatio_working_3-way'!X48^(1/3))*SIN(('OddsRatio_working_3-way'!Y48+4*PI())/3)</f>
        <v>0.54099254926312013</v>
      </c>
      <c r="AL48" s="11">
        <f>'OddsRatio_working_3-way'!Z48+'OddsRatio_working_3-way'!AF48</f>
        <v>1.0682568710488436</v>
      </c>
      <c r="AM48" s="11">
        <f>'OddsRatio_working_3-way'!AA48+'OddsRatio_working_3-way'!AG48</f>
        <v>-0.80579629263102204</v>
      </c>
      <c r="AN48" s="11">
        <f>'OddsRatio_working_3-way'!AB48+'OddsRatio_working_3-way'!AH48</f>
        <v>-0.26246057841782211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1.0682568710488436</v>
      </c>
      <c r="AS48" s="11">
        <f>IF(('OddsRatio_working_3-way'!X48=0),IF(Q48&gt;0,-Q48^(1/3),(-Q48)^(1/3)),'OddsRatio_working_3-way'!AM48-'OddsRatio_working_3-way'!R48/3)</f>
        <v>-0.80579629263102204</v>
      </c>
      <c r="AT48" s="11">
        <f>IF(('OddsRatio_working_3-way'!X48=0),IF(Q48&gt;0,-Q48^(1/3),(-Q48)^(1/3)),'OddsRatio_working_3-way'!AN48-'OddsRatio_working_3-way'!R48/3)</f>
        <v>-0.26246057841782211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</v>
      </c>
      <c r="B49" s="4">
        <f>IF('True_Odds_Calculator_3-way'!B50="","",'True_Odds_Calculator_3-way'!B50)</f>
        <v>3.74</v>
      </c>
      <c r="C49" s="4">
        <f>IF('True_Odds_Calculator_3-way'!C50="","",'True_Odds_Calculator_3-way'!C50)</f>
        <v>3.56</v>
      </c>
      <c r="D49" s="9">
        <f t="shared" si="13"/>
        <v>0.47234577085097634</v>
      </c>
      <c r="E49" s="9">
        <f t="shared" si="14"/>
        <v>0.25722940483235024</v>
      </c>
      <c r="F49" s="9">
        <f t="shared" si="15"/>
        <v>0.27042482431667314</v>
      </c>
      <c r="G49" s="9">
        <f t="shared" si="16"/>
        <v>1.0538614704527642</v>
      </c>
      <c r="H49" s="9">
        <f t="shared" si="17"/>
        <v>2.1170931586799302</v>
      </c>
      <c r="I49" s="9">
        <f t="shared" si="18"/>
        <v>3.8875804290405753</v>
      </c>
      <c r="J49" s="9">
        <f t="shared" si="19"/>
        <v>3.6978853643590761</v>
      </c>
      <c r="K49" s="11">
        <f t="shared" si="20"/>
        <v>0.4854368932038835</v>
      </c>
      <c r="L49" s="11">
        <f t="shared" si="21"/>
        <v>0.26737967914438499</v>
      </c>
      <c r="M49" s="11">
        <f t="shared" si="22"/>
        <v>0.2808988764044944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-0.27108630177181692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0.23188267145171387</v>
      </c>
      <c r="Q49" s="11">
        <f>2*'OddsRatio_working_3-way'!K49*'OddsRatio_working_3-way'!L49*'OddsRatio_working_3-way'!M49</f>
        <v>7.2919079072865989E-2</v>
      </c>
      <c r="R49" s="11">
        <f t="shared" si="23"/>
        <v>0</v>
      </c>
      <c r="S49" s="11">
        <f t="shared" si="24"/>
        <v>-0.85538321167883224</v>
      </c>
      <c r="T49" s="11">
        <f t="shared" si="25"/>
        <v>-0.26898843134554473</v>
      </c>
      <c r="U49" s="11">
        <f>'OddsRatio_working_3-way'!S49-'OddsRatio_working_3-way'!R49^2/3</f>
        <v>-0.85538321167883224</v>
      </c>
      <c r="V49" s="11">
        <f>'OddsRatio_working_3-way'!S49*'OddsRatio_working_3-way'!R49/3-2*'OddsRatio_working_3-way'!R49^3/27-'OddsRatio_working_3-way'!T49</f>
        <v>0.26898843134554473</v>
      </c>
      <c r="W49" s="11">
        <f>'OddsRatio_working_3-way'!V49^2+4*'OddsRatio_working_3-way'!U49^3/27</f>
        <v>-2.0366285088505326E-2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0.15225066607920157</v>
      </c>
      <c r="Y49" s="11">
        <f>IF('OddsRatio_working_3-way'!W49&gt;=0,IF('OddsRatio_working_3-way'!V49+SQRT('OddsRatio_working_3-way'!W49)&gt;0,0,PI()),ACOS('OddsRatio_working_3-way'!V49/(2*'OddsRatio_working_3-way'!X49)))</f>
        <v>0.48778404297600741</v>
      </c>
      <c r="Z49" s="11">
        <f>'OddsRatio_working_3-way'!X49^(1/3)*COS('OddsRatio_working_3-way'!Y49/3)</f>
        <v>0.52693073522638212</v>
      </c>
      <c r="AA49" s="11">
        <f>'OddsRatio_working_3-way'!X49^(1/3)*COS(('OddsRatio_working_3-way'!Y49+2*PI())/3)</f>
        <v>-0.33832392173392223</v>
      </c>
      <c r="AB49" s="11">
        <f>'OddsRatio_working_3-way'!X49^(1/3)*COS(('OddsRatio_working_3-way'!Y49+4*PI())/3)</f>
        <v>-0.18860681349245995</v>
      </c>
      <c r="AC49" s="11">
        <f>'OddsRatio_working_3-way'!X49^(1/3)*SIN('OddsRatio_working_3-way'!Y49/3)</f>
        <v>8.6439212745500676E-2</v>
      </c>
      <c r="AD49" s="11">
        <f>'OddsRatio_working_3-way'!X49^(1/3)*SIN(('OddsRatio_working_3-way'!Y49+2*PI())/3)</f>
        <v>0.41311579636810836</v>
      </c>
      <c r="AE49" s="11">
        <f>'OddsRatio_working_3-way'!X49^(1/3)*SIN(('OddsRatio_working_3-way'!Y49+4*PI())/3)</f>
        <v>-0.49955500911360895</v>
      </c>
      <c r="AF49" s="11">
        <f>-'OddsRatio_working_3-way'!U49/(3*'OddsRatio_working_3-way'!X49^(1/3))*COS(('OddsRatio_working_3-way'!Y49)/3)</f>
        <v>0.52693073522638201</v>
      </c>
      <c r="AG49" s="11">
        <f>-'OddsRatio_working_3-way'!U49/(3*'OddsRatio_working_3-way'!X49^(1/3))*COS(('OddsRatio_working_3-way'!Y49+2*PI())/3)</f>
        <v>-0.33832392173392217</v>
      </c>
      <c r="AH49" s="11">
        <f>-'OddsRatio_working_3-way'!U49/(3*'OddsRatio_working_3-way'!X49^(1/3))*COS(('OddsRatio_working_3-way'!Y49+4*PI())/3)</f>
        <v>-0.18860681349245992</v>
      </c>
      <c r="AI49" s="11">
        <f>'OddsRatio_working_3-way'!U49/(3*'OddsRatio_working_3-way'!X49^(1/3))*SIN(('OddsRatio_working_3-way'!Y49)/3)</f>
        <v>-8.6439212745500649E-2</v>
      </c>
      <c r="AJ49" s="11">
        <f>'OddsRatio_working_3-way'!U49/(3*'OddsRatio_working_3-way'!X49^(1/3))*SIN(('OddsRatio_working_3-way'!Y49+2*PI())/3)</f>
        <v>-0.41311579636810825</v>
      </c>
      <c r="AK49" s="11">
        <f>'OddsRatio_working_3-way'!U49/(3*'OddsRatio_working_3-way'!X49^(1/3))*SIN(('OddsRatio_working_3-way'!Y49+4*PI())/3)</f>
        <v>0.49955500911360884</v>
      </c>
      <c r="AL49" s="11">
        <f>'OddsRatio_working_3-way'!Z49+'OddsRatio_working_3-way'!AF49</f>
        <v>1.0538614704527642</v>
      </c>
      <c r="AM49" s="11">
        <f>'OddsRatio_working_3-way'!AA49+'OddsRatio_working_3-way'!AG49</f>
        <v>-0.67664784346784446</v>
      </c>
      <c r="AN49" s="11">
        <f>'OddsRatio_working_3-way'!AB49+'OddsRatio_working_3-way'!AH49</f>
        <v>-0.37721362698491989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1.0538614704527642</v>
      </c>
      <c r="AS49" s="11">
        <f>IF(('OddsRatio_working_3-way'!X49=0),IF(Q49&gt;0,-Q49^(1/3),(-Q49)^(1/3)),'OddsRatio_working_3-way'!AM49-'OddsRatio_working_3-way'!R49/3)</f>
        <v>-0.67664784346784446</v>
      </c>
      <c r="AT49" s="11">
        <f>IF(('OddsRatio_working_3-way'!X49=0),IF(Q49&gt;0,-Q49^(1/3),(-Q49)^(1/3)),'OddsRatio_working_3-way'!AN49-'OddsRatio_working_3-way'!R49/3)</f>
        <v>-0.37721362698491989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4.2300000000000004</v>
      </c>
      <c r="B50" s="4">
        <f>IF('True_Odds_Calculator_3-way'!B51="","",'True_Odds_Calculator_3-way'!B51)</f>
        <v>3.52</v>
      </c>
      <c r="C50" s="4">
        <f>IF('True_Odds_Calculator_3-way'!C51="","",'True_Odds_Calculator_3-way'!C51)</f>
        <v>1.94</v>
      </c>
      <c r="D50" s="9">
        <f t="shared" si="13"/>
        <v>0.22623472904660874</v>
      </c>
      <c r="E50" s="9">
        <f t="shared" si="14"/>
        <v>0.27259975675556797</v>
      </c>
      <c r="F50" s="9">
        <f t="shared" si="15"/>
        <v>0.50116551419782362</v>
      </c>
      <c r="G50" s="9">
        <f t="shared" si="16"/>
        <v>1.0588816865129727</v>
      </c>
      <c r="H50" s="9">
        <f t="shared" si="17"/>
        <v>4.4201878474369005</v>
      </c>
      <c r="I50" s="9">
        <f t="shared" si="18"/>
        <v>3.668381850012691</v>
      </c>
      <c r="J50" s="9">
        <f t="shared" si="19"/>
        <v>1.9953487853221936</v>
      </c>
      <c r="K50" s="11">
        <f t="shared" si="20"/>
        <v>0.23640661938534277</v>
      </c>
      <c r="L50" s="11">
        <f t="shared" si="21"/>
        <v>0.28409090909090912</v>
      </c>
      <c r="M50" s="11">
        <f t="shared" si="22"/>
        <v>0.51546391752577325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-0.26487816307403955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0.23160149421390924</v>
      </c>
      <c r="Q50" s="11">
        <f>2*'OddsRatio_working_3-way'!K50*'OddsRatio_working_3-way'!L50*'OddsRatio_working_3-way'!M50</f>
        <v>6.9238114862155239E-2</v>
      </c>
      <c r="R50" s="11">
        <f t="shared" si="23"/>
        <v>0</v>
      </c>
      <c r="S50" s="11">
        <f t="shared" si="24"/>
        <v>-0.8743699047368102</v>
      </c>
      <c r="T50" s="11">
        <f t="shared" si="25"/>
        <v>-0.26139608512311219</v>
      </c>
      <c r="U50" s="11">
        <f>'OddsRatio_working_3-way'!S50-'OddsRatio_working_3-way'!R50^2/3</f>
        <v>-0.8743699047368102</v>
      </c>
      <c r="V50" s="11">
        <f>'OddsRatio_working_3-way'!S50*'OddsRatio_working_3-way'!R50/3-2*'OddsRatio_working_3-way'!R50^3/27-'OddsRatio_working_3-way'!T50</f>
        <v>0.26139608512311219</v>
      </c>
      <c r="W50" s="11">
        <f>'OddsRatio_working_3-way'!V50^2+4*'OddsRatio_working_3-way'!U50^3/27</f>
        <v>-3.0705518811171034E-2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0.15734788855340603</v>
      </c>
      <c r="Y50" s="11">
        <f>IF('OddsRatio_working_3-way'!W50&gt;=0,IF('OddsRatio_working_3-way'!V50+SQRT('OddsRatio_working_3-way'!W50)&gt;0,0,PI()),ACOS('OddsRatio_working_3-way'!V50/(2*'OddsRatio_working_3-way'!X50)))</f>
        <v>0.59055628671039195</v>
      </c>
      <c r="Z50" s="11">
        <f>'OddsRatio_working_3-way'!X50^(1/3)*COS('OddsRatio_working_3-way'!Y50/3)</f>
        <v>0.52944084325648633</v>
      </c>
      <c r="AA50" s="11">
        <f>'OddsRatio_working_3-way'!X50^(1/3)*COS(('OddsRatio_working_3-way'!Y50+2*PI())/3)</f>
        <v>-0.35616314306137892</v>
      </c>
      <c r="AB50" s="11">
        <f>'OddsRatio_working_3-way'!X50^(1/3)*COS(('OddsRatio_working_3-way'!Y50+4*PI())/3)</f>
        <v>-0.17327770019510735</v>
      </c>
      <c r="AC50" s="11">
        <f>'OddsRatio_working_3-way'!X50^(1/3)*SIN('OddsRatio_working_3-way'!Y50/3)</f>
        <v>0.10558895966970583</v>
      </c>
      <c r="AD50" s="11">
        <f>'OddsRatio_working_3-way'!X50^(1/3)*SIN(('OddsRatio_working_3-way'!Y50+2*PI())/3)</f>
        <v>0.40571474022631943</v>
      </c>
      <c r="AE50" s="11">
        <f>'OddsRatio_working_3-way'!X50^(1/3)*SIN(('OddsRatio_working_3-way'!Y50+4*PI())/3)</f>
        <v>-0.5113036998960252</v>
      </c>
      <c r="AF50" s="11">
        <f>-'OddsRatio_working_3-way'!U50/(3*'OddsRatio_working_3-way'!X50^(1/3))*COS(('OddsRatio_working_3-way'!Y50)/3)</f>
        <v>0.52944084325648633</v>
      </c>
      <c r="AG50" s="11">
        <f>-'OddsRatio_working_3-way'!U50/(3*'OddsRatio_working_3-way'!X50^(1/3))*COS(('OddsRatio_working_3-way'!Y50+2*PI())/3)</f>
        <v>-0.35616314306137892</v>
      </c>
      <c r="AH50" s="11">
        <f>-'OddsRatio_working_3-way'!U50/(3*'OddsRatio_working_3-way'!X50^(1/3))*COS(('OddsRatio_working_3-way'!Y50+4*PI())/3)</f>
        <v>-0.17327770019510735</v>
      </c>
      <c r="AI50" s="11">
        <f>'OddsRatio_working_3-way'!U50/(3*'OddsRatio_working_3-way'!X50^(1/3))*SIN(('OddsRatio_working_3-way'!Y50)/3)</f>
        <v>-0.10558895966970583</v>
      </c>
      <c r="AJ50" s="11">
        <f>'OddsRatio_working_3-way'!U50/(3*'OddsRatio_working_3-way'!X50^(1/3))*SIN(('OddsRatio_working_3-way'!Y50+2*PI())/3)</f>
        <v>-0.40571474022631943</v>
      </c>
      <c r="AK50" s="11">
        <f>'OddsRatio_working_3-way'!U50/(3*'OddsRatio_working_3-way'!X50^(1/3))*SIN(('OddsRatio_working_3-way'!Y50+4*PI())/3)</f>
        <v>0.5113036998960252</v>
      </c>
      <c r="AL50" s="11">
        <f>'OddsRatio_working_3-way'!Z50+'OddsRatio_working_3-way'!AF50</f>
        <v>1.0588816865129727</v>
      </c>
      <c r="AM50" s="11">
        <f>'OddsRatio_working_3-way'!AA50+'OddsRatio_working_3-way'!AG50</f>
        <v>-0.71232628612275783</v>
      </c>
      <c r="AN50" s="11">
        <f>'OddsRatio_working_3-way'!AB50+'OddsRatio_working_3-way'!AH50</f>
        <v>-0.34655540039021471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1.0588816865129727</v>
      </c>
      <c r="AS50" s="11">
        <f>IF(('OddsRatio_working_3-way'!X50=0),IF(Q50&gt;0,-Q50^(1/3),(-Q50)^(1/3)),'OddsRatio_working_3-way'!AM50-'OddsRatio_working_3-way'!R50/3)</f>
        <v>-0.71232628612275783</v>
      </c>
      <c r="AT50" s="11">
        <f>IF(('OddsRatio_working_3-way'!X50=0),IF(Q50&gt;0,-Q50^(1/3),(-Q50)^(1/3)),'OddsRatio_working_3-way'!AN50-'OddsRatio_working_3-way'!R50/3)</f>
        <v>-0.34655540039021471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2.54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2.97</v>
      </c>
      <c r="D51" s="9">
        <f t="shared" si="13"/>
        <v>0.38181955826384884</v>
      </c>
      <c r="E51" s="9">
        <f t="shared" si="14"/>
        <v>0.29256498478197829</v>
      </c>
      <c r="F51" s="9">
        <f t="shared" si="15"/>
        <v>0.32561545695417277</v>
      </c>
      <c r="G51" s="9">
        <f t="shared" si="16"/>
        <v>1.0513234918674608</v>
      </c>
      <c r="H51" s="9">
        <f t="shared" si="17"/>
        <v>2.6190381774758897</v>
      </c>
      <c r="I51" s="9">
        <f t="shared" si="18"/>
        <v>3.4180440312951594</v>
      </c>
      <c r="J51" s="9">
        <f t="shared" si="19"/>
        <v>3.0711072789788978</v>
      </c>
      <c r="K51" s="11">
        <f t="shared" si="20"/>
        <v>0.39370078740157477</v>
      </c>
      <c r="L51" s="11">
        <f t="shared" si="21"/>
        <v>0.30303030303030304</v>
      </c>
      <c r="M51" s="11">
        <f t="shared" si="22"/>
        <v>0.33670033670033667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-0.28029198370405717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0.23338450921366694</v>
      </c>
      <c r="Q51" s="11">
        <f>2*'OddsRatio_working_3-way'!K51*'OddsRatio_working_3-way'!L51*'OddsRatio_working_3-way'!M51</f>
        <v>8.0338901622604791E-2</v>
      </c>
      <c r="R51" s="11">
        <f t="shared" si="23"/>
        <v>0</v>
      </c>
      <c r="S51" s="11">
        <f t="shared" si="24"/>
        <v>-0.83264782006781579</v>
      </c>
      <c r="T51" s="11">
        <f t="shared" si="25"/>
        <v>-0.28662575561714826</v>
      </c>
      <c r="U51" s="11">
        <f>'OddsRatio_working_3-way'!S51-'OddsRatio_working_3-way'!R51^2/3</f>
        <v>-0.83264782006781579</v>
      </c>
      <c r="V51" s="11">
        <f>'OddsRatio_working_3-way'!S51*'OddsRatio_working_3-way'!R51/3-2*'OddsRatio_working_3-way'!R51^3/27-'OddsRatio_working_3-way'!T51</f>
        <v>0.28662575561714826</v>
      </c>
      <c r="W51" s="11">
        <f>'OddsRatio_working_3-way'!V51^2+4*'OddsRatio_working_3-way'!U51^3/27</f>
        <v>-3.3681540785520797E-3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0.14622113207540599</v>
      </c>
      <c r="Y51" s="11">
        <f>IF('OddsRatio_working_3-way'!W51&gt;=0,IF('OddsRatio_working_3-way'!V51+SQRT('OddsRatio_working_3-way'!W51)&gt;0,0,PI()),ACOS('OddsRatio_working_3-way'!V51/(2*'OddsRatio_working_3-way'!X51)))</f>
        <v>0.19977842058636597</v>
      </c>
      <c r="Z51" s="11">
        <f>'OddsRatio_working_3-way'!X51^(1/3)*COS('OddsRatio_working_3-way'!Y51/3)</f>
        <v>0.52566174593373038</v>
      </c>
      <c r="AA51" s="11">
        <f>'OddsRatio_working_3-way'!X51^(1/3)*COS(('OddsRatio_working_3-way'!Y51+2*PI())/3)</f>
        <v>-0.29319123632735028</v>
      </c>
      <c r="AB51" s="11">
        <f>'OddsRatio_working_3-way'!X51^(1/3)*COS(('OddsRatio_working_3-way'!Y51+4*PI())/3)</f>
        <v>-0.23247050960638024</v>
      </c>
      <c r="AC51" s="11">
        <f>'OddsRatio_working_3-way'!X51^(1/3)*SIN('OddsRatio_working_3-way'!Y51/3)</f>
        <v>3.5057127917741931E-2</v>
      </c>
      <c r="AD51" s="11">
        <f>'OddsRatio_working_3-way'!X51^(1/3)*SIN(('OddsRatio_working_3-way'!Y51+2*PI())/3)</f>
        <v>0.43770786181742094</v>
      </c>
      <c r="AE51" s="11">
        <f>'OddsRatio_working_3-way'!X51^(1/3)*SIN(('OddsRatio_working_3-way'!Y51+4*PI())/3)</f>
        <v>-0.47276498973516273</v>
      </c>
      <c r="AF51" s="11">
        <f>-'OddsRatio_working_3-way'!U51/(3*'OddsRatio_working_3-way'!X51^(1/3))*COS(('OddsRatio_working_3-way'!Y51)/3)</f>
        <v>0.52566174593373038</v>
      </c>
      <c r="AG51" s="11">
        <f>-'OddsRatio_working_3-way'!U51/(3*'OddsRatio_working_3-way'!X51^(1/3))*COS(('OddsRatio_working_3-way'!Y51+2*PI())/3)</f>
        <v>-0.29319123632735028</v>
      </c>
      <c r="AH51" s="11">
        <f>-'OddsRatio_working_3-way'!U51/(3*'OddsRatio_working_3-way'!X51^(1/3))*COS(('OddsRatio_working_3-way'!Y51+4*PI())/3)</f>
        <v>-0.23247050960638024</v>
      </c>
      <c r="AI51" s="11">
        <f>'OddsRatio_working_3-way'!U51/(3*'OddsRatio_working_3-way'!X51^(1/3))*SIN(('OddsRatio_working_3-way'!Y51)/3)</f>
        <v>-3.5057127917741931E-2</v>
      </c>
      <c r="AJ51" s="11">
        <f>'OddsRatio_working_3-way'!U51/(3*'OddsRatio_working_3-way'!X51^(1/3))*SIN(('OddsRatio_working_3-way'!Y51+2*PI())/3)</f>
        <v>-0.43770786181742094</v>
      </c>
      <c r="AK51" s="11">
        <f>'OddsRatio_working_3-way'!U51/(3*'OddsRatio_working_3-way'!X51^(1/3))*SIN(('OddsRatio_working_3-way'!Y51+4*PI())/3)</f>
        <v>0.47276498973516273</v>
      </c>
      <c r="AL51" s="11">
        <f>'OddsRatio_working_3-way'!Z51+'OddsRatio_working_3-way'!AF51</f>
        <v>1.0513234918674608</v>
      </c>
      <c r="AM51" s="11">
        <f>'OddsRatio_working_3-way'!AA51+'OddsRatio_working_3-way'!AG51</f>
        <v>-0.58638247265470056</v>
      </c>
      <c r="AN51" s="11">
        <f>'OddsRatio_working_3-way'!AB51+'OddsRatio_working_3-way'!AH51</f>
        <v>-0.46494101921276049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1.0513234918674608</v>
      </c>
      <c r="AS51" s="11">
        <f>IF(('OddsRatio_working_3-way'!X51=0),IF(Q51&gt;0,-Q51^(1/3),(-Q51)^(1/3)),'OddsRatio_working_3-way'!AM51-'OddsRatio_working_3-way'!R51/3)</f>
        <v>-0.58638247265470056</v>
      </c>
      <c r="AT51" s="11">
        <f>IF(('OddsRatio_working_3-way'!X51=0),IF(Q51&gt;0,-Q51^(1/3),(-Q51)^(1/3)),'OddsRatio_working_3-way'!AN51-'OddsRatio_working_3-way'!R51/3)</f>
        <v>-0.46494101921276049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1.78</v>
      </c>
      <c r="B52" s="4">
        <f>IF('True_Odds_Calculator_3-way'!B53="","",'True_Odds_Calculator_3-way'!B53)</f>
        <v>3.92</v>
      </c>
      <c r="C52" s="4">
        <f>IF('True_Odds_Calculator_3-way'!C53="","",'True_Odds_Calculator_3-way'!C53)</f>
        <v>4.54</v>
      </c>
      <c r="D52" s="9">
        <f t="shared" si="13"/>
        <v>0.54657116523063121</v>
      </c>
      <c r="E52" s="9">
        <f t="shared" si="14"/>
        <v>0.24356757402842266</v>
      </c>
      <c r="F52" s="9">
        <f t="shared" si="15"/>
        <v>0.20986126074094621</v>
      </c>
      <c r="G52" s="9">
        <f t="shared" si="16"/>
        <v>1.0635742532992842</v>
      </c>
      <c r="H52" s="9">
        <f t="shared" si="17"/>
        <v>1.8295879175734415</v>
      </c>
      <c r="I52" s="9">
        <f t="shared" si="18"/>
        <v>4.1056368196339097</v>
      </c>
      <c r="J52" s="9">
        <f t="shared" si="19"/>
        <v>4.7650528566794659</v>
      </c>
      <c r="K52" s="11">
        <f t="shared" si="20"/>
        <v>0.5617977528089888</v>
      </c>
      <c r="L52" s="11">
        <f t="shared" si="21"/>
        <v>0.25510204081632654</v>
      </c>
      <c r="M52" s="11">
        <f t="shared" si="22"/>
        <v>0.22026431718061673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-0.25451817117482056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0.22854758891132559</v>
      </c>
      <c r="Q52" s="11">
        <f>2*'OddsRatio_working_3-way'!K52*'OddsRatio_working_3-way'!L52*'OddsRatio_working_3-way'!M52</f>
        <v>6.3134693069426956E-2</v>
      </c>
      <c r="R52" s="11">
        <f t="shared" si="23"/>
        <v>0</v>
      </c>
      <c r="S52" s="11">
        <f t="shared" si="24"/>
        <v>-0.89796177560282486</v>
      </c>
      <c r="T52" s="11">
        <f t="shared" si="25"/>
        <v>-0.24805573911680243</v>
      </c>
      <c r="U52" s="11">
        <f>'OddsRatio_working_3-way'!S52-'OddsRatio_working_3-way'!R52^2/3</f>
        <v>-0.89796177560282486</v>
      </c>
      <c r="V52" s="11">
        <f>'OddsRatio_working_3-way'!S52*'OddsRatio_working_3-way'!R52/3-2*'OddsRatio_working_3-way'!R52^3/27-'OddsRatio_working_3-way'!T52</f>
        <v>0.24805573911680243</v>
      </c>
      <c r="W52" s="11">
        <f>'OddsRatio_working_3-way'!V52^2+4*'OddsRatio_working_3-way'!U52^3/27</f>
        <v>-4.573624999726441E-2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0.16375889266391577</v>
      </c>
      <c r="Y52" s="11">
        <f>IF('OddsRatio_working_3-way'!W52&gt;=0,IF('OddsRatio_working_3-way'!V52+SQRT('OddsRatio_working_3-way'!W52)&gt;0,0,PI()),ACOS('OddsRatio_working_3-way'!V52/(2*'OddsRatio_working_3-way'!X52)))</f>
        <v>0.71150352076755397</v>
      </c>
      <c r="Z52" s="11">
        <f>'OddsRatio_working_3-way'!X52^(1/3)*COS('OddsRatio_working_3-way'!Y52/3)</f>
        <v>0.53178712664964212</v>
      </c>
      <c r="AA52" s="11">
        <f>'OddsRatio_working_3-way'!X52^(1/3)*COS(('OddsRatio_working_3-way'!Y52+2*PI())/3)</f>
        <v>-0.37721419415304797</v>
      </c>
      <c r="AB52" s="11">
        <f>'OddsRatio_working_3-way'!X52^(1/3)*COS(('OddsRatio_working_3-way'!Y52+4*PI())/3)</f>
        <v>-0.15457293249659407</v>
      </c>
      <c r="AC52" s="11">
        <f>'OddsRatio_working_3-way'!X52^(1/3)*SIN('OddsRatio_working_3-way'!Y52/3)</f>
        <v>0.12854199235007155</v>
      </c>
      <c r="AD52" s="11">
        <f>'OddsRatio_working_3-way'!X52^(1/3)*SIN(('OddsRatio_working_3-way'!Y52+2*PI())/3)</f>
        <v>0.39627016490908701</v>
      </c>
      <c r="AE52" s="11">
        <f>'OddsRatio_working_3-way'!X52^(1/3)*SIN(('OddsRatio_working_3-way'!Y52+4*PI())/3)</f>
        <v>-0.52481215725915853</v>
      </c>
      <c r="AF52" s="11">
        <f>-'OddsRatio_working_3-way'!U52/(3*'OddsRatio_working_3-way'!X52^(1/3))*COS(('OddsRatio_working_3-way'!Y52)/3)</f>
        <v>0.53178712664964201</v>
      </c>
      <c r="AG52" s="11">
        <f>-'OddsRatio_working_3-way'!U52/(3*'OddsRatio_working_3-way'!X52^(1/3))*COS(('OddsRatio_working_3-way'!Y52+2*PI())/3)</f>
        <v>-0.37721419415304791</v>
      </c>
      <c r="AH52" s="11">
        <f>-'OddsRatio_working_3-way'!U52/(3*'OddsRatio_working_3-way'!X52^(1/3))*COS(('OddsRatio_working_3-way'!Y52+4*PI())/3)</f>
        <v>-0.15457293249659404</v>
      </c>
      <c r="AI52" s="11">
        <f>'OddsRatio_working_3-way'!U52/(3*'OddsRatio_working_3-way'!X52^(1/3))*SIN(('OddsRatio_working_3-way'!Y52)/3)</f>
        <v>-0.12854199235007152</v>
      </c>
      <c r="AJ52" s="11">
        <f>'OddsRatio_working_3-way'!U52/(3*'OddsRatio_working_3-way'!X52^(1/3))*SIN(('OddsRatio_working_3-way'!Y52+2*PI())/3)</f>
        <v>-0.3962701649090869</v>
      </c>
      <c r="AK52" s="11">
        <f>'OddsRatio_working_3-way'!U52/(3*'OddsRatio_working_3-way'!X52^(1/3))*SIN(('OddsRatio_working_3-way'!Y52+4*PI())/3)</f>
        <v>0.52481215725915842</v>
      </c>
      <c r="AL52" s="11">
        <f>'OddsRatio_working_3-way'!Z52+'OddsRatio_working_3-way'!AF52</f>
        <v>1.0635742532992842</v>
      </c>
      <c r="AM52" s="11">
        <f>'OddsRatio_working_3-way'!AA52+'OddsRatio_working_3-way'!AG52</f>
        <v>-0.75442838830609582</v>
      </c>
      <c r="AN52" s="11">
        <f>'OddsRatio_working_3-way'!AB52+'OddsRatio_working_3-way'!AH52</f>
        <v>-0.30914586499318808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1.0635742532992842</v>
      </c>
      <c r="AS52" s="11">
        <f>IF(('OddsRatio_working_3-way'!X52=0),IF(Q52&gt;0,-Q52^(1/3),(-Q52)^(1/3)),'OddsRatio_working_3-way'!AM52-'OddsRatio_working_3-way'!R52/3)</f>
        <v>-0.75442838830609582</v>
      </c>
      <c r="AT52" s="11">
        <f>IF(('OddsRatio_working_3-way'!X52=0),IF(Q52&gt;0,-Q52^(1/3),(-Q52)^(1/3)),'OddsRatio_working_3-way'!AN52-'OddsRatio_working_3-way'!R52/3)</f>
        <v>-0.30914586499318808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2.33</v>
      </c>
      <c r="B53" s="4">
        <f>IF('True_Odds_Calculator_3-way'!B54="","",'True_Odds_Calculator_3-way'!B54)</f>
        <v>3.53</v>
      </c>
      <c r="C53" s="4">
        <f>IF('True_Odds_Calculator_3-way'!C54="","",'True_Odds_Calculator_3-way'!C54)</f>
        <v>3.12</v>
      </c>
      <c r="D53" s="9">
        <f t="shared" si="13"/>
        <v>0.41699996373781983</v>
      </c>
      <c r="E53" s="9">
        <f t="shared" si="14"/>
        <v>0.27326071141134478</v>
      </c>
      <c r="F53" s="9">
        <f t="shared" si="15"/>
        <v>0.30973932485083522</v>
      </c>
      <c r="G53" s="9">
        <f t="shared" si="16"/>
        <v>1.0511892806831327</v>
      </c>
      <c r="H53" s="9">
        <f t="shared" si="17"/>
        <v>2.3980817433085666</v>
      </c>
      <c r="I53" s="9">
        <f t="shared" si="18"/>
        <v>3.659508880128326</v>
      </c>
      <c r="J53" s="9">
        <f t="shared" si="19"/>
        <v>3.2285212750482417</v>
      </c>
      <c r="K53" s="11">
        <f t="shared" si="20"/>
        <v>0.42918454935622319</v>
      </c>
      <c r="L53" s="11">
        <f t="shared" si="21"/>
        <v>0.28328611898016998</v>
      </c>
      <c r="M53" s="11">
        <f t="shared" si="22"/>
        <v>0.32051282051282048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-0.27798592204846373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0.23303221518397391</v>
      </c>
      <c r="Q53" s="11">
        <f>2*'OddsRatio_working_3-way'!K53*'OddsRatio_working_3-way'!L53*'OddsRatio_working_3-way'!M53</f>
        <v>7.7937195713703639E-2</v>
      </c>
      <c r="R53" s="11">
        <f t="shared" si="23"/>
        <v>0</v>
      </c>
      <c r="S53" s="11">
        <f t="shared" si="24"/>
        <v>-0.83828782935039192</v>
      </c>
      <c r="T53" s="11">
        <f t="shared" si="25"/>
        <v>-0.28036382252521463</v>
      </c>
      <c r="U53" s="11">
        <f>'OddsRatio_working_3-way'!S53-'OddsRatio_working_3-way'!R53^2/3</f>
        <v>-0.83828782935039192</v>
      </c>
      <c r="V53" s="11">
        <f>'OddsRatio_working_3-way'!S53*'OddsRatio_working_3-way'!R53/3-2*'OddsRatio_working_3-way'!R53^3/27-'OddsRatio_working_3-way'!T53</f>
        <v>0.28036382252521463</v>
      </c>
      <c r="W53" s="11">
        <f>'OddsRatio_working_3-way'!V53^2+4*'OddsRatio_working_3-way'!U53^3/27</f>
        <v>-8.6682839969807746E-3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0.1477093065601579</v>
      </c>
      <c r="Y53" s="11">
        <f>IF('OddsRatio_working_3-way'!W53&gt;=0,IF('OddsRatio_working_3-way'!V53+SQRT('OddsRatio_working_3-way'!W53)&gt;0,0,PI()),ACOS('OddsRatio_working_3-way'!V53/(2*'OddsRatio_working_3-way'!X53)))</f>
        <v>0.32062342039397684</v>
      </c>
      <c r="Z53" s="11">
        <f>'OddsRatio_working_3-way'!X53^(1/3)*COS('OddsRatio_working_3-way'!Y53/3)</f>
        <v>0.52559464034156644</v>
      </c>
      <c r="AA53" s="11">
        <f>'OddsRatio_working_3-way'!X53^(1/3)*COS(('OddsRatio_working_3-way'!Y53+2*PI())/3)</f>
        <v>-0.3116303302230275</v>
      </c>
      <c r="AB53" s="11">
        <f>'OddsRatio_working_3-way'!X53^(1/3)*COS(('OddsRatio_working_3-way'!Y53+4*PI())/3)</f>
        <v>-0.21396431011853909</v>
      </c>
      <c r="AC53" s="11">
        <f>'OddsRatio_working_3-way'!X53^(1/3)*SIN('OddsRatio_working_3-way'!Y53/3)</f>
        <v>5.6387502998005962E-2</v>
      </c>
      <c r="AD53" s="11">
        <f>'OddsRatio_working_3-way'!X53^(1/3)*SIN(('OddsRatio_working_3-way'!Y53+2*PI())/3)</f>
        <v>0.42698455912973904</v>
      </c>
      <c r="AE53" s="11">
        <f>'OddsRatio_working_3-way'!X53^(1/3)*SIN(('OddsRatio_working_3-way'!Y53+4*PI())/3)</f>
        <v>-0.48337206212774481</v>
      </c>
      <c r="AF53" s="11">
        <f>-'OddsRatio_working_3-way'!U53/(3*'OddsRatio_working_3-way'!X53^(1/3))*COS(('OddsRatio_working_3-way'!Y53)/3)</f>
        <v>0.52559464034156633</v>
      </c>
      <c r="AG53" s="11">
        <f>-'OddsRatio_working_3-way'!U53/(3*'OddsRatio_working_3-way'!X53^(1/3))*COS(('OddsRatio_working_3-way'!Y53+2*PI())/3)</f>
        <v>-0.31163033022302744</v>
      </c>
      <c r="AH53" s="11">
        <f>-'OddsRatio_working_3-way'!U53/(3*'OddsRatio_working_3-way'!X53^(1/3))*COS(('OddsRatio_working_3-way'!Y53+4*PI())/3)</f>
        <v>-0.21396431011853903</v>
      </c>
      <c r="AI53" s="11">
        <f>'OddsRatio_working_3-way'!U53/(3*'OddsRatio_working_3-way'!X53^(1/3))*SIN(('OddsRatio_working_3-way'!Y53)/3)</f>
        <v>-5.6387502998005948E-2</v>
      </c>
      <c r="AJ53" s="11">
        <f>'OddsRatio_working_3-way'!U53/(3*'OddsRatio_working_3-way'!X53^(1/3))*SIN(('OddsRatio_working_3-way'!Y53+2*PI())/3)</f>
        <v>-0.42698455912973893</v>
      </c>
      <c r="AK53" s="11">
        <f>'OddsRatio_working_3-way'!U53/(3*'OddsRatio_working_3-way'!X53^(1/3))*SIN(('OddsRatio_working_3-way'!Y53+4*PI())/3)</f>
        <v>0.48337206212774469</v>
      </c>
      <c r="AL53" s="11">
        <f>'OddsRatio_working_3-way'!Z53+'OddsRatio_working_3-way'!AF53</f>
        <v>1.0511892806831327</v>
      </c>
      <c r="AM53" s="11">
        <f>'OddsRatio_working_3-way'!AA53+'OddsRatio_working_3-way'!AG53</f>
        <v>-0.62326066044605488</v>
      </c>
      <c r="AN53" s="11">
        <f>'OddsRatio_working_3-way'!AB53+'OddsRatio_working_3-way'!AH53</f>
        <v>-0.42792862023707812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1.0511892806831327</v>
      </c>
      <c r="AS53" s="11">
        <f>IF(('OddsRatio_working_3-way'!X53=0),IF(Q53&gt;0,-Q53^(1/3),(-Q53)^(1/3)),'OddsRatio_working_3-way'!AM53-'OddsRatio_working_3-way'!R53/3)</f>
        <v>-0.62326066044605488</v>
      </c>
      <c r="AT53" s="11">
        <f>IF(('OddsRatio_working_3-way'!X53=0),IF(Q53&gt;0,-Q53^(1/3),(-Q53)^(1/3)),'OddsRatio_working_3-way'!AN53-'OddsRatio_working_3-way'!R53/3)</f>
        <v>-0.42792862023707812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1.48</v>
      </c>
      <c r="B54" s="4">
        <f>IF('True_Odds_Calculator_3-way'!B55="","",'True_Odds_Calculator_3-way'!B55)</f>
        <v>4.5999999999999996</v>
      </c>
      <c r="C54" s="4">
        <f>IF('True_Odds_Calculator_3-way'!C55="","",'True_Odds_Calculator_3-way'!C55)</f>
        <v>6.87</v>
      </c>
      <c r="D54" s="9">
        <f t="shared" si="13"/>
        <v>0.65884697541171089</v>
      </c>
      <c r="E54" s="9">
        <f t="shared" si="14"/>
        <v>0.20477018459069496</v>
      </c>
      <c r="F54" s="9">
        <f t="shared" si="15"/>
        <v>0.13638283999759399</v>
      </c>
      <c r="G54" s="9">
        <f t="shared" si="16"/>
        <v>1.0787565161821271</v>
      </c>
      <c r="H54" s="9">
        <f t="shared" si="17"/>
        <v>1.5178031277674211</v>
      </c>
      <c r="I54" s="9">
        <f t="shared" si="18"/>
        <v>4.8835234582556577</v>
      </c>
      <c r="J54" s="9">
        <f t="shared" si="19"/>
        <v>7.3323007499890869</v>
      </c>
      <c r="K54" s="11">
        <f t="shared" si="20"/>
        <v>0.67567567567567566</v>
      </c>
      <c r="L54" s="11">
        <f t="shared" si="21"/>
        <v>0.21739130434782611</v>
      </c>
      <c r="M54" s="11">
        <f t="shared" si="22"/>
        <v>0.14556040756914118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-0.2168730340365046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0.21273884478744931</v>
      </c>
      <c r="Q54" s="11">
        <f>2*'OddsRatio_working_3-way'!K54*'OddsRatio_working_3-way'!L54*'OddsRatio_working_3-way'!M54</f>
        <v>4.2761576841698352E-2</v>
      </c>
      <c r="R54" s="11">
        <f t="shared" si="23"/>
        <v>0</v>
      </c>
      <c r="S54" s="11">
        <f t="shared" si="24"/>
        <v>-0.98093728310934492</v>
      </c>
      <c r="T54" s="11">
        <f t="shared" si="25"/>
        <v>-0.19717332323805928</v>
      </c>
      <c r="U54" s="11">
        <f>'OddsRatio_working_3-way'!S54-'OddsRatio_working_3-way'!R54^2/3</f>
        <v>-0.98093728310934492</v>
      </c>
      <c r="V54" s="11">
        <f>'OddsRatio_working_3-way'!S54*'OddsRatio_working_3-way'!R54/3-2*'OddsRatio_working_3-way'!R54^3/27-'OddsRatio_working_3-way'!T54</f>
        <v>0.19717332323805928</v>
      </c>
      <c r="W54" s="11">
        <f>'OddsRatio_working_3-way'!V54^2+4*'OddsRatio_working_3-way'!U54^3/27</f>
        <v>-0.10095898930058587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0.18697346649814117</v>
      </c>
      <c r="Y54" s="11">
        <f>IF('OddsRatio_working_3-way'!W54&gt;=0,IF('OddsRatio_working_3-way'!V54+SQRT('OddsRatio_working_3-way'!W54)&gt;0,0,PI()),ACOS('OddsRatio_working_3-way'!V54/(2*'OddsRatio_working_3-way'!X54)))</f>
        <v>1.0154045694991485</v>
      </c>
      <c r="Z54" s="11">
        <f>'OddsRatio_working_3-way'!X54^(1/3)*COS('OddsRatio_working_3-way'!Y54/3)</f>
        <v>0.53937825809106366</v>
      </c>
      <c r="AA54" s="11">
        <f>'OddsRatio_working_3-way'!X54^(1/3)*COS(('OddsRatio_working_3-way'!Y54+2*PI())/3)</f>
        <v>-0.43412039675737457</v>
      </c>
      <c r="AB54" s="11">
        <f>'OddsRatio_working_3-way'!X54^(1/3)*COS(('OddsRatio_working_3-way'!Y54+4*PI())/3)</f>
        <v>-0.10525786133368918</v>
      </c>
      <c r="AC54" s="11">
        <f>'OddsRatio_working_3-way'!X54^(1/3)*SIN('OddsRatio_working_3-way'!Y54/3)</f>
        <v>0.18986887335324781</v>
      </c>
      <c r="AD54" s="11">
        <f>'OddsRatio_working_3-way'!X54^(1/3)*SIN(('OddsRatio_working_3-way'!Y54+2*PI())/3)</f>
        <v>0.37218083707923671</v>
      </c>
      <c r="AE54" s="11">
        <f>'OddsRatio_working_3-way'!X54^(1/3)*SIN(('OddsRatio_working_3-way'!Y54+4*PI())/3)</f>
        <v>-0.56204971043248431</v>
      </c>
      <c r="AF54" s="11">
        <f>-'OddsRatio_working_3-way'!U54/(3*'OddsRatio_working_3-way'!X54^(1/3))*COS(('OddsRatio_working_3-way'!Y54)/3)</f>
        <v>0.53937825809106354</v>
      </c>
      <c r="AG54" s="11">
        <f>-'OddsRatio_working_3-way'!U54/(3*'OddsRatio_working_3-way'!X54^(1/3))*COS(('OddsRatio_working_3-way'!Y54+2*PI())/3)</f>
        <v>-0.43412039675737452</v>
      </c>
      <c r="AH54" s="11">
        <f>-'OddsRatio_working_3-way'!U54/(3*'OddsRatio_working_3-way'!X54^(1/3))*COS(('OddsRatio_working_3-way'!Y54+4*PI())/3)</f>
        <v>-0.10525786133368915</v>
      </c>
      <c r="AI54" s="11">
        <f>'OddsRatio_working_3-way'!U54/(3*'OddsRatio_working_3-way'!X54^(1/3))*SIN(('OddsRatio_working_3-way'!Y54)/3)</f>
        <v>-0.18986887335324779</v>
      </c>
      <c r="AJ54" s="11">
        <f>'OddsRatio_working_3-way'!U54/(3*'OddsRatio_working_3-way'!X54^(1/3))*SIN(('OddsRatio_working_3-way'!Y54+2*PI())/3)</f>
        <v>-0.3721808370792366</v>
      </c>
      <c r="AK54" s="11">
        <f>'OddsRatio_working_3-way'!U54/(3*'OddsRatio_working_3-way'!X54^(1/3))*SIN(('OddsRatio_working_3-way'!Y54+4*PI())/3)</f>
        <v>0.5620497104324842</v>
      </c>
      <c r="AL54" s="11">
        <f>'OddsRatio_working_3-way'!Z54+'OddsRatio_working_3-way'!AF54</f>
        <v>1.0787565161821271</v>
      </c>
      <c r="AM54" s="11">
        <f>'OddsRatio_working_3-way'!AA54+'OddsRatio_working_3-way'!AG54</f>
        <v>-0.86824079351474914</v>
      </c>
      <c r="AN54" s="11">
        <f>'OddsRatio_working_3-way'!AB54+'OddsRatio_working_3-way'!AH54</f>
        <v>-0.21051572266737834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1.0787565161821271</v>
      </c>
      <c r="AS54" s="11">
        <f>IF(('OddsRatio_working_3-way'!X54=0),IF(Q54&gt;0,-Q54^(1/3),(-Q54)^(1/3)),'OddsRatio_working_3-way'!AM54-'OddsRatio_working_3-way'!R54/3)</f>
        <v>-0.86824079351474914</v>
      </c>
      <c r="AT54" s="11">
        <f>IF(('OddsRatio_working_3-way'!X54=0),IF(Q54&gt;0,-Q54^(1/3),(-Q54)^(1/3)),'OddsRatio_working_3-way'!AN54-'OddsRatio_working_3-way'!R54/3)</f>
        <v>-0.21051572266737834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</v>
      </c>
      <c r="B55" s="4">
        <f>IF('True_Odds_Calculator_3-way'!B56="","",'True_Odds_Calculator_3-way'!B56)</f>
        <v>3.44</v>
      </c>
      <c r="C55" s="4">
        <f>IF('True_Odds_Calculator_3-way'!C56="","",'True_Odds_Calculator_3-way'!C56)</f>
        <v>4.09</v>
      </c>
      <c r="D55" s="9">
        <f t="shared" si="13"/>
        <v>0.48616437486972708</v>
      </c>
      <c r="E55" s="9">
        <f t="shared" si="14"/>
        <v>0.27941712994895251</v>
      </c>
      <c r="F55" s="9">
        <f t="shared" si="15"/>
        <v>0.23441849518132046</v>
      </c>
      <c r="G55" s="9">
        <f t="shared" si="16"/>
        <v>1.056917478307539</v>
      </c>
      <c r="H55" s="9">
        <f t="shared" si="17"/>
        <v>2.0569174783075388</v>
      </c>
      <c r="I55" s="9">
        <f t="shared" si="18"/>
        <v>3.5788786470703955</v>
      </c>
      <c r="J55" s="9">
        <f t="shared" si="19"/>
        <v>4.265875007970295</v>
      </c>
      <c r="K55" s="11">
        <f t="shared" si="20"/>
        <v>0.5</v>
      </c>
      <c r="L55" s="11">
        <f t="shared" si="21"/>
        <v>0.29069767441860467</v>
      </c>
      <c r="M55" s="11">
        <f t="shared" si="22"/>
        <v>0.24449877750611249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-0.26793938704725084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0.23206061295274927</v>
      </c>
      <c r="Q55" s="11">
        <f>2*'OddsRatio_working_3-way'!K55*'OddsRatio_working_3-way'!L55*'OddsRatio_working_3-way'!M55</f>
        <v>7.1075226019218757E-2</v>
      </c>
      <c r="R55" s="11">
        <f t="shared" si="23"/>
        <v>0</v>
      </c>
      <c r="S55" s="11">
        <f t="shared" si="24"/>
        <v>-0.8660936919730492</v>
      </c>
      <c r="T55" s="11">
        <f t="shared" si="25"/>
        <v>-0.26526606186004564</v>
      </c>
      <c r="U55" s="11">
        <f>'OddsRatio_working_3-way'!S55-'OddsRatio_working_3-way'!R55^2/3</f>
        <v>-0.8660936919730492</v>
      </c>
      <c r="V55" s="11">
        <f>'OddsRatio_working_3-way'!S55*'OddsRatio_working_3-way'!R55/3-2*'OddsRatio_working_3-way'!R55^3/27-'OddsRatio_working_3-way'!T55</f>
        <v>0.26526606186004564</v>
      </c>
      <c r="W55" s="11">
        <f>'OddsRatio_working_3-way'!V55^2+4*'OddsRatio_working_3-way'!U55^3/27</f>
        <v>-2.5881725814680137E-2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0.15511915532052908</v>
      </c>
      <c r="Y55" s="11">
        <f>IF('OddsRatio_working_3-way'!W55&gt;=0,IF('OddsRatio_working_3-way'!V55+SQRT('OddsRatio_working_3-way'!W55)&gt;0,0,PI()),ACOS('OddsRatio_working_3-way'!V55/(2*'OddsRatio_working_3-way'!X55)))</f>
        <v>0.54516899766027804</v>
      </c>
      <c r="Z55" s="11">
        <f>'OddsRatio_working_3-way'!X55^(1/3)*COS('OddsRatio_working_3-way'!Y55/3)</f>
        <v>0.52845873915376951</v>
      </c>
      <c r="AA55" s="11">
        <f>'OddsRatio_working_3-way'!X55^(1/3)*COS(('OddsRatio_working_3-way'!Y55+2*PI())/3)</f>
        <v>-0.34832421931376478</v>
      </c>
      <c r="AB55" s="11">
        <f>'OddsRatio_working_3-way'!X55^(1/3)*COS(('OddsRatio_working_3-way'!Y55+4*PI())/3)</f>
        <v>-0.18013451984000486</v>
      </c>
      <c r="AC55" s="11">
        <f>'OddsRatio_working_3-way'!X55^(1/3)*SIN('OddsRatio_working_3-way'!Y55/3)</f>
        <v>9.7104368266097557E-2</v>
      </c>
      <c r="AD55" s="11">
        <f>'OddsRatio_working_3-way'!X55^(1/3)*SIN(('OddsRatio_working_3-way'!Y55+2*PI())/3)</f>
        <v>0.40910650882600974</v>
      </c>
      <c r="AE55" s="11">
        <f>'OddsRatio_working_3-way'!X55^(1/3)*SIN(('OddsRatio_working_3-way'!Y55+4*PI())/3)</f>
        <v>-0.50621087709210733</v>
      </c>
      <c r="AF55" s="11">
        <f>-'OddsRatio_working_3-way'!U55/(3*'OddsRatio_working_3-way'!X55^(1/3))*COS(('OddsRatio_working_3-way'!Y55)/3)</f>
        <v>0.52845873915376951</v>
      </c>
      <c r="AG55" s="11">
        <f>-'OddsRatio_working_3-way'!U55/(3*'OddsRatio_working_3-way'!X55^(1/3))*COS(('OddsRatio_working_3-way'!Y55+2*PI())/3)</f>
        <v>-0.34832421931376478</v>
      </c>
      <c r="AH55" s="11">
        <f>-'OddsRatio_working_3-way'!U55/(3*'OddsRatio_working_3-way'!X55^(1/3))*COS(('OddsRatio_working_3-way'!Y55+4*PI())/3)</f>
        <v>-0.18013451984000486</v>
      </c>
      <c r="AI55" s="11">
        <f>'OddsRatio_working_3-way'!U55/(3*'OddsRatio_working_3-way'!X55^(1/3))*SIN(('OddsRatio_working_3-way'!Y55)/3)</f>
        <v>-9.7104368266097557E-2</v>
      </c>
      <c r="AJ55" s="11">
        <f>'OddsRatio_working_3-way'!U55/(3*'OddsRatio_working_3-way'!X55^(1/3))*SIN(('OddsRatio_working_3-way'!Y55+2*PI())/3)</f>
        <v>-0.40910650882600974</v>
      </c>
      <c r="AK55" s="11">
        <f>'OddsRatio_working_3-way'!U55/(3*'OddsRatio_working_3-way'!X55^(1/3))*SIN(('OddsRatio_working_3-way'!Y55+4*PI())/3)</f>
        <v>0.50621087709210733</v>
      </c>
      <c r="AL55" s="11">
        <f>'OddsRatio_working_3-way'!Z55+'OddsRatio_working_3-way'!AF55</f>
        <v>1.056917478307539</v>
      </c>
      <c r="AM55" s="11">
        <f>'OddsRatio_working_3-way'!AA55+'OddsRatio_working_3-way'!AG55</f>
        <v>-0.69664843862752956</v>
      </c>
      <c r="AN55" s="11">
        <f>'OddsRatio_working_3-way'!AB55+'OddsRatio_working_3-way'!AH55</f>
        <v>-0.36026903968000973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1.056917478307539</v>
      </c>
      <c r="AS55" s="11">
        <f>IF(('OddsRatio_working_3-way'!X55=0),IF(Q55&gt;0,-Q55^(1/3),(-Q55)^(1/3)),'OddsRatio_working_3-way'!AM55-'OddsRatio_working_3-way'!R55/3)</f>
        <v>-0.69664843862752956</v>
      </c>
      <c r="AT55" s="11">
        <f>IF(('OddsRatio_working_3-way'!X55=0),IF(Q55&gt;0,-Q55^(1/3),(-Q55)^(1/3)),'OddsRatio_working_3-way'!AN55-'OddsRatio_working_3-way'!R55/3)</f>
        <v>-0.36026903968000973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1.72</v>
      </c>
      <c r="B56" s="4">
        <f>IF('True_Odds_Calculator_3-way'!B57="","",'True_Odds_Calculator_3-way'!B57)</f>
        <v>3.72</v>
      </c>
      <c r="C56" s="4">
        <f>IF('True_Odds_Calculator_3-way'!C57="","",'True_Odds_Calculator_3-way'!C57)</f>
        <v>5.31</v>
      </c>
      <c r="D56" s="9">
        <f t="shared" si="13"/>
        <v>0.56536219319914605</v>
      </c>
      <c r="E56" s="9">
        <f t="shared" si="14"/>
        <v>0.2561297585010322</v>
      </c>
      <c r="F56" s="9">
        <f t="shared" si="15"/>
        <v>0.1785080482998215</v>
      </c>
      <c r="G56" s="9">
        <f t="shared" si="16"/>
        <v>1.0677467078950995</v>
      </c>
      <c r="H56" s="9">
        <f t="shared" si="17"/>
        <v>1.7687776296844719</v>
      </c>
      <c r="I56" s="9">
        <f t="shared" si="18"/>
        <v>3.9042710454746712</v>
      </c>
      <c r="J56" s="9">
        <f t="shared" si="19"/>
        <v>5.6019883110278785</v>
      </c>
      <c r="K56" s="11">
        <f t="shared" si="20"/>
        <v>0.58139534883720934</v>
      </c>
      <c r="L56" s="11">
        <f t="shared" si="21"/>
        <v>0.26881720430107525</v>
      </c>
      <c r="M56" s="11">
        <f t="shared" si="22"/>
        <v>0.18832391713747648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-0.24843499010345793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0.22810551978861004</v>
      </c>
      <c r="Q56" s="11">
        <f>2*'OddsRatio_working_3-way'!K56*'OddsRatio_working_3-way'!L56*'OddsRatio_working_3-way'!M56</f>
        <v>5.8865940590609053E-2</v>
      </c>
      <c r="R56" s="11">
        <f t="shared" si="23"/>
        <v>0</v>
      </c>
      <c r="S56" s="11">
        <f t="shared" si="24"/>
        <v>-0.91816985881746405</v>
      </c>
      <c r="T56" s="11">
        <f t="shared" si="25"/>
        <v>-0.23694706033999074</v>
      </c>
      <c r="U56" s="11">
        <f>'OddsRatio_working_3-way'!S56-'OddsRatio_working_3-way'!R56^2/3</f>
        <v>-0.91816985881746405</v>
      </c>
      <c r="V56" s="11">
        <f>'OddsRatio_working_3-way'!S56*'OddsRatio_working_3-way'!R56/3-2*'OddsRatio_working_3-way'!R56^3/27-'OddsRatio_working_3-way'!T56</f>
        <v>0.23694706033999074</v>
      </c>
      <c r="W56" s="11">
        <f>'OddsRatio_working_3-way'!V56^2+4*'OddsRatio_working_3-way'!U56^3/27</f>
        <v>-5.8530185969514363E-2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0.16931781903662529</v>
      </c>
      <c r="Y56" s="11">
        <f>IF('OddsRatio_working_3-way'!W56&gt;=0,IF('OddsRatio_working_3-way'!V56+SQRT('OddsRatio_working_3-way'!W56)&gt;0,0,PI()),ACOS('OddsRatio_working_3-way'!V56/(2*'OddsRatio_working_3-way'!X56)))</f>
        <v>0.7958035161072311</v>
      </c>
      <c r="Z56" s="11">
        <f>'OddsRatio_working_3-way'!X56^(1/3)*COS('OddsRatio_working_3-way'!Y56/3)</f>
        <v>0.53387335394754976</v>
      </c>
      <c r="AA56" s="11">
        <f>'OddsRatio_working_3-way'!X56^(1/3)*COS(('OddsRatio_working_3-way'!Y56+2*PI())/3)</f>
        <v>-0.3925427921233236</v>
      </c>
      <c r="AB56" s="11">
        <f>'OddsRatio_working_3-way'!X56^(1/3)*COS(('OddsRatio_working_3-way'!Y56+4*PI())/3)</f>
        <v>-0.14133056182422635</v>
      </c>
      <c r="AC56" s="11">
        <f>'OddsRatio_working_3-way'!X56^(1/3)*SIN('OddsRatio_working_3-way'!Y56/3)</f>
        <v>0.14503744878691027</v>
      </c>
      <c r="AD56" s="11">
        <f>'OddsRatio_working_3-way'!X56^(1/3)*SIN(('OddsRatio_working_3-way'!Y56+2*PI())/3)</f>
        <v>0.38982916252872424</v>
      </c>
      <c r="AE56" s="11">
        <f>'OddsRatio_working_3-way'!X56^(1/3)*SIN(('OddsRatio_working_3-way'!Y56+4*PI())/3)</f>
        <v>-0.5348666113156344</v>
      </c>
      <c r="AF56" s="11">
        <f>-'OddsRatio_working_3-way'!U56/(3*'OddsRatio_working_3-way'!X56^(1/3))*COS(('OddsRatio_working_3-way'!Y56)/3)</f>
        <v>0.53387335394754976</v>
      </c>
      <c r="AG56" s="11">
        <f>-'OddsRatio_working_3-way'!U56/(3*'OddsRatio_working_3-way'!X56^(1/3))*COS(('OddsRatio_working_3-way'!Y56+2*PI())/3)</f>
        <v>-0.3925427921233236</v>
      </c>
      <c r="AH56" s="11">
        <f>-'OddsRatio_working_3-way'!U56/(3*'OddsRatio_working_3-way'!X56^(1/3))*COS(('OddsRatio_working_3-way'!Y56+4*PI())/3)</f>
        <v>-0.14133056182422635</v>
      </c>
      <c r="AI56" s="11">
        <f>'OddsRatio_working_3-way'!U56/(3*'OddsRatio_working_3-way'!X56^(1/3))*SIN(('OddsRatio_working_3-way'!Y56)/3)</f>
        <v>-0.14503744878691027</v>
      </c>
      <c r="AJ56" s="11">
        <f>'OddsRatio_working_3-way'!U56/(3*'OddsRatio_working_3-way'!X56^(1/3))*SIN(('OddsRatio_working_3-way'!Y56+2*PI())/3)</f>
        <v>-0.38982916252872424</v>
      </c>
      <c r="AK56" s="11">
        <f>'OddsRatio_working_3-way'!U56/(3*'OddsRatio_working_3-way'!X56^(1/3))*SIN(('OddsRatio_working_3-way'!Y56+4*PI())/3)</f>
        <v>0.5348666113156344</v>
      </c>
      <c r="AL56" s="11">
        <f>'OddsRatio_working_3-way'!Z56+'OddsRatio_working_3-way'!AF56</f>
        <v>1.0677467078950995</v>
      </c>
      <c r="AM56" s="11">
        <f>'OddsRatio_working_3-way'!AA56+'OddsRatio_working_3-way'!AG56</f>
        <v>-0.78508558424664721</v>
      </c>
      <c r="AN56" s="11">
        <f>'OddsRatio_working_3-way'!AB56+'OddsRatio_working_3-way'!AH56</f>
        <v>-0.28266112364845269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1.0677467078950995</v>
      </c>
      <c r="AS56" s="11">
        <f>IF(('OddsRatio_working_3-way'!X56=0),IF(Q56&gt;0,-Q56^(1/3),(-Q56)^(1/3)),'OddsRatio_working_3-way'!AM56-'OddsRatio_working_3-way'!R56/3)</f>
        <v>-0.78508558424664721</v>
      </c>
      <c r="AT56" s="11">
        <f>IF(('OddsRatio_working_3-way'!X56=0),IF(Q56&gt;0,-Q56^(1/3),(-Q56)^(1/3)),'OddsRatio_working_3-way'!AN56-'OddsRatio_working_3-way'!R56/3)</f>
        <v>-0.28266112364845269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1.48</v>
      </c>
      <c r="B57" s="4">
        <f>IF('True_Odds_Calculator_3-way'!B58="","",'True_Odds_Calculator_3-way'!B58)</f>
        <v>4.6500000000000004</v>
      </c>
      <c r="C57" s="4">
        <f>IF('True_Odds_Calculator_3-way'!C58="","",'True_Odds_Calculator_3-way'!C58)</f>
        <v>6.74</v>
      </c>
      <c r="D57" s="9">
        <f t="shared" si="13"/>
        <v>0.65865930475932233</v>
      </c>
      <c r="E57" s="9">
        <f t="shared" si="14"/>
        <v>0.20239842866265495</v>
      </c>
      <c r="F57" s="9">
        <f t="shared" si="15"/>
        <v>0.13894226657802253</v>
      </c>
      <c r="G57" s="9">
        <f t="shared" si="16"/>
        <v>1.0796574849541187</v>
      </c>
      <c r="H57" s="9">
        <f t="shared" si="17"/>
        <v>1.5182355927779771</v>
      </c>
      <c r="I57" s="9">
        <f t="shared" si="18"/>
        <v>4.9407498200825337</v>
      </c>
      <c r="J57" s="9">
        <f t="shared" si="19"/>
        <v>7.1972339636366423</v>
      </c>
      <c r="K57" s="11">
        <f t="shared" si="20"/>
        <v>0.67567567567567566</v>
      </c>
      <c r="L57" s="11">
        <f t="shared" si="21"/>
        <v>0.21505376344086019</v>
      </c>
      <c r="M57" s="11">
        <f t="shared" si="22"/>
        <v>0.14836795252225518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-0.21680606614080333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0.2127857732337487</v>
      </c>
      <c r="Q57" s="11">
        <f>2*'OddsRatio_working_3-way'!K57*'OddsRatio_working_3-way'!L57*'OddsRatio_working_3-way'!M57</f>
        <v>4.3117684545845733E-2</v>
      </c>
      <c r="R57" s="11">
        <f t="shared" si="23"/>
        <v>0</v>
      </c>
      <c r="S57" s="11">
        <f t="shared" si="24"/>
        <v>-0.98145673237554298</v>
      </c>
      <c r="T57" s="11">
        <f t="shared" si="25"/>
        <v>-0.19887674414904621</v>
      </c>
      <c r="U57" s="11">
        <f>'OddsRatio_working_3-way'!S57-'OddsRatio_working_3-way'!R57^2/3</f>
        <v>-0.98145673237554298</v>
      </c>
      <c r="V57" s="11">
        <f>'OddsRatio_working_3-way'!S57*'OddsRatio_working_3-way'!R57/3-2*'OddsRatio_working_3-way'!R57^3/27-'OddsRatio_working_3-way'!T57</f>
        <v>0.19887674414904621</v>
      </c>
      <c r="W57" s="11">
        <f>'OddsRatio_working_3-way'!V57^2+4*'OddsRatio_working_3-way'!U57^3/27</f>
        <v>-0.10050661534707341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0.18712200212054073</v>
      </c>
      <c r="Y57" s="11">
        <f>IF('OddsRatio_working_3-way'!W57&gt;=0,IF('OddsRatio_working_3-way'!V57+SQRT('OddsRatio_working_3-way'!W57)&gt;0,0,PI()),ACOS('OddsRatio_working_3-way'!V57/(2*'OddsRatio_working_3-way'!X57)))</f>
        <v>1.0105329822212341</v>
      </c>
      <c r="Z57" s="11">
        <f>'OddsRatio_working_3-way'!X57^(1/3)*COS('OddsRatio_working_3-way'!Y57/3)</f>
        <v>0.53982874247705936</v>
      </c>
      <c r="AA57" s="11">
        <f>'OddsRatio_working_3-way'!X57^(1/3)*COS(('OddsRatio_working_3-way'!Y57+2*PI())/3)</f>
        <v>-0.43363022169478005</v>
      </c>
      <c r="AB57" s="11">
        <f>'OddsRatio_working_3-way'!X57^(1/3)*COS(('OddsRatio_working_3-way'!Y57+4*PI())/3)</f>
        <v>-0.10619852078227915</v>
      </c>
      <c r="AC57" s="11">
        <f>'OddsRatio_working_3-way'!X57^(1/3)*SIN('OddsRatio_working_3-way'!Y57/3)</f>
        <v>0.1890427806630495</v>
      </c>
      <c r="AD57" s="11">
        <f>'OddsRatio_working_3-way'!X57^(1/3)*SIN(('OddsRatio_working_3-way'!Y57+2*PI())/3)</f>
        <v>0.37298401434661638</v>
      </c>
      <c r="AE57" s="11">
        <f>'OddsRatio_working_3-way'!X57^(1/3)*SIN(('OddsRatio_working_3-way'!Y57+4*PI())/3)</f>
        <v>-0.56202679500966579</v>
      </c>
      <c r="AF57" s="11">
        <f>-'OddsRatio_working_3-way'!U57/(3*'OddsRatio_working_3-way'!X57^(1/3))*COS(('OddsRatio_working_3-way'!Y57)/3)</f>
        <v>0.53982874247705925</v>
      </c>
      <c r="AG57" s="11">
        <f>-'OddsRatio_working_3-way'!U57/(3*'OddsRatio_working_3-way'!X57^(1/3))*COS(('OddsRatio_working_3-way'!Y57+2*PI())/3)</f>
        <v>-0.43363022169477999</v>
      </c>
      <c r="AH57" s="11">
        <f>-'OddsRatio_working_3-way'!U57/(3*'OddsRatio_working_3-way'!X57^(1/3))*COS(('OddsRatio_working_3-way'!Y57+4*PI())/3)</f>
        <v>-0.10619852078227913</v>
      </c>
      <c r="AI57" s="11">
        <f>'OddsRatio_working_3-way'!U57/(3*'OddsRatio_working_3-way'!X57^(1/3))*SIN(('OddsRatio_working_3-way'!Y57)/3)</f>
        <v>-0.18904278066304944</v>
      </c>
      <c r="AJ57" s="11">
        <f>'OddsRatio_working_3-way'!U57/(3*'OddsRatio_working_3-way'!X57^(1/3))*SIN(('OddsRatio_working_3-way'!Y57+2*PI())/3)</f>
        <v>-0.37298401434661627</v>
      </c>
      <c r="AK57" s="11">
        <f>'OddsRatio_working_3-way'!U57/(3*'OddsRatio_working_3-way'!X57^(1/3))*SIN(('OddsRatio_working_3-way'!Y57+4*PI())/3)</f>
        <v>0.56202679500966568</v>
      </c>
      <c r="AL57" s="11">
        <f>'OddsRatio_working_3-way'!Z57+'OddsRatio_working_3-way'!AF57</f>
        <v>1.0796574849541187</v>
      </c>
      <c r="AM57" s="11">
        <f>'OddsRatio_working_3-way'!AA57+'OddsRatio_working_3-way'!AG57</f>
        <v>-0.8672604433895601</v>
      </c>
      <c r="AN57" s="11">
        <f>'OddsRatio_working_3-way'!AB57+'OddsRatio_working_3-way'!AH57</f>
        <v>-0.2123970415645583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1.0796574849541187</v>
      </c>
      <c r="AS57" s="11">
        <f>IF(('OddsRatio_working_3-way'!X57=0),IF(Q57&gt;0,-Q57^(1/3),(-Q57)^(1/3)),'OddsRatio_working_3-way'!AM57-'OddsRatio_working_3-way'!R57/3)</f>
        <v>-0.8672604433895601</v>
      </c>
      <c r="AT57" s="11">
        <f>IF(('OddsRatio_working_3-way'!X57=0),IF(Q57&gt;0,-Q57^(1/3),(-Q57)^(1/3)),'OddsRatio_working_3-way'!AN57-'OddsRatio_working_3-way'!R57/3)</f>
        <v>-0.2123970415645583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1.47</v>
      </c>
      <c r="B58" s="4">
        <f>IF('True_Odds_Calculator_3-way'!B59="","",'True_Odds_Calculator_3-way'!B59)</f>
        <v>4.82</v>
      </c>
      <c r="C58" s="4">
        <f>IF('True_Odds_Calculator_3-way'!C59="","",'True_Odds_Calculator_3-way'!C59)</f>
        <v>6.67</v>
      </c>
      <c r="D58" s="9">
        <f t="shared" si="13"/>
        <v>0.66384780136816102</v>
      </c>
      <c r="E58" s="9">
        <f t="shared" si="14"/>
        <v>0.19548057023103896</v>
      </c>
      <c r="F58" s="9">
        <f t="shared" si="15"/>
        <v>0.14067162840079997</v>
      </c>
      <c r="G58" s="9">
        <f t="shared" si="16"/>
        <v>1.0773816564933982</v>
      </c>
      <c r="H58" s="9">
        <f t="shared" si="17"/>
        <v>1.5063693785518972</v>
      </c>
      <c r="I58" s="9">
        <f t="shared" si="18"/>
        <v>5.1155979278047816</v>
      </c>
      <c r="J58" s="9">
        <f t="shared" si="19"/>
        <v>7.1087539923175669</v>
      </c>
      <c r="K58" s="11">
        <f t="shared" si="20"/>
        <v>0.68027210884353739</v>
      </c>
      <c r="L58" s="11">
        <f t="shared" si="21"/>
        <v>0.20746887966804978</v>
      </c>
      <c r="M58" s="11">
        <f t="shared" si="22"/>
        <v>0.14992503748125938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-0.21540415328790852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0.21075075130738463</v>
      </c>
      <c r="Q58" s="11">
        <f>2*'OddsRatio_working_3-way'!K58*'OddsRatio_working_3-way'!L58*'OddsRatio_working_3-way'!M58</f>
        <v>4.2319427973370412E-2</v>
      </c>
      <c r="R58" s="11">
        <f t="shared" si="23"/>
        <v>0</v>
      </c>
      <c r="S58" s="11">
        <f t="shared" si="24"/>
        <v>-0.97839687903183481</v>
      </c>
      <c r="T58" s="11">
        <f t="shared" si="25"/>
        <v>-0.19646523675338051</v>
      </c>
      <c r="U58" s="11">
        <f>'OddsRatio_working_3-way'!S58-'OddsRatio_working_3-way'!R58^2/3</f>
        <v>-0.97839687903183481</v>
      </c>
      <c r="V58" s="11">
        <f>'OddsRatio_working_3-way'!S58*'OddsRatio_working_3-way'!R58/3-2*'OddsRatio_working_3-way'!R58^3/27-'OddsRatio_working_3-way'!T58</f>
        <v>0.19646523675338051</v>
      </c>
      <c r="W58" s="11">
        <f>'OddsRatio_working_3-way'!V58^2+4*'OddsRatio_working_3-way'!U58^3/27</f>
        <v>-0.10015409808628439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0.18624760893689765</v>
      </c>
      <c r="Y58" s="11">
        <f>IF('OddsRatio_working_3-way'!W58&gt;=0,IF('OddsRatio_working_3-way'!V58+SQRT('OddsRatio_working_3-way'!W58)&gt;0,0,PI()),ACOS('OddsRatio_working_3-way'!V58/(2*'OddsRatio_working_3-way'!X58)))</f>
        <v>1.0152233046003993</v>
      </c>
      <c r="Z58" s="11">
        <f>'OddsRatio_working_3-way'!X58^(1/3)*COS('OddsRatio_working_3-way'!Y58/3)</f>
        <v>0.53869082824669912</v>
      </c>
      <c r="AA58" s="11">
        <f>'OddsRatio_working_3-way'!X58^(1/3)*COS(('OddsRatio_working_3-way'!Y58+2*PI())/3)</f>
        <v>-0.4335354364454222</v>
      </c>
      <c r="AB58" s="11">
        <f>'OddsRatio_working_3-way'!X58^(1/3)*COS(('OddsRatio_working_3-way'!Y58+4*PI())/3)</f>
        <v>-0.10515539180127707</v>
      </c>
      <c r="AC58" s="11">
        <f>'OddsRatio_working_3-way'!X58^(1/3)*SIN('OddsRatio_working_3-way'!Y58/3)</f>
        <v>0.18959030717179878</v>
      </c>
      <c r="AD58" s="11">
        <f>'OddsRatio_working_3-way'!X58^(1/3)*SIN(('OddsRatio_working_3-way'!Y58+2*PI())/3)</f>
        <v>0.37172478846142204</v>
      </c>
      <c r="AE58" s="11">
        <f>'OddsRatio_working_3-way'!X58^(1/3)*SIN(('OddsRatio_working_3-way'!Y58+4*PI())/3)</f>
        <v>-0.56131509563322057</v>
      </c>
      <c r="AF58" s="11">
        <f>-'OddsRatio_working_3-way'!U58/(3*'OddsRatio_working_3-way'!X58^(1/3))*COS(('OddsRatio_working_3-way'!Y58)/3)</f>
        <v>0.538690828246699</v>
      </c>
      <c r="AG58" s="11">
        <f>-'OddsRatio_working_3-way'!U58/(3*'OddsRatio_working_3-way'!X58^(1/3))*COS(('OddsRatio_working_3-way'!Y58+2*PI())/3)</f>
        <v>-0.43353543644542208</v>
      </c>
      <c r="AH58" s="11">
        <f>-'OddsRatio_working_3-way'!U58/(3*'OddsRatio_working_3-way'!X58^(1/3))*COS(('OddsRatio_working_3-way'!Y58+4*PI())/3)</f>
        <v>-0.10515539180127706</v>
      </c>
      <c r="AI58" s="11">
        <f>'OddsRatio_working_3-way'!U58/(3*'OddsRatio_working_3-way'!X58^(1/3))*SIN(('OddsRatio_working_3-way'!Y58)/3)</f>
        <v>-0.18959030717179876</v>
      </c>
      <c r="AJ58" s="11">
        <f>'OddsRatio_working_3-way'!U58/(3*'OddsRatio_working_3-way'!X58^(1/3))*SIN(('OddsRatio_working_3-way'!Y58+2*PI())/3)</f>
        <v>-0.37172478846142198</v>
      </c>
      <c r="AK58" s="11">
        <f>'OddsRatio_working_3-way'!U58/(3*'OddsRatio_working_3-way'!X58^(1/3))*SIN(('OddsRatio_working_3-way'!Y58+4*PI())/3)</f>
        <v>0.56131509563322046</v>
      </c>
      <c r="AL58" s="11">
        <f>'OddsRatio_working_3-way'!Z58+'OddsRatio_working_3-way'!AF58</f>
        <v>1.0773816564933982</v>
      </c>
      <c r="AM58" s="11">
        <f>'OddsRatio_working_3-way'!AA58+'OddsRatio_working_3-way'!AG58</f>
        <v>-0.86707087289084428</v>
      </c>
      <c r="AN58" s="11">
        <f>'OddsRatio_working_3-way'!AB58+'OddsRatio_working_3-way'!AH58</f>
        <v>-0.21031078360255412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1.0773816564933982</v>
      </c>
      <c r="AS58" s="11">
        <f>IF(('OddsRatio_working_3-way'!X58=0),IF(Q58&gt;0,-Q58^(1/3),(-Q58)^(1/3)),'OddsRatio_working_3-way'!AM58-'OddsRatio_working_3-way'!R58/3)</f>
        <v>-0.86707087289084428</v>
      </c>
      <c r="AT58" s="11">
        <f>IF(('OddsRatio_working_3-way'!X58=0),IF(Q58&gt;0,-Q58^(1/3),(-Q58)^(1/3)),'OddsRatio_working_3-way'!AN58-'OddsRatio_working_3-way'!R58/3)</f>
        <v>-0.21031078360255412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2.2999999999999998</v>
      </c>
      <c r="B59" s="4">
        <f>IF('True_Odds_Calculator_3-way'!B60="","",'True_Odds_Calculator_3-way'!B60)</f>
        <v>3.23</v>
      </c>
      <c r="C59" s="4">
        <f>IF('True_Odds_Calculator_3-way'!C60="","",'True_Odds_Calculator_3-way'!C60)</f>
        <v>3.45</v>
      </c>
      <c r="D59" s="9">
        <f t="shared" si="13"/>
        <v>0.42208208438600431</v>
      </c>
      <c r="E59" s="9">
        <f t="shared" si="14"/>
        <v>0.29862180199394911</v>
      </c>
      <c r="F59" s="9">
        <f t="shared" si="15"/>
        <v>0.27929611362004653</v>
      </c>
      <c r="G59" s="9">
        <f t="shared" si="16"/>
        <v>1.0532364656668132</v>
      </c>
      <c r="H59" s="9">
        <f t="shared" si="17"/>
        <v>2.3692074053668568</v>
      </c>
      <c r="I59" s="9">
        <f t="shared" si="18"/>
        <v>3.3487173184369929</v>
      </c>
      <c r="J59" s="9">
        <f t="shared" si="19"/>
        <v>3.580429340883692</v>
      </c>
      <c r="K59" s="11">
        <f t="shared" si="20"/>
        <v>0.43478260869565222</v>
      </c>
      <c r="L59" s="11">
        <f t="shared" si="21"/>
        <v>0.30959752321981426</v>
      </c>
      <c r="M59" s="11">
        <f t="shared" si="22"/>
        <v>0.28985507246376813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-0.27711807039003034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0.23331987257145426</v>
      </c>
      <c r="Q59" s="11">
        <f>2*'OddsRatio_working_3-way'!K59*'OddsRatio_working_3-way'!L59*'OddsRatio_working_3-way'!M59</f>
        <v>7.8033402197810783E-2</v>
      </c>
      <c r="R59" s="11">
        <f t="shared" si="23"/>
        <v>0</v>
      </c>
      <c r="S59" s="11">
        <f t="shared" si="24"/>
        <v>-0.84195113022787638</v>
      </c>
      <c r="T59" s="11">
        <f t="shared" si="25"/>
        <v>-0.28158900676517606</v>
      </c>
      <c r="U59" s="11">
        <f>'OddsRatio_working_3-way'!S59-'OddsRatio_working_3-way'!R59^2/3</f>
        <v>-0.84195113022787638</v>
      </c>
      <c r="V59" s="11">
        <f>'OddsRatio_working_3-way'!S59*'OddsRatio_working_3-way'!R59/3-2*'OddsRatio_working_3-way'!R59^3/27-'OddsRatio_working_3-way'!T59</f>
        <v>0.28158900676517606</v>
      </c>
      <c r="W59" s="11">
        <f>'OddsRatio_working_3-way'!V59^2+4*'OddsRatio_working_3-way'!U59^3/27</f>
        <v>-9.1289280549635421E-3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0.14867859360543628</v>
      </c>
      <c r="Y59" s="11">
        <f>IF('OddsRatio_working_3-way'!W59&gt;=0,IF('OddsRatio_working_3-way'!V59+SQRT('OddsRatio_working_3-way'!W59)&gt;0,0,PI()),ACOS('OddsRatio_working_3-way'!V59/(2*'OddsRatio_working_3-way'!X59)))</f>
        <v>0.32711814993622301</v>
      </c>
      <c r="Z59" s="11">
        <f>'OddsRatio_working_3-way'!X59^(1/3)*COS('OddsRatio_working_3-way'!Y59/3)</f>
        <v>0.5266182328334067</v>
      </c>
      <c r="AA59" s="11">
        <f>'OddsRatio_working_3-way'!X59^(1/3)*COS(('OddsRatio_working_3-way'!Y59+2*PI())/3)</f>
        <v>-0.31323616512313146</v>
      </c>
      <c r="AB59" s="11">
        <f>'OddsRatio_working_3-way'!X59^(1/3)*COS(('OddsRatio_working_3-way'!Y59+4*PI())/3)</f>
        <v>-0.21338206771027532</v>
      </c>
      <c r="AC59" s="11">
        <f>'OddsRatio_working_3-way'!X59^(1/3)*SIN('OddsRatio_working_3-way'!Y59/3)</f>
        <v>5.7650790020999633E-2</v>
      </c>
      <c r="AD59" s="11">
        <f>'OddsRatio_working_3-way'!X59^(1/3)*SIN(('OddsRatio_working_3-way'!Y59+2*PI())/3)</f>
        <v>0.42723937271929874</v>
      </c>
      <c r="AE59" s="11">
        <f>'OddsRatio_working_3-way'!X59^(1/3)*SIN(('OddsRatio_working_3-way'!Y59+4*PI())/3)</f>
        <v>-0.48489016274029828</v>
      </c>
      <c r="AF59" s="11">
        <f>-'OddsRatio_working_3-way'!U59/(3*'OddsRatio_working_3-way'!X59^(1/3))*COS(('OddsRatio_working_3-way'!Y59)/3)</f>
        <v>0.52661823283340659</v>
      </c>
      <c r="AG59" s="11">
        <f>-'OddsRatio_working_3-way'!U59/(3*'OddsRatio_working_3-way'!X59^(1/3))*COS(('OddsRatio_working_3-way'!Y59+2*PI())/3)</f>
        <v>-0.3132361651231314</v>
      </c>
      <c r="AH59" s="11">
        <f>-'OddsRatio_working_3-way'!U59/(3*'OddsRatio_working_3-way'!X59^(1/3))*COS(('OddsRatio_working_3-way'!Y59+4*PI())/3)</f>
        <v>-0.21338206771027529</v>
      </c>
      <c r="AI59" s="11">
        <f>'OddsRatio_working_3-way'!U59/(3*'OddsRatio_working_3-way'!X59^(1/3))*SIN(('OddsRatio_working_3-way'!Y59)/3)</f>
        <v>-5.7650790020999626E-2</v>
      </c>
      <c r="AJ59" s="11">
        <f>'OddsRatio_working_3-way'!U59/(3*'OddsRatio_working_3-way'!X59^(1/3))*SIN(('OddsRatio_working_3-way'!Y59+2*PI())/3)</f>
        <v>-0.42723937271929863</v>
      </c>
      <c r="AK59" s="11">
        <f>'OddsRatio_working_3-way'!U59/(3*'OddsRatio_working_3-way'!X59^(1/3))*SIN(('OddsRatio_working_3-way'!Y59+4*PI())/3)</f>
        <v>0.48489016274029817</v>
      </c>
      <c r="AL59" s="11">
        <f>'OddsRatio_working_3-way'!Z59+'OddsRatio_working_3-way'!AF59</f>
        <v>1.0532364656668132</v>
      </c>
      <c r="AM59" s="11">
        <f>'OddsRatio_working_3-way'!AA59+'OddsRatio_working_3-way'!AG59</f>
        <v>-0.62647233024626292</v>
      </c>
      <c r="AN59" s="11">
        <f>'OddsRatio_working_3-way'!AB59+'OddsRatio_working_3-way'!AH59</f>
        <v>-0.42676413542055058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1.0532364656668132</v>
      </c>
      <c r="AS59" s="11">
        <f>IF(('OddsRatio_working_3-way'!X59=0),IF(Q59&gt;0,-Q59^(1/3),(-Q59)^(1/3)),'OddsRatio_working_3-way'!AM59-'OddsRatio_working_3-way'!R59/3)</f>
        <v>-0.62647233024626292</v>
      </c>
      <c r="AT59" s="11">
        <f>IF(('OddsRatio_working_3-way'!X59=0),IF(Q59&gt;0,-Q59^(1/3),(-Q59)^(1/3)),'OddsRatio_working_3-way'!AN59-'OddsRatio_working_3-way'!R59/3)</f>
        <v>-0.42676413542055058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2.21</v>
      </c>
      <c r="B60" s="4">
        <f>IF('True_Odds_Calculator_3-way'!B61="","",'True_Odds_Calculator_3-way'!B61)</f>
        <v>3.39</v>
      </c>
      <c r="C60" s="4">
        <f>IF('True_Odds_Calculator_3-way'!C61="","",'True_Odds_Calculator_3-way'!C61)</f>
        <v>3.49</v>
      </c>
      <c r="D60" s="9">
        <f t="shared" si="13"/>
        <v>0.43965982746765858</v>
      </c>
      <c r="E60" s="9">
        <f t="shared" si="14"/>
        <v>0.28430311681882081</v>
      </c>
      <c r="F60" s="9">
        <f t="shared" si="15"/>
        <v>0.27603705571352055</v>
      </c>
      <c r="G60" s="9">
        <f t="shared" si="16"/>
        <v>1.0532939849131111</v>
      </c>
      <c r="H60" s="9">
        <f t="shared" si="17"/>
        <v>2.2744857217448646</v>
      </c>
      <c r="I60" s="9">
        <f t="shared" si="18"/>
        <v>3.5173726239423351</v>
      </c>
      <c r="J60" s="9">
        <f t="shared" si="19"/>
        <v>3.6227020224336464</v>
      </c>
      <c r="K60" s="11">
        <f t="shared" si="20"/>
        <v>0.45248868778280543</v>
      </c>
      <c r="L60" s="11">
        <f t="shared" si="21"/>
        <v>0.29498525073746312</v>
      </c>
      <c r="M60" s="11">
        <f t="shared" si="22"/>
        <v>0.28653295128939826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-0.2754008139679105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0.23291630605753358</v>
      </c>
      <c r="Q60" s="11">
        <f>2*'OddsRatio_working_3-way'!K60*'OddsRatio_working_3-way'!L60*'OddsRatio_working_3-way'!M60</f>
        <v>7.6491397720043847E-2</v>
      </c>
      <c r="R60" s="11">
        <f t="shared" si="23"/>
        <v>0</v>
      </c>
      <c r="S60" s="11">
        <f t="shared" si="24"/>
        <v>-0.84573572133549624</v>
      </c>
      <c r="T60" s="11">
        <f t="shared" si="25"/>
        <v>-0.27774572129244529</v>
      </c>
      <c r="U60" s="11">
        <f>'OddsRatio_working_3-way'!S60-'OddsRatio_working_3-way'!R60^2/3</f>
        <v>-0.84573572133549624</v>
      </c>
      <c r="V60" s="11">
        <f>'OddsRatio_working_3-way'!S60*'OddsRatio_working_3-way'!R60/3-2*'OddsRatio_working_3-way'!R60^3/27-'OddsRatio_working_3-way'!T60</f>
        <v>0.27774572129244529</v>
      </c>
      <c r="W60" s="11">
        <f>'OddsRatio_working_3-way'!V60^2+4*'OddsRatio_working_3-way'!U60^3/27</f>
        <v>-1.2476346575988673E-2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0.14968219021667989</v>
      </c>
      <c r="Y60" s="11">
        <f>IF('OddsRatio_working_3-way'!W60&gt;=0,IF('OddsRatio_working_3-way'!V60+SQRT('OddsRatio_working_3-way'!W60)&gt;0,0,PI()),ACOS('OddsRatio_working_3-way'!V60/(2*'OddsRatio_working_3-way'!X60)))</f>
        <v>0.38236503794385546</v>
      </c>
      <c r="Z60" s="11">
        <f>'OddsRatio_working_3-way'!X60^(1/3)*COS('OddsRatio_working_3-way'!Y60/3)</f>
        <v>0.52664699245655544</v>
      </c>
      <c r="AA60" s="11">
        <f>'OddsRatio_working_3-way'!X60^(1/3)*COS(('OddsRatio_working_3-way'!Y60+2*PI())/3)</f>
        <v>-0.32177124499777776</v>
      </c>
      <c r="AB60" s="11">
        <f>'OddsRatio_working_3-way'!X60^(1/3)*COS(('OddsRatio_working_3-way'!Y60+4*PI())/3)</f>
        <v>-0.20487574745877765</v>
      </c>
      <c r="AC60" s="11">
        <f>'OddsRatio_working_3-way'!X60^(1/3)*SIN('OddsRatio_working_3-way'!Y60/3)</f>
        <v>6.7489646971196957E-2</v>
      </c>
      <c r="AD60" s="11">
        <f>'OddsRatio_working_3-way'!X60^(1/3)*SIN(('OddsRatio_working_3-way'!Y60+2*PI())/3)</f>
        <v>0.42234485080845025</v>
      </c>
      <c r="AE60" s="11">
        <f>'OddsRatio_working_3-way'!X60^(1/3)*SIN(('OddsRatio_working_3-way'!Y60+4*PI())/3)</f>
        <v>-0.48983449777964716</v>
      </c>
      <c r="AF60" s="11">
        <f>-'OddsRatio_working_3-way'!U60/(3*'OddsRatio_working_3-way'!X60^(1/3))*COS(('OddsRatio_working_3-way'!Y60)/3)</f>
        <v>0.52664699245655566</v>
      </c>
      <c r="AG60" s="11">
        <f>-'OddsRatio_working_3-way'!U60/(3*'OddsRatio_working_3-way'!X60^(1/3))*COS(('OddsRatio_working_3-way'!Y60+2*PI())/3)</f>
        <v>-0.32177124499777787</v>
      </c>
      <c r="AH60" s="11">
        <f>-'OddsRatio_working_3-way'!U60/(3*'OddsRatio_working_3-way'!X60^(1/3))*COS(('OddsRatio_working_3-way'!Y60+4*PI())/3)</f>
        <v>-0.20487574745877773</v>
      </c>
      <c r="AI60" s="11">
        <f>'OddsRatio_working_3-way'!U60/(3*'OddsRatio_working_3-way'!X60^(1/3))*SIN(('OddsRatio_working_3-way'!Y60)/3)</f>
        <v>-6.7489646971196984E-2</v>
      </c>
      <c r="AJ60" s="11">
        <f>'OddsRatio_working_3-way'!U60/(3*'OddsRatio_working_3-way'!X60^(1/3))*SIN(('OddsRatio_working_3-way'!Y60+2*PI())/3)</f>
        <v>-0.42234485080845041</v>
      </c>
      <c r="AK60" s="11">
        <f>'OddsRatio_working_3-way'!U60/(3*'OddsRatio_working_3-way'!X60^(1/3))*SIN(('OddsRatio_working_3-way'!Y60+4*PI())/3)</f>
        <v>0.48983449777964738</v>
      </c>
      <c r="AL60" s="11">
        <f>'OddsRatio_working_3-way'!Z60+'OddsRatio_working_3-way'!AF60</f>
        <v>1.0532939849131111</v>
      </c>
      <c r="AM60" s="11">
        <f>'OddsRatio_working_3-way'!AA60+'OddsRatio_working_3-way'!AG60</f>
        <v>-0.64354248999555563</v>
      </c>
      <c r="AN60" s="11">
        <f>'OddsRatio_working_3-way'!AB60+'OddsRatio_working_3-way'!AH60</f>
        <v>-0.40975149491755536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1.0532939849131111</v>
      </c>
      <c r="AS60" s="11">
        <f>IF(('OddsRatio_working_3-way'!X60=0),IF(Q60&gt;0,-Q60^(1/3),(-Q60)^(1/3)),'OddsRatio_working_3-way'!AM60-'OddsRatio_working_3-way'!R60/3)</f>
        <v>-0.64354248999555563</v>
      </c>
      <c r="AT60" s="11">
        <f>IF(('OddsRatio_working_3-way'!X60=0),IF(Q60&gt;0,-Q60^(1/3),(-Q60)^(1/3)),'OddsRatio_working_3-way'!AN60-'OddsRatio_working_3-way'!R60/3)</f>
        <v>-0.40975149491755536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1.93</v>
      </c>
      <c r="B61" s="4">
        <f>IF('True_Odds_Calculator_3-way'!B62="","",'True_Odds_Calculator_3-way'!B62)</f>
        <v>3.37</v>
      </c>
      <c r="C61" s="4">
        <f>IF('True_Odds_Calculator_3-way'!C62="","",'True_Odds_Calculator_3-way'!C62)</f>
        <v>4.55</v>
      </c>
      <c r="D61" s="9">
        <f t="shared" si="13"/>
        <v>0.50428168114705763</v>
      </c>
      <c r="E61" s="9">
        <f t="shared" si="14"/>
        <v>0.28529757584810289</v>
      </c>
      <c r="F61" s="9">
        <f t="shared" si="15"/>
        <v>0.21042074300483943</v>
      </c>
      <c r="G61" s="9">
        <f t="shared" si="16"/>
        <v>1.057009346774322</v>
      </c>
      <c r="H61" s="9">
        <f t="shared" si="17"/>
        <v>1.9830186925001188</v>
      </c>
      <c r="I61" s="9">
        <f t="shared" si="18"/>
        <v>3.5051121518551436</v>
      </c>
      <c r="J61" s="9">
        <f t="shared" si="19"/>
        <v>4.7523831810488435</v>
      </c>
      <c r="K61" s="11">
        <f t="shared" si="20"/>
        <v>0.5181347150259068</v>
      </c>
      <c r="L61" s="11">
        <f t="shared" si="21"/>
        <v>0.29673590504451036</v>
      </c>
      <c r="M61" s="11">
        <f t="shared" si="22"/>
        <v>0.21978021978021978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-0.26439975055463727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0.23146853607639883</v>
      </c>
      <c r="Q61" s="11">
        <f>2*'OddsRatio_working_3-way'!K61*'OddsRatio_working_3-way'!L61*'OddsRatio_working_3-way'!M61</f>
        <v>6.7582054328875568E-2</v>
      </c>
      <c r="R61" s="11">
        <f t="shared" si="23"/>
        <v>0</v>
      </c>
      <c r="S61" s="11">
        <f t="shared" si="24"/>
        <v>-0.87544914694829368</v>
      </c>
      <c r="T61" s="11">
        <f t="shared" si="25"/>
        <v>-0.25560559034986674</v>
      </c>
      <c r="U61" s="11">
        <f>'OddsRatio_working_3-way'!S61-'OddsRatio_working_3-way'!R61^2/3</f>
        <v>-0.87544914694829368</v>
      </c>
      <c r="V61" s="11">
        <f>'OddsRatio_working_3-way'!S61*'OddsRatio_working_3-way'!R61/3-2*'OddsRatio_working_3-way'!R61^3/27-'OddsRatio_working_3-way'!T61</f>
        <v>0.25560559034986674</v>
      </c>
      <c r="W61" s="11">
        <f>'OddsRatio_working_3-way'!V61^2+4*'OddsRatio_working_3-way'!U61^3/27</f>
        <v>-3.4066380557680617E-2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0.15763930218681549</v>
      </c>
      <c r="Y61" s="11">
        <f>IF('OddsRatio_working_3-way'!W61&gt;=0,IF('OddsRatio_working_3-way'!V61+SQRT('OddsRatio_working_3-way'!W61)&gt;0,0,PI()),ACOS('OddsRatio_working_3-way'!V61/(2*'OddsRatio_working_3-way'!X61)))</f>
        <v>0.62539957876985763</v>
      </c>
      <c r="Z61" s="11">
        <f>'OddsRatio_working_3-way'!X61^(1/3)*COS('OddsRatio_working_3-way'!Y61/3)</f>
        <v>0.52850467338716101</v>
      </c>
      <c r="AA61" s="11">
        <f>'OddsRatio_working_3-way'!X61^(1/3)*COS(('OddsRatio_working_3-way'!Y61+2*PI())/3)</f>
        <v>-0.36107379295726755</v>
      </c>
      <c r="AB61" s="11">
        <f>'OddsRatio_working_3-way'!X61^(1/3)*COS(('OddsRatio_working_3-way'!Y61+4*PI())/3)</f>
        <v>-0.16743088042989318</v>
      </c>
      <c r="AC61" s="11">
        <f>'OddsRatio_working_3-way'!X61^(1/3)*SIN('OddsRatio_working_3-way'!Y61/3)</f>
        <v>0.11179978767434268</v>
      </c>
      <c r="AD61" s="11">
        <f>'OddsRatio_working_3-way'!X61^(1/3)*SIN(('OddsRatio_working_3-way'!Y61+2*PI())/3)</f>
        <v>0.4017985793349077</v>
      </c>
      <c r="AE61" s="11">
        <f>'OddsRatio_working_3-way'!X61^(1/3)*SIN(('OddsRatio_working_3-way'!Y61+4*PI())/3)</f>
        <v>-0.51359836700925032</v>
      </c>
      <c r="AF61" s="11">
        <f>-'OddsRatio_working_3-way'!U61/(3*'OddsRatio_working_3-way'!X61^(1/3))*COS(('OddsRatio_working_3-way'!Y61)/3)</f>
        <v>0.52850467338716112</v>
      </c>
      <c r="AG61" s="11">
        <f>-'OddsRatio_working_3-way'!U61/(3*'OddsRatio_working_3-way'!X61^(1/3))*COS(('OddsRatio_working_3-way'!Y61+2*PI())/3)</f>
        <v>-0.36107379295726766</v>
      </c>
      <c r="AH61" s="11">
        <f>-'OddsRatio_working_3-way'!U61/(3*'OddsRatio_working_3-way'!X61^(1/3))*COS(('OddsRatio_working_3-way'!Y61+4*PI())/3)</f>
        <v>-0.16743088042989321</v>
      </c>
      <c r="AI61" s="11">
        <f>'OddsRatio_working_3-way'!U61/(3*'OddsRatio_working_3-way'!X61^(1/3))*SIN(('OddsRatio_working_3-way'!Y61)/3)</f>
        <v>-0.1117997876743427</v>
      </c>
      <c r="AJ61" s="11">
        <f>'OddsRatio_working_3-way'!U61/(3*'OddsRatio_working_3-way'!X61^(1/3))*SIN(('OddsRatio_working_3-way'!Y61+2*PI())/3)</f>
        <v>-0.40179857933490781</v>
      </c>
      <c r="AK61" s="11">
        <f>'OddsRatio_working_3-way'!U61/(3*'OddsRatio_working_3-way'!X61^(1/3))*SIN(('OddsRatio_working_3-way'!Y61+4*PI())/3)</f>
        <v>0.51359836700925043</v>
      </c>
      <c r="AL61" s="11">
        <f>'OddsRatio_working_3-way'!Z61+'OddsRatio_working_3-way'!AF61</f>
        <v>1.057009346774322</v>
      </c>
      <c r="AM61" s="11">
        <f>'OddsRatio_working_3-way'!AA61+'OddsRatio_working_3-way'!AG61</f>
        <v>-0.72214758591453521</v>
      </c>
      <c r="AN61" s="11">
        <f>'OddsRatio_working_3-way'!AB61+'OddsRatio_working_3-way'!AH61</f>
        <v>-0.33486176085978636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1.057009346774322</v>
      </c>
      <c r="AS61" s="11">
        <f>IF(('OddsRatio_working_3-way'!X61=0),IF(Q61&gt;0,-Q61^(1/3),(-Q61)^(1/3)),'OddsRatio_working_3-way'!AM61-'OddsRatio_working_3-way'!R61/3)</f>
        <v>-0.72214758591453521</v>
      </c>
      <c r="AT61" s="11">
        <f>IF(('OddsRatio_working_3-way'!X61=0),IF(Q61&gt;0,-Q61^(1/3),(-Q61)^(1/3)),'OddsRatio_working_3-way'!AN61-'OddsRatio_working_3-way'!R61/3)</f>
        <v>-0.33486176085978636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1.81</v>
      </c>
      <c r="B62" s="4">
        <f>IF('True_Odds_Calculator_3-way'!B63="","",'True_Odds_Calculator_3-way'!B63)</f>
        <v>3.93</v>
      </c>
      <c r="C62" s="4">
        <f>IF('True_Odds_Calculator_3-way'!C63="","",'True_Odds_Calculator_3-way'!C63)</f>
        <v>4.3899999999999997</v>
      </c>
      <c r="D62" s="9">
        <f t="shared" si="13"/>
        <v>0.53832742520483612</v>
      </c>
      <c r="E62" s="9">
        <f t="shared" si="14"/>
        <v>0.2437714739228227</v>
      </c>
      <c r="F62" s="9">
        <f t="shared" si="15"/>
        <v>0.21790110087234116</v>
      </c>
      <c r="G62" s="9">
        <f t="shared" si="16"/>
        <v>1.058772254646974</v>
      </c>
      <c r="H62" s="9">
        <f t="shared" si="17"/>
        <v>1.857605526264049</v>
      </c>
      <c r="I62" s="9">
        <f t="shared" si="18"/>
        <v>4.1022027061156345</v>
      </c>
      <c r="J62" s="9">
        <f t="shared" si="19"/>
        <v>4.5892379432532415</v>
      </c>
      <c r="K62" s="11">
        <f t="shared" si="20"/>
        <v>0.5524861878453039</v>
      </c>
      <c r="L62" s="11">
        <f t="shared" si="21"/>
        <v>0.2544529262086514</v>
      </c>
      <c r="M62" s="11">
        <f t="shared" si="22"/>
        <v>0.22779043280182235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-0.25764201788641494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0.22832521978223799</v>
      </c>
      <c r="Q62" s="11">
        <f>2*'OddsRatio_working_3-way'!K62*'OddsRatio_working_3-way'!L62*'OddsRatio_working_3-way'!M62</f>
        <v>6.4046344959954551E-2</v>
      </c>
      <c r="R62" s="11">
        <f t="shared" si="23"/>
        <v>0</v>
      </c>
      <c r="S62" s="11">
        <f t="shared" si="24"/>
        <v>-0.88621111438002453</v>
      </c>
      <c r="T62" s="11">
        <f t="shared" si="25"/>
        <v>-0.2485865678485342</v>
      </c>
      <c r="U62" s="11">
        <f>'OddsRatio_working_3-way'!S62-'OddsRatio_working_3-way'!R62^2/3</f>
        <v>-0.88621111438002453</v>
      </c>
      <c r="V62" s="11">
        <f>'OddsRatio_working_3-way'!S62*'OddsRatio_working_3-way'!R62/3-2*'OddsRatio_working_3-way'!R62^3/27-'OddsRatio_working_3-way'!T62</f>
        <v>0.2485865678485342</v>
      </c>
      <c r="W62" s="11">
        <f>'OddsRatio_working_3-way'!V62^2+4*'OddsRatio_working_3-way'!U62^3/27</f>
        <v>-4.1316384404714912E-2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0.16055502648580394</v>
      </c>
      <c r="Y62" s="11">
        <f>IF('OddsRatio_working_3-way'!W62&gt;=0,IF('OddsRatio_working_3-way'!V62+SQRT('OddsRatio_working_3-way'!W62)&gt;0,0,PI()),ACOS('OddsRatio_working_3-way'!V62/(2*'OddsRatio_working_3-way'!X62)))</f>
        <v>0.68542897966693028</v>
      </c>
      <c r="Z62" s="11">
        <f>'OddsRatio_working_3-way'!X62^(1/3)*COS('OddsRatio_working_3-way'!Y62/3)</f>
        <v>0.529386127323487</v>
      </c>
      <c r="AA62" s="11">
        <f>'OddsRatio_working_3-way'!X62^(1/3)*COS(('OddsRatio_working_3-way'!Y62+2*PI())/3)</f>
        <v>-0.37130227875634386</v>
      </c>
      <c r="AB62" s="11">
        <f>'OddsRatio_working_3-way'!X62^(1/3)*COS(('OddsRatio_working_3-way'!Y62+4*PI())/3)</f>
        <v>-0.15808384856714328</v>
      </c>
      <c r="AC62" s="11">
        <f>'OddsRatio_working_3-way'!X62^(1/3)*SIN('OddsRatio_working_3-way'!Y62/3)</f>
        <v>0.12310171806592453</v>
      </c>
      <c r="AD62" s="11">
        <f>'OddsRatio_working_3-way'!X62^(1/3)*SIN(('OddsRatio_working_3-way'!Y62+2*PI())/3)</f>
        <v>0.39691097564024092</v>
      </c>
      <c r="AE62" s="11">
        <f>'OddsRatio_working_3-way'!X62^(1/3)*SIN(('OddsRatio_working_3-way'!Y62+4*PI())/3)</f>
        <v>-0.52001269370616532</v>
      </c>
      <c r="AF62" s="11">
        <f>-'OddsRatio_working_3-way'!U62/(3*'OddsRatio_working_3-way'!X62^(1/3))*COS(('OddsRatio_working_3-way'!Y62)/3)</f>
        <v>0.52938612732348689</v>
      </c>
      <c r="AG62" s="11">
        <f>-'OddsRatio_working_3-way'!U62/(3*'OddsRatio_working_3-way'!X62^(1/3))*COS(('OddsRatio_working_3-way'!Y62+2*PI())/3)</f>
        <v>-0.37130227875634381</v>
      </c>
      <c r="AH62" s="11">
        <f>-'OddsRatio_working_3-way'!U62/(3*'OddsRatio_working_3-way'!X62^(1/3))*COS(('OddsRatio_working_3-way'!Y62+4*PI())/3)</f>
        <v>-0.15808384856714325</v>
      </c>
      <c r="AI62" s="11">
        <f>'OddsRatio_working_3-way'!U62/(3*'OddsRatio_working_3-way'!X62^(1/3))*SIN(('OddsRatio_working_3-way'!Y62)/3)</f>
        <v>-0.1231017180659245</v>
      </c>
      <c r="AJ62" s="11">
        <f>'OddsRatio_working_3-way'!U62/(3*'OddsRatio_working_3-way'!X62^(1/3))*SIN(('OddsRatio_working_3-way'!Y62+2*PI())/3)</f>
        <v>-0.3969109756402408</v>
      </c>
      <c r="AK62" s="11">
        <f>'OddsRatio_working_3-way'!U62/(3*'OddsRatio_working_3-way'!X62^(1/3))*SIN(('OddsRatio_working_3-way'!Y62+4*PI())/3)</f>
        <v>0.52001269370616521</v>
      </c>
      <c r="AL62" s="11">
        <f>'OddsRatio_working_3-way'!Z62+'OddsRatio_working_3-way'!AF62</f>
        <v>1.058772254646974</v>
      </c>
      <c r="AM62" s="11">
        <f>'OddsRatio_working_3-way'!AA62+'OddsRatio_working_3-way'!AG62</f>
        <v>-0.74260455751268761</v>
      </c>
      <c r="AN62" s="11">
        <f>'OddsRatio_working_3-way'!AB62+'OddsRatio_working_3-way'!AH62</f>
        <v>-0.3161676971342865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1.058772254646974</v>
      </c>
      <c r="AS62" s="11">
        <f>IF(('OddsRatio_working_3-way'!X62=0),IF(Q62&gt;0,-Q62^(1/3),(-Q62)^(1/3)),'OddsRatio_working_3-way'!AM62-'OddsRatio_working_3-way'!R62/3)</f>
        <v>-0.74260455751268761</v>
      </c>
      <c r="AT62" s="11">
        <f>IF(('OddsRatio_working_3-way'!X62=0),IF(Q62&gt;0,-Q62^(1/3),(-Q62)^(1/3)),'OddsRatio_working_3-way'!AN62-'OddsRatio_working_3-way'!R62/3)</f>
        <v>-0.3161676971342865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3.74</v>
      </c>
      <c r="B63" s="4">
        <f>IF('True_Odds_Calculator_3-way'!B64="","",'True_Odds_Calculator_3-way'!B64)</f>
        <v>3.45</v>
      </c>
      <c r="C63" s="4">
        <f>IF('True_Odds_Calculator_3-way'!C64="","",'True_Odds_Calculator_3-way'!C64)</f>
        <v>2.1</v>
      </c>
      <c r="D63" s="9">
        <f t="shared" si="13"/>
        <v>0.25736939958222615</v>
      </c>
      <c r="E63" s="9">
        <f t="shared" si="14"/>
        <v>0.2793241641052937</v>
      </c>
      <c r="F63" s="9">
        <f t="shared" si="15"/>
        <v>0.46330643631248036</v>
      </c>
      <c r="G63" s="9">
        <f t="shared" si="16"/>
        <v>1.0530897079678321</v>
      </c>
      <c r="H63" s="9">
        <f t="shared" si="17"/>
        <v>3.8854657998318602</v>
      </c>
      <c r="I63" s="9">
        <f t="shared" si="18"/>
        <v>3.5800697845211888</v>
      </c>
      <c r="J63" s="9">
        <f t="shared" si="19"/>
        <v>2.1583986787646152</v>
      </c>
      <c r="K63" s="11">
        <f t="shared" si="20"/>
        <v>0.26737967914438499</v>
      </c>
      <c r="L63" s="11">
        <f t="shared" si="21"/>
        <v>0.28985507246376813</v>
      </c>
      <c r="M63" s="11">
        <f t="shared" si="22"/>
        <v>0.47619047619047616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-0.27252060244387633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0.2321350147437104</v>
      </c>
      <c r="Q63" s="11">
        <f>2*'OddsRatio_working_3-way'!K63*'OddsRatio_working_3-way'!L63*'OddsRatio_working_3-way'!M63</f>
        <v>7.3810815498795021E-2</v>
      </c>
      <c r="R63" s="11">
        <f t="shared" si="23"/>
        <v>0</v>
      </c>
      <c r="S63" s="11">
        <f t="shared" si="24"/>
        <v>-0.85180721259970404</v>
      </c>
      <c r="T63" s="11">
        <f t="shared" si="25"/>
        <v>-0.27084490066763239</v>
      </c>
      <c r="U63" s="11">
        <f>'OddsRatio_working_3-way'!S63-'OddsRatio_working_3-way'!R63^2/3</f>
        <v>-0.85180721259970404</v>
      </c>
      <c r="V63" s="11">
        <f>'OddsRatio_working_3-way'!S63*'OddsRatio_working_3-way'!R63/3-2*'OddsRatio_working_3-way'!R63^3/27-'OddsRatio_working_3-way'!T63</f>
        <v>0.27084490066763239</v>
      </c>
      <c r="W63" s="11">
        <f>'OddsRatio_working_3-way'!V63^2+4*'OddsRatio_working_3-way'!U63^3/27</f>
        <v>-1.8206072012942803E-2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0.15129692018560925</v>
      </c>
      <c r="Y63" s="11">
        <f>IF('OddsRatio_working_3-way'!W63&gt;=0,IF('OddsRatio_working_3-way'!V63+SQRT('OddsRatio_working_3-way'!W63)&gt;0,0,PI()),ACOS('OddsRatio_working_3-way'!V63/(2*'OddsRatio_working_3-way'!X63)))</f>
        <v>0.46219163050103584</v>
      </c>
      <c r="Z63" s="11">
        <f>'OddsRatio_working_3-way'!X63^(1/3)*COS('OddsRatio_working_3-way'!Y63/3)</f>
        <v>0.52654485398391604</v>
      </c>
      <c r="AA63" s="11">
        <f>'OddsRatio_working_3-way'!X63^(1/3)*COS(('OddsRatio_working_3-way'!Y63+2*PI())/3)</f>
        <v>-0.33408690790665807</v>
      </c>
      <c r="AB63" s="11">
        <f>'OddsRatio_working_3-way'!X63^(1/3)*COS(('OddsRatio_working_3-way'!Y63+4*PI())/3)</f>
        <v>-0.19245794607725838</v>
      </c>
      <c r="AC63" s="11">
        <f>'OddsRatio_working_3-way'!X63^(1/3)*SIN('OddsRatio_working_3-way'!Y63/3)</f>
        <v>8.1769519237251329E-2</v>
      </c>
      <c r="AD63" s="11">
        <f>'OddsRatio_working_3-way'!X63^(1/3)*SIN(('OddsRatio_working_3-way'!Y63+2*PI())/3)</f>
        <v>0.41511646016341353</v>
      </c>
      <c r="AE63" s="11">
        <f>'OddsRatio_working_3-way'!X63^(1/3)*SIN(('OddsRatio_working_3-way'!Y63+4*PI())/3)</f>
        <v>-0.49688597940066476</v>
      </c>
      <c r="AF63" s="11">
        <f>-'OddsRatio_working_3-way'!U63/(3*'OddsRatio_working_3-way'!X63^(1/3))*COS(('OddsRatio_working_3-way'!Y63)/3)</f>
        <v>0.52654485398391604</v>
      </c>
      <c r="AG63" s="11">
        <f>-'OddsRatio_working_3-way'!U63/(3*'OddsRatio_working_3-way'!X63^(1/3))*COS(('OddsRatio_working_3-way'!Y63+2*PI())/3)</f>
        <v>-0.33408690790665807</v>
      </c>
      <c r="AH63" s="11">
        <f>-'OddsRatio_working_3-way'!U63/(3*'OddsRatio_working_3-way'!X63^(1/3))*COS(('OddsRatio_working_3-way'!Y63+4*PI())/3)</f>
        <v>-0.19245794607725838</v>
      </c>
      <c r="AI63" s="11">
        <f>'OddsRatio_working_3-way'!U63/(3*'OddsRatio_working_3-way'!X63^(1/3))*SIN(('OddsRatio_working_3-way'!Y63)/3)</f>
        <v>-8.1769519237251329E-2</v>
      </c>
      <c r="AJ63" s="11">
        <f>'OddsRatio_working_3-way'!U63/(3*'OddsRatio_working_3-way'!X63^(1/3))*SIN(('OddsRatio_working_3-way'!Y63+2*PI())/3)</f>
        <v>-0.41511646016341353</v>
      </c>
      <c r="AK63" s="11">
        <f>'OddsRatio_working_3-way'!U63/(3*'OddsRatio_working_3-way'!X63^(1/3))*SIN(('OddsRatio_working_3-way'!Y63+4*PI())/3)</f>
        <v>0.49688597940066476</v>
      </c>
      <c r="AL63" s="11">
        <f>'OddsRatio_working_3-way'!Z63+'OddsRatio_working_3-way'!AF63</f>
        <v>1.0530897079678321</v>
      </c>
      <c r="AM63" s="11">
        <f>'OddsRatio_working_3-way'!AA63+'OddsRatio_working_3-way'!AG63</f>
        <v>-0.66817381581331614</v>
      </c>
      <c r="AN63" s="11">
        <f>'OddsRatio_working_3-way'!AB63+'OddsRatio_working_3-way'!AH63</f>
        <v>-0.38491589215451677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1.0530897079678321</v>
      </c>
      <c r="AS63" s="11">
        <f>IF(('OddsRatio_working_3-way'!X63=0),IF(Q63&gt;0,-Q63^(1/3),(-Q63)^(1/3)),'OddsRatio_working_3-way'!AM63-'OddsRatio_working_3-way'!R63/3)</f>
        <v>-0.66817381581331614</v>
      </c>
      <c r="AT63" s="11">
        <f>IF(('OddsRatio_working_3-way'!X63=0),IF(Q63&gt;0,-Q63^(1/3),(-Q63)^(1/3)),'OddsRatio_working_3-way'!AN63-'OddsRatio_working_3-way'!R63/3)</f>
        <v>-0.38491589215451677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2.34</v>
      </c>
      <c r="B64" s="4">
        <f>IF('True_Odds_Calculator_3-way'!B65="","",'True_Odds_Calculator_3-way'!B65)</f>
        <v>3.25</v>
      </c>
      <c r="C64" s="4">
        <f>IF('True_Odds_Calculator_3-way'!C65="","",'True_Odds_Calculator_3-way'!C65)</f>
        <v>3.36</v>
      </c>
      <c r="D64" s="9">
        <f t="shared" si="13"/>
        <v>0.41531650534315728</v>
      </c>
      <c r="E64" s="9">
        <f t="shared" si="14"/>
        <v>0.29727868150972619</v>
      </c>
      <c r="F64" s="9">
        <f t="shared" si="15"/>
        <v>0.28740481314711674</v>
      </c>
      <c r="G64" s="9">
        <f t="shared" si="16"/>
        <v>1.0505986652307557</v>
      </c>
      <c r="H64" s="9">
        <f t="shared" si="17"/>
        <v>2.4078022114092121</v>
      </c>
      <c r="I64" s="9">
        <f t="shared" si="18"/>
        <v>3.3638469967692002</v>
      </c>
      <c r="J64" s="9">
        <f t="shared" si="19"/>
        <v>3.4794128499445836</v>
      </c>
      <c r="K64" s="11">
        <f t="shared" si="20"/>
        <v>0.42735042735042739</v>
      </c>
      <c r="L64" s="11">
        <f t="shared" si="21"/>
        <v>0.30769230769230771</v>
      </c>
      <c r="M64" s="11">
        <f t="shared" si="22"/>
        <v>0.29761904761904762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-0.27845872076641309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0.2328511943896559</v>
      </c>
      <c r="Q64" s="11">
        <f>2*'OddsRatio_working_3-way'!K64*'OddsRatio_working_3-way'!L64*'OddsRatio_working_3-way'!M64</f>
        <v>7.8269309038539819E-2</v>
      </c>
      <c r="R64" s="11">
        <f t="shared" si="23"/>
        <v>0</v>
      </c>
      <c r="S64" s="11">
        <f t="shared" si="24"/>
        <v>-0.83621440818506321</v>
      </c>
      <c r="T64" s="11">
        <f t="shared" si="25"/>
        <v>-0.28108047333951713</v>
      </c>
      <c r="U64" s="11">
        <f>'OddsRatio_working_3-way'!S64-'OddsRatio_working_3-way'!R64^2/3</f>
        <v>-0.83621440818506321</v>
      </c>
      <c r="V64" s="11">
        <f>'OddsRatio_working_3-way'!S64*'OddsRatio_working_3-way'!R64/3-2*'OddsRatio_working_3-way'!R64^3/27-'OddsRatio_working_3-way'!T64</f>
        <v>0.28108047333951713</v>
      </c>
      <c r="W64" s="11">
        <f>'OddsRatio_working_3-way'!V64^2+4*'OddsRatio_working_3-way'!U64^3/27</f>
        <v>-7.6199480070140158E-3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0.14716162925486131</v>
      </c>
      <c r="Y64" s="11">
        <f>IF('OddsRatio_working_3-way'!W64&gt;=0,IF('OddsRatio_working_3-way'!V64+SQRT('OddsRatio_working_3-way'!W64)&gt;0,0,PI()),ACOS('OddsRatio_working_3-way'!V64/(2*'OddsRatio_working_3-way'!X64)))</f>
        <v>0.30111636731043512</v>
      </c>
      <c r="Z64" s="11">
        <f>'OddsRatio_working_3-way'!X64^(1/3)*COS('OddsRatio_working_3-way'!Y64/3)</f>
        <v>0.52529933261537798</v>
      </c>
      <c r="AA64" s="11">
        <f>'OddsRatio_working_3-way'!X64^(1/3)*COS(('OddsRatio_working_3-way'!Y64+2*PI())/3)</f>
        <v>-0.30846517036084448</v>
      </c>
      <c r="AB64" s="11">
        <f>'OddsRatio_working_3-way'!X64^(1/3)*COS(('OddsRatio_working_3-way'!Y64+4*PI())/3)</f>
        <v>-0.21683416225453361</v>
      </c>
      <c r="AC64" s="11">
        <f>'OddsRatio_working_3-way'!X64^(1/3)*SIN('OddsRatio_working_3-way'!Y64/3)</f>
        <v>5.2903187196295436E-2</v>
      </c>
      <c r="AD64" s="11">
        <f>'OddsRatio_working_3-way'!X64^(1/3)*SIN(('OddsRatio_working_3-way'!Y64+2*PI())/3)</f>
        <v>0.4284709730377812</v>
      </c>
      <c r="AE64" s="11">
        <f>'OddsRatio_working_3-way'!X64^(1/3)*SIN(('OddsRatio_working_3-way'!Y64+4*PI())/3)</f>
        <v>-0.48137416023407659</v>
      </c>
      <c r="AF64" s="11">
        <f>-'OddsRatio_working_3-way'!U64/(3*'OddsRatio_working_3-way'!X64^(1/3))*COS(('OddsRatio_working_3-way'!Y64)/3)</f>
        <v>0.52529933261537787</v>
      </c>
      <c r="AG64" s="11">
        <f>-'OddsRatio_working_3-way'!U64/(3*'OddsRatio_working_3-way'!X64^(1/3))*COS(('OddsRatio_working_3-way'!Y64+2*PI())/3)</f>
        <v>-0.30846517036084442</v>
      </c>
      <c r="AH64" s="11">
        <f>-'OddsRatio_working_3-way'!U64/(3*'OddsRatio_working_3-way'!X64^(1/3))*COS(('OddsRatio_working_3-way'!Y64+4*PI())/3)</f>
        <v>-0.21683416225453356</v>
      </c>
      <c r="AI64" s="11">
        <f>'OddsRatio_working_3-way'!U64/(3*'OddsRatio_working_3-way'!X64^(1/3))*SIN(('OddsRatio_working_3-way'!Y64)/3)</f>
        <v>-5.2903187196295429E-2</v>
      </c>
      <c r="AJ64" s="11">
        <f>'OddsRatio_working_3-way'!U64/(3*'OddsRatio_working_3-way'!X64^(1/3))*SIN(('OddsRatio_working_3-way'!Y64+2*PI())/3)</f>
        <v>-0.42847097303778109</v>
      </c>
      <c r="AK64" s="11">
        <f>'OddsRatio_working_3-way'!U64/(3*'OddsRatio_working_3-way'!X64^(1/3))*SIN(('OddsRatio_working_3-way'!Y64+4*PI())/3)</f>
        <v>0.48137416023407648</v>
      </c>
      <c r="AL64" s="11">
        <f>'OddsRatio_working_3-way'!Z64+'OddsRatio_working_3-way'!AF64</f>
        <v>1.0505986652307557</v>
      </c>
      <c r="AM64" s="11">
        <f>'OddsRatio_working_3-way'!AA64+'OddsRatio_working_3-way'!AG64</f>
        <v>-0.61693034072168884</v>
      </c>
      <c r="AN64" s="11">
        <f>'OddsRatio_working_3-way'!AB64+'OddsRatio_working_3-way'!AH64</f>
        <v>-0.43366832450906717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1.0505986652307557</v>
      </c>
      <c r="AS64" s="11">
        <f>IF(('OddsRatio_working_3-way'!X64=0),IF(Q64&gt;0,-Q64^(1/3),(-Q64)^(1/3)),'OddsRatio_working_3-way'!AM64-'OddsRatio_working_3-way'!R64/3)</f>
        <v>-0.61693034072168884</v>
      </c>
      <c r="AT64" s="11">
        <f>IF(('OddsRatio_working_3-way'!X64=0),IF(Q64&gt;0,-Q64^(1/3),(-Q64)^(1/3)),'OddsRatio_working_3-way'!AN64-'OddsRatio_working_3-way'!R64/3)</f>
        <v>-0.43366832450906717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3.48</v>
      </c>
      <c r="B65" s="4">
        <f>IF('True_Odds_Calculator_3-way'!B66="","",'True_Odds_Calculator_3-way'!B66)</f>
        <v>3.5</v>
      </c>
      <c r="C65" s="4">
        <f>IF('True_Odds_Calculator_3-way'!C66="","",'True_Odds_Calculator_3-way'!C66)</f>
        <v>2.17</v>
      </c>
      <c r="D65" s="9">
        <f t="shared" si="13"/>
        <v>0.27683070109831298</v>
      </c>
      <c r="E65" s="9">
        <f t="shared" si="14"/>
        <v>0.27522558261749608</v>
      </c>
      <c r="F65" s="9">
        <f t="shared" si="15"/>
        <v>0.44794371628419111</v>
      </c>
      <c r="G65" s="9">
        <f t="shared" si="16"/>
        <v>1.0533532682385611</v>
      </c>
      <c r="H65" s="9">
        <f t="shared" si="17"/>
        <v>3.6123161052316317</v>
      </c>
      <c r="I65" s="9">
        <f t="shared" si="18"/>
        <v>3.6333831705964026</v>
      </c>
      <c r="J65" s="9">
        <f t="shared" si="19"/>
        <v>2.2324233238391162</v>
      </c>
      <c r="K65" s="11">
        <f t="shared" si="20"/>
        <v>0.28735632183908044</v>
      </c>
      <c r="L65" s="11">
        <f t="shared" si="21"/>
        <v>0.2857142857142857</v>
      </c>
      <c r="M65" s="11">
        <f t="shared" si="22"/>
        <v>0.46082949308755761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-0.27445460942997901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0.23268484256884064</v>
      </c>
      <c r="Q65" s="11">
        <f>2*'OddsRatio_working_3-way'!K65*'OddsRatio_working_3-way'!L65*'OddsRatio_working_3-way'!M65</f>
        <v>7.5669867502062005E-2</v>
      </c>
      <c r="R65" s="11">
        <f t="shared" si="23"/>
        <v>0</v>
      </c>
      <c r="S65" s="11">
        <f t="shared" si="24"/>
        <v>-0.84780810587262156</v>
      </c>
      <c r="T65" s="11">
        <f t="shared" si="25"/>
        <v>-0.27570995312930785</v>
      </c>
      <c r="U65" s="11">
        <f>'OddsRatio_working_3-way'!S65-'OddsRatio_working_3-way'!R65^2/3</f>
        <v>-0.84780810587262156</v>
      </c>
      <c r="V65" s="11">
        <f>'OddsRatio_working_3-way'!S65*'OddsRatio_working_3-way'!R65/3-2*'OddsRatio_working_3-way'!R65^3/27-'OddsRatio_working_3-way'!T65</f>
        <v>0.27570995312930785</v>
      </c>
      <c r="W65" s="11">
        <f>'OddsRatio_working_3-way'!V65^2+4*'OddsRatio_working_3-way'!U65^3/27</f>
        <v>-1.4263475103631726E-2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0.15023269730504479</v>
      </c>
      <c r="Y65" s="11">
        <f>IF('OddsRatio_working_3-way'!W65&gt;=0,IF('OddsRatio_working_3-way'!V65+SQRT('OddsRatio_working_3-way'!W65)&gt;0,0,PI()),ACOS('OddsRatio_working_3-way'!V65/(2*'OddsRatio_working_3-way'!X65)))</f>
        <v>0.40877187002919291</v>
      </c>
      <c r="Z65" s="11">
        <f>'OddsRatio_working_3-way'!X65^(1/3)*COS('OddsRatio_working_3-way'!Y65/3)</f>
        <v>0.52667663411928056</v>
      </c>
      <c r="AA65" s="11">
        <f>'OddsRatio_working_3-way'!X65^(1/3)*COS(('OddsRatio_working_3-way'!Y65+2*PI())/3)</f>
        <v>-0.32587485656051551</v>
      </c>
      <c r="AB65" s="11">
        <f>'OddsRatio_working_3-way'!X65^(1/3)*COS(('OddsRatio_working_3-way'!Y65+4*PI())/3)</f>
        <v>-0.20080177755876522</v>
      </c>
      <c r="AC65" s="11">
        <f>'OddsRatio_working_3-way'!X65^(1/3)*SIN('OddsRatio_working_3-way'!Y65/3)</f>
        <v>7.2210975830035815E-2</v>
      </c>
      <c r="AD65" s="11">
        <f>'OddsRatio_working_3-way'!X65^(1/3)*SIN(('OddsRatio_working_3-way'!Y65+2*PI())/3)</f>
        <v>0.42000985681196107</v>
      </c>
      <c r="AE65" s="11">
        <f>'OddsRatio_working_3-way'!X65^(1/3)*SIN(('OddsRatio_working_3-way'!Y65+4*PI())/3)</f>
        <v>-0.49222083264199695</v>
      </c>
      <c r="AF65" s="11">
        <f>-'OddsRatio_working_3-way'!U65/(3*'OddsRatio_working_3-way'!X65^(1/3))*COS(('OddsRatio_working_3-way'!Y65)/3)</f>
        <v>0.52667663411928045</v>
      </c>
      <c r="AG65" s="11">
        <f>-'OddsRatio_working_3-way'!U65/(3*'OddsRatio_working_3-way'!X65^(1/3))*COS(('OddsRatio_working_3-way'!Y65+2*PI())/3)</f>
        <v>-0.32587485656051546</v>
      </c>
      <c r="AH65" s="11">
        <f>-'OddsRatio_working_3-way'!U65/(3*'OddsRatio_working_3-way'!X65^(1/3))*COS(('OddsRatio_working_3-way'!Y65+4*PI())/3)</f>
        <v>-0.20080177755876516</v>
      </c>
      <c r="AI65" s="11">
        <f>'OddsRatio_working_3-way'!U65/(3*'OddsRatio_working_3-way'!X65^(1/3))*SIN(('OddsRatio_working_3-way'!Y65)/3)</f>
        <v>-7.2210975830035801E-2</v>
      </c>
      <c r="AJ65" s="11">
        <f>'OddsRatio_working_3-way'!U65/(3*'OddsRatio_working_3-way'!X65^(1/3))*SIN(('OddsRatio_working_3-way'!Y65+2*PI())/3)</f>
        <v>-0.42000985681196096</v>
      </c>
      <c r="AK65" s="11">
        <f>'OddsRatio_working_3-way'!U65/(3*'OddsRatio_working_3-way'!X65^(1/3))*SIN(('OddsRatio_working_3-way'!Y65+4*PI())/3)</f>
        <v>0.49222083264199684</v>
      </c>
      <c r="AL65" s="11">
        <f>'OddsRatio_working_3-way'!Z65+'OddsRatio_working_3-way'!AF65</f>
        <v>1.0533532682385611</v>
      </c>
      <c r="AM65" s="11">
        <f>'OddsRatio_working_3-way'!AA65+'OddsRatio_working_3-way'!AG65</f>
        <v>-0.65174971312103103</v>
      </c>
      <c r="AN65" s="11">
        <f>'OddsRatio_working_3-way'!AB65+'OddsRatio_working_3-way'!AH65</f>
        <v>-0.40160355511753038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1.0533532682385611</v>
      </c>
      <c r="AS65" s="11">
        <f>IF(('OddsRatio_working_3-way'!X65=0),IF(Q65&gt;0,-Q65^(1/3),(-Q65)^(1/3)),'OddsRatio_working_3-way'!AM65-'OddsRatio_working_3-way'!R65/3)</f>
        <v>-0.65174971312103103</v>
      </c>
      <c r="AT65" s="11">
        <f>IF(('OddsRatio_working_3-way'!X65=0),IF(Q65&gt;0,-Q65^(1/3),(-Q65)^(1/3)),'OddsRatio_working_3-way'!AN65-'OddsRatio_working_3-way'!R65/3)</f>
        <v>-0.40160355511753038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1.94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4.09</v>
      </c>
      <c r="D66" s="9">
        <f t="shared" si="13"/>
        <v>0.4970867584483567</v>
      </c>
      <c r="E66" s="9">
        <f t="shared" si="14"/>
        <v>0.27174023514741336</v>
      </c>
      <c r="F66" s="9">
        <f t="shared" si="15"/>
        <v>0.23117300640423011</v>
      </c>
      <c r="G66" s="9">
        <f t="shared" si="16"/>
        <v>1.0762992126909596</v>
      </c>
      <c r="H66" s="9">
        <f t="shared" si="17"/>
        <v>2.0117212599295016</v>
      </c>
      <c r="I66" s="9">
        <f t="shared" si="18"/>
        <v>3.6799850396004885</v>
      </c>
      <c r="J66" s="9">
        <f t="shared" si="19"/>
        <v>4.3257645672150655</v>
      </c>
      <c r="K66" s="11">
        <f t="shared" si="20"/>
        <v>0.51546391752577325</v>
      </c>
      <c r="L66" s="11">
        <f t="shared" si="21"/>
        <v>0.28653295128939826</v>
      </c>
      <c r="M66" s="11">
        <f t="shared" si="22"/>
        <v>0.24449877750611249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-0.26117717209245761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0.23544915211943604</v>
      </c>
      <c r="Q66" s="11">
        <f>2*'OddsRatio_working_3-way'!K66*'OddsRatio_working_3-way'!L66*'OddsRatio_working_3-way'!M66</f>
        <v>7.222366629430553E-2</v>
      </c>
      <c r="R66" s="11">
        <f t="shared" si="23"/>
        <v>0</v>
      </c>
      <c r="S66" s="11">
        <f t="shared" si="24"/>
        <v>-0.9014920800049333</v>
      </c>
      <c r="T66" s="11">
        <f t="shared" si="25"/>
        <v>-0.27653131288494887</v>
      </c>
      <c r="U66" s="11">
        <f>'OddsRatio_working_3-way'!S66-'OddsRatio_working_3-way'!R66^2/3</f>
        <v>-0.9014920800049333</v>
      </c>
      <c r="V66" s="11">
        <f>'OddsRatio_working_3-way'!S66*'OddsRatio_working_3-way'!R66/3-2*'OddsRatio_working_3-way'!R66^3/27-'OddsRatio_working_3-way'!T66</f>
        <v>0.27653131288494887</v>
      </c>
      <c r="W66" s="11">
        <f>'OddsRatio_working_3-way'!V66^2+4*'OddsRatio_working_3-way'!U66^3/27</f>
        <v>-3.2068472809120716E-2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0.16472555950352255</v>
      </c>
      <c r="Y66" s="11">
        <f>IF('OddsRatio_working_3-way'!W66&gt;=0,IF('OddsRatio_working_3-way'!V66+SQRT('OddsRatio_working_3-way'!W66)&gt;0,0,PI()),ACOS('OddsRatio_working_3-way'!V66/(2*'OddsRatio_working_3-way'!X66)))</f>
        <v>0.5746735753384633</v>
      </c>
      <c r="Z66" s="11">
        <f>'OddsRatio_working_3-way'!X66^(1/3)*COS('OddsRatio_working_3-way'!Y66/3)</f>
        <v>0.53814960634547993</v>
      </c>
      <c r="AA66" s="11">
        <f>'OddsRatio_working_3-way'!X66^(1/3)*COS(('OddsRatio_working_3-way'!Y66+2*PI())/3)</f>
        <v>-0.35945882219096664</v>
      </c>
      <c r="AB66" s="11">
        <f>'OddsRatio_working_3-way'!X66^(1/3)*COS(('OddsRatio_working_3-way'!Y66+4*PI())/3)</f>
        <v>-0.17869078415451345</v>
      </c>
      <c r="AC66" s="11">
        <f>'OddsRatio_working_3-way'!X66^(1/3)*SIN('OddsRatio_working_3-way'!Y66/3)</f>
        <v>0.10436647542122687</v>
      </c>
      <c r="AD66" s="11">
        <f>'OddsRatio_working_3-way'!X66^(1/3)*SIN(('OddsRatio_working_3-way'!Y66+2*PI())/3)</f>
        <v>0.41386799242116751</v>
      </c>
      <c r="AE66" s="11">
        <f>'OddsRatio_working_3-way'!X66^(1/3)*SIN(('OddsRatio_working_3-way'!Y66+4*PI())/3)</f>
        <v>-0.51823446784239435</v>
      </c>
      <c r="AF66" s="11">
        <f>-'OddsRatio_working_3-way'!U66/(3*'OddsRatio_working_3-way'!X66^(1/3))*COS(('OddsRatio_working_3-way'!Y66)/3)</f>
        <v>0.5381496063454797</v>
      </c>
      <c r="AG66" s="11">
        <f>-'OddsRatio_working_3-way'!U66/(3*'OddsRatio_working_3-way'!X66^(1/3))*COS(('OddsRatio_working_3-way'!Y66+2*PI())/3)</f>
        <v>-0.35945882219096648</v>
      </c>
      <c r="AH66" s="11">
        <f>-'OddsRatio_working_3-way'!U66/(3*'OddsRatio_working_3-way'!X66^(1/3))*COS(('OddsRatio_working_3-way'!Y66+4*PI())/3)</f>
        <v>-0.17869078415451337</v>
      </c>
      <c r="AI66" s="11">
        <f>'OddsRatio_working_3-way'!U66/(3*'OddsRatio_working_3-way'!X66^(1/3))*SIN(('OddsRatio_working_3-way'!Y66)/3)</f>
        <v>-0.10436647542122683</v>
      </c>
      <c r="AJ66" s="11">
        <f>'OddsRatio_working_3-way'!U66/(3*'OddsRatio_working_3-way'!X66^(1/3))*SIN(('OddsRatio_working_3-way'!Y66+2*PI())/3)</f>
        <v>-0.41386799242116734</v>
      </c>
      <c r="AK66" s="11">
        <f>'OddsRatio_working_3-way'!U66/(3*'OddsRatio_working_3-way'!X66^(1/3))*SIN(('OddsRatio_working_3-way'!Y66+4*PI())/3)</f>
        <v>0.51823446784239413</v>
      </c>
      <c r="AL66" s="11">
        <f>'OddsRatio_working_3-way'!Z66+'OddsRatio_working_3-way'!AF66</f>
        <v>1.0762992126909596</v>
      </c>
      <c r="AM66" s="11">
        <f>'OddsRatio_working_3-way'!AA66+'OddsRatio_working_3-way'!AG66</f>
        <v>-0.71891764438193317</v>
      </c>
      <c r="AN66" s="11">
        <f>'OddsRatio_working_3-way'!AB66+'OddsRatio_working_3-way'!AH66</f>
        <v>-0.35738156830902679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1.0762992126909596</v>
      </c>
      <c r="AS66" s="11">
        <f>IF(('OddsRatio_working_3-way'!X66=0),IF(Q66&gt;0,-Q66^(1/3),(-Q66)^(1/3)),'OddsRatio_working_3-way'!AM66-'OddsRatio_working_3-way'!R66/3)</f>
        <v>-0.71891764438193317</v>
      </c>
      <c r="AT66" s="11">
        <f>IF(('OddsRatio_working_3-way'!X66=0),IF(Q66&gt;0,-Q66^(1/3),(-Q66)^(1/3)),'OddsRatio_working_3-way'!AN66-'OddsRatio_working_3-way'!R66/3)</f>
        <v>-0.35738156830902679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1.98</v>
      </c>
      <c r="B67" s="4">
        <f>IF('True_Odds_Calculator_3-way'!B68="","",'True_Odds_Calculator_3-way'!B68)</f>
        <v>3.62</v>
      </c>
      <c r="C67" s="4">
        <f>IF('True_Odds_Calculator_3-way'!C68="","",'True_Odds_Calculator_3-way'!C68)</f>
        <v>3.96</v>
      </c>
      <c r="D67" s="9">
        <f t="shared" si="13"/>
        <v>0.49171092909057934</v>
      </c>
      <c r="E67" s="9">
        <f t="shared" si="14"/>
        <v>0.26570262706974612</v>
      </c>
      <c r="F67" s="9">
        <f t="shared" si="15"/>
        <v>0.24258644383967426</v>
      </c>
      <c r="G67" s="9">
        <f t="shared" si="16"/>
        <v>1.0548114482909261</v>
      </c>
      <c r="H67" s="9">
        <f t="shared" si="17"/>
        <v>2.0337152193251078</v>
      </c>
      <c r="I67" s="9">
        <f t="shared" si="18"/>
        <v>3.763605994522226</v>
      </c>
      <c r="J67" s="9">
        <f t="shared" si="19"/>
        <v>4.1222418869411408</v>
      </c>
      <c r="K67" s="11">
        <f t="shared" si="20"/>
        <v>0.50505050505050508</v>
      </c>
      <c r="L67" s="11">
        <f t="shared" si="21"/>
        <v>0.27624309392265195</v>
      </c>
      <c r="M67" s="11">
        <f t="shared" si="22"/>
        <v>0.25252525252525254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-0.26776273252081029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0.23111859709884158</v>
      </c>
      <c r="Q67" s="11">
        <f>2*'OddsRatio_working_3-way'!K67*'OddsRatio_working_3-way'!L67*'OddsRatio_working_3-way'!M67</f>
        <v>7.0462986920378529E-2</v>
      </c>
      <c r="R67" s="11">
        <f t="shared" si="23"/>
        <v>0</v>
      </c>
      <c r="S67" s="11">
        <f t="shared" si="24"/>
        <v>-0.86314699182747268</v>
      </c>
      <c r="T67" s="11">
        <f t="shared" si="25"/>
        <v>-0.26315457067910752</v>
      </c>
      <c r="U67" s="11">
        <f>'OddsRatio_working_3-way'!S67-'OddsRatio_working_3-way'!R67^2/3</f>
        <v>-0.86314699182747268</v>
      </c>
      <c r="V67" s="11">
        <f>'OddsRatio_working_3-way'!S67*'OddsRatio_working_3-way'!R67/3-2*'OddsRatio_working_3-way'!R67^3/27-'OddsRatio_working_3-way'!T67</f>
        <v>0.26315457067910752</v>
      </c>
      <c r="W67" s="11">
        <f>'OddsRatio_working_3-way'!V67^2+4*'OddsRatio_working_3-way'!U67^3/27</f>
        <v>-2.6018431606505202E-2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0.15432818899654285</v>
      </c>
      <c r="Y67" s="11">
        <f>IF('OddsRatio_working_3-way'!W67&gt;=0,IF('OddsRatio_working_3-way'!V67+SQRT('OddsRatio_working_3-way'!W67)&gt;0,0,PI()),ACOS('OddsRatio_working_3-way'!V67/(2*'OddsRatio_working_3-way'!X67)))</f>
        <v>0.54989189235171176</v>
      </c>
      <c r="Z67" s="11">
        <f>'OddsRatio_working_3-way'!X67^(1/3)*COS('OddsRatio_working_3-way'!Y67/3)</f>
        <v>0.52740572414546305</v>
      </c>
      <c r="AA67" s="11">
        <f>'OddsRatio_working_3-way'!X67^(1/3)*COS(('OddsRatio_working_3-way'!Y67+2*PI())/3)</f>
        <v>-0.34837369271007623</v>
      </c>
      <c r="AB67" s="11">
        <f>'OddsRatio_working_3-way'!X67^(1/3)*COS(('OddsRatio_working_3-way'!Y67+4*PI())/3)</f>
        <v>-0.17903203143538696</v>
      </c>
      <c r="AC67" s="11">
        <f>'OddsRatio_working_3-way'!X67^(1/3)*SIN('OddsRatio_working_3-way'!Y67/3)</f>
        <v>9.7769453721960567E-2</v>
      </c>
      <c r="AD67" s="11">
        <f>'OddsRatio_working_3-way'!X67^(1/3)*SIN(('OddsRatio_working_3-way'!Y67+2*PI())/3)</f>
        <v>0.40786202835031876</v>
      </c>
      <c r="AE67" s="11">
        <f>'OddsRatio_working_3-way'!X67^(1/3)*SIN(('OddsRatio_working_3-way'!Y67+4*PI())/3)</f>
        <v>-0.50563148207227904</v>
      </c>
      <c r="AF67" s="11">
        <f>-'OddsRatio_working_3-way'!U67/(3*'OddsRatio_working_3-way'!X67^(1/3))*COS(('OddsRatio_working_3-way'!Y67)/3)</f>
        <v>0.52740572414546316</v>
      </c>
      <c r="AG67" s="11">
        <f>-'OddsRatio_working_3-way'!U67/(3*'OddsRatio_working_3-way'!X67^(1/3))*COS(('OddsRatio_working_3-way'!Y67+2*PI())/3)</f>
        <v>-0.34837369271007634</v>
      </c>
      <c r="AH67" s="11">
        <f>-'OddsRatio_working_3-way'!U67/(3*'OddsRatio_working_3-way'!X67^(1/3))*COS(('OddsRatio_working_3-way'!Y67+4*PI())/3)</f>
        <v>-0.17903203143538701</v>
      </c>
      <c r="AI67" s="11">
        <f>'OddsRatio_working_3-way'!U67/(3*'OddsRatio_working_3-way'!X67^(1/3))*SIN(('OddsRatio_working_3-way'!Y67)/3)</f>
        <v>-9.7769453721960581E-2</v>
      </c>
      <c r="AJ67" s="11">
        <f>'OddsRatio_working_3-way'!U67/(3*'OddsRatio_working_3-way'!X67^(1/3))*SIN(('OddsRatio_working_3-way'!Y67+2*PI())/3)</f>
        <v>-0.40786202835031887</v>
      </c>
      <c r="AK67" s="11">
        <f>'OddsRatio_working_3-way'!U67/(3*'OddsRatio_working_3-way'!X67^(1/3))*SIN(('OddsRatio_working_3-way'!Y67+4*PI())/3)</f>
        <v>0.50563148207227915</v>
      </c>
      <c r="AL67" s="11">
        <f>'OddsRatio_working_3-way'!Z67+'OddsRatio_working_3-way'!AF67</f>
        <v>1.0548114482909261</v>
      </c>
      <c r="AM67" s="11">
        <f>'OddsRatio_working_3-way'!AA67+'OddsRatio_working_3-way'!AG67</f>
        <v>-0.69674738542015258</v>
      </c>
      <c r="AN67" s="11">
        <f>'OddsRatio_working_3-way'!AB67+'OddsRatio_working_3-way'!AH67</f>
        <v>-0.35806406287077397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1.0548114482909261</v>
      </c>
      <c r="AS67" s="11">
        <f>IF(('OddsRatio_working_3-way'!X67=0),IF(Q67&gt;0,-Q67^(1/3),(-Q67)^(1/3)),'OddsRatio_working_3-way'!AM67-'OddsRatio_working_3-way'!R67/3)</f>
        <v>-0.69674738542015258</v>
      </c>
      <c r="AT67" s="11">
        <f>IF(('OddsRatio_working_3-way'!X67=0),IF(Q67&gt;0,-Q67^(1/3),(-Q67)^(1/3)),'OddsRatio_working_3-way'!AN67-'OddsRatio_working_3-way'!R67/3)</f>
        <v>-0.35806406287077397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1.81</v>
      </c>
      <c r="B68" s="4">
        <f>IF('True_Odds_Calculator_3-way'!B69="","",'True_Odds_Calculator_3-way'!B69)</f>
        <v>3.73</v>
      </c>
      <c r="C68" s="4">
        <f>IF('True_Odds_Calculator_3-way'!C69="","",'True_Odds_Calculator_3-way'!C69)</f>
        <v>4.68</v>
      </c>
      <c r="D68" s="9">
        <f t="shared" ref="D68:D131" si="26">(K68/(AR68+K68-(AR68*K68)))</f>
        <v>0.53849095832044724</v>
      </c>
      <c r="E68" s="9">
        <f t="shared" ref="E68:E131" si="27">(L68/(AR68+L68-(AR68*L68)))</f>
        <v>0.25716547087438407</v>
      </c>
      <c r="F68" s="9">
        <f t="shared" ref="F68:F131" si="28">(M68/(AR68+M68-(AR68*M68)))</f>
        <v>0.2043435708051683</v>
      </c>
      <c r="G68" s="9">
        <f t="shared" ref="G68:G131" si="29">AR68</f>
        <v>1.0580757953006237</v>
      </c>
      <c r="H68" s="9">
        <f t="shared" ref="H68:H131" si="30">IF(A68="","",1/D68)</f>
        <v>1.8570413941935051</v>
      </c>
      <c r="I68" s="9">
        <f t="shared" ref="I68:I131" si="31">IF(B68="","",1/E68)</f>
        <v>3.8885469211707018</v>
      </c>
      <c r="J68" s="9">
        <f t="shared" ref="J68:J131" si="32">IF(C68="","",1/F68)</f>
        <v>4.8937189267062955</v>
      </c>
      <c r="K68" s="11">
        <f t="shared" ref="K68:K131" si="33">1/A68</f>
        <v>0.5524861878453039</v>
      </c>
      <c r="L68" s="11">
        <f t="shared" ref="L68:L131" si="34">1/B68</f>
        <v>0.26809651474530832</v>
      </c>
      <c r="M68" s="11">
        <f t="shared" ref="M68:M131" si="35">1/C68</f>
        <v>0.21367521367521369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-0.25755039770118315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0.22850933046006588</v>
      </c>
      <c r="Q68" s="11">
        <f>2*'OddsRatio_working_3-way'!K68*'OddsRatio_working_3-way'!L68*'OddsRatio_working_3-way'!M68</f>
        <v>6.3298983506943476E-2</v>
      </c>
      <c r="R68" s="11">
        <f t="shared" ref="R68:R131" si="36">O68/N68</f>
        <v>0</v>
      </c>
      <c r="S68" s="11">
        <f t="shared" ref="S68:S131" si="37">P68/N68</f>
        <v>-0.88724122540547778</v>
      </c>
      <c r="T68" s="11">
        <f t="shared" ref="T68:T131" si="38">Q68/N68</f>
        <v>-0.24577319263309641</v>
      </c>
      <c r="U68" s="11">
        <f>'OddsRatio_working_3-way'!S68-'OddsRatio_working_3-way'!R68^2/3</f>
        <v>-0.88724122540547778</v>
      </c>
      <c r="V68" s="11">
        <f>'OddsRatio_working_3-way'!S68*'OddsRatio_working_3-way'!R68/3-2*'OddsRatio_working_3-way'!R68^3/27-'OddsRatio_working_3-way'!T68</f>
        <v>0.24577319263309641</v>
      </c>
      <c r="W68" s="11">
        <f>'OddsRatio_working_3-way'!V68^2+4*'OddsRatio_working_3-way'!U68^3/27</f>
        <v>-4.3067185763667561E-2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0.1608350459171855</v>
      </c>
      <c r="Y68" s="11">
        <f>IF('OddsRatio_working_3-way'!W68&gt;=0,IF('OddsRatio_working_3-way'!V68+SQRT('OddsRatio_working_3-way'!W68)&gt;0,0,PI()),ACOS('OddsRatio_working_3-way'!V68/(2*'OddsRatio_working_3-way'!X68)))</f>
        <v>0.70122320814167916</v>
      </c>
      <c r="Z68" s="11">
        <f>'OddsRatio_working_3-way'!X68^(1/3)*COS('OddsRatio_working_3-way'!Y68/3)</f>
        <v>0.52903789765031184</v>
      </c>
      <c r="AA68" s="11">
        <f>'OddsRatio_working_3-way'!X68^(1/3)*COS(('OddsRatio_working_3-way'!Y68+2*PI())/3)</f>
        <v>-0.37360370252003811</v>
      </c>
      <c r="AB68" s="11">
        <f>'OddsRatio_working_3-way'!X68^(1/3)*COS(('OddsRatio_working_3-way'!Y68+4*PI())/3)</f>
        <v>-0.15543419513027362</v>
      </c>
      <c r="AC68" s="11">
        <f>'OddsRatio_working_3-way'!X68^(1/3)*SIN('OddsRatio_working_3-way'!Y68/3)</f>
        <v>0.12596022382044864</v>
      </c>
      <c r="AD68" s="11">
        <f>'OddsRatio_working_3-way'!X68^(1/3)*SIN(('OddsRatio_working_3-way'!Y68+2*PI())/3)</f>
        <v>0.39518014701965753</v>
      </c>
      <c r="AE68" s="11">
        <f>'OddsRatio_working_3-way'!X68^(1/3)*SIN(('OddsRatio_working_3-way'!Y68+4*PI())/3)</f>
        <v>-0.52114037084010612</v>
      </c>
      <c r="AF68" s="11">
        <f>-'OddsRatio_working_3-way'!U68/(3*'OddsRatio_working_3-way'!X68^(1/3))*COS(('OddsRatio_working_3-way'!Y68)/3)</f>
        <v>0.52903789765031173</v>
      </c>
      <c r="AG68" s="11">
        <f>-'OddsRatio_working_3-way'!U68/(3*'OddsRatio_working_3-way'!X68^(1/3))*COS(('OddsRatio_working_3-way'!Y68+2*PI())/3)</f>
        <v>-0.37360370252003805</v>
      </c>
      <c r="AH68" s="11">
        <f>-'OddsRatio_working_3-way'!U68/(3*'OddsRatio_working_3-way'!X68^(1/3))*COS(('OddsRatio_working_3-way'!Y68+4*PI())/3)</f>
        <v>-0.15543419513027359</v>
      </c>
      <c r="AI68" s="11">
        <f>'OddsRatio_working_3-way'!U68/(3*'OddsRatio_working_3-way'!X68^(1/3))*SIN(('OddsRatio_working_3-way'!Y68)/3)</f>
        <v>-0.12596022382044861</v>
      </c>
      <c r="AJ68" s="11">
        <f>'OddsRatio_working_3-way'!U68/(3*'OddsRatio_working_3-way'!X68^(1/3))*SIN(('OddsRatio_working_3-way'!Y68+2*PI())/3)</f>
        <v>-0.39518014701965748</v>
      </c>
      <c r="AK68" s="11">
        <f>'OddsRatio_working_3-way'!U68/(3*'OddsRatio_working_3-way'!X68^(1/3))*SIN(('OddsRatio_working_3-way'!Y68+4*PI())/3)</f>
        <v>0.521140370840106</v>
      </c>
      <c r="AL68" s="11">
        <f>'OddsRatio_working_3-way'!Z68+'OddsRatio_working_3-way'!AF68</f>
        <v>1.0580757953006237</v>
      </c>
      <c r="AM68" s="11">
        <f>'OddsRatio_working_3-way'!AA68+'OddsRatio_working_3-way'!AG68</f>
        <v>-0.7472074050400761</v>
      </c>
      <c r="AN68" s="11">
        <f>'OddsRatio_working_3-way'!AB68+'OddsRatio_working_3-way'!AH68</f>
        <v>-0.31086839026054724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1.0580757953006237</v>
      </c>
      <c r="AS68" s="11">
        <f>IF(('OddsRatio_working_3-way'!X68=0),IF(Q68&gt;0,-Q68^(1/3),(-Q68)^(1/3)),'OddsRatio_working_3-way'!AM68-'OddsRatio_working_3-way'!R68/3)</f>
        <v>-0.7472074050400761</v>
      </c>
      <c r="AT68" s="11">
        <f>IF(('OddsRatio_working_3-way'!X68=0),IF(Q68&gt;0,-Q68^(1/3),(-Q68)^(1/3)),'OddsRatio_working_3-way'!AN68-'OddsRatio_working_3-way'!R68/3)</f>
        <v>-0.31086839026054724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2.12</v>
      </c>
      <c r="B69" s="4">
        <f>IF('True_Odds_Calculator_3-way'!B70="","",'True_Odds_Calculator_3-way'!B70)</f>
        <v>3.33</v>
      </c>
      <c r="C69" s="4">
        <f>IF('True_Odds_Calculator_3-way'!C70="","",'True_Odds_Calculator_3-way'!C70)</f>
        <v>3.82</v>
      </c>
      <c r="D69" s="9">
        <f t="shared" si="26"/>
        <v>0.45872048047243136</v>
      </c>
      <c r="E69" s="9">
        <f t="shared" si="27"/>
        <v>0.2894546064708024</v>
      </c>
      <c r="F69" s="9">
        <f t="shared" si="28"/>
        <v>0.2518249130567663</v>
      </c>
      <c r="G69" s="9">
        <f t="shared" si="29"/>
        <v>1.0535507043303181</v>
      </c>
      <c r="H69" s="9">
        <f t="shared" si="30"/>
        <v>2.1799767888499564</v>
      </c>
      <c r="I69" s="9">
        <f t="shared" si="31"/>
        <v>3.4547731410896412</v>
      </c>
      <c r="J69" s="9">
        <f t="shared" si="32"/>
        <v>3.9710129862114965</v>
      </c>
      <c r="K69" s="11">
        <f t="shared" si="33"/>
        <v>0.47169811320754712</v>
      </c>
      <c r="L69" s="11">
        <f t="shared" si="34"/>
        <v>0.3003003003003003</v>
      </c>
      <c r="M69" s="11">
        <f t="shared" si="35"/>
        <v>0.26178010471204188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-0.27288495647677702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0.23250060294414737</v>
      </c>
      <c r="Q69" s="11">
        <f>2*'OddsRatio_working_3-way'!K69*'OddsRatio_working_3-way'!L69*'OddsRatio_working_3-way'!M69</f>
        <v>7.416287175251908E-2</v>
      </c>
      <c r="R69" s="11">
        <f t="shared" si="36"/>
        <v>0</v>
      </c>
      <c r="S69" s="11">
        <f t="shared" si="37"/>
        <v>-0.85200960121058766</v>
      </c>
      <c r="T69" s="11">
        <f t="shared" si="38"/>
        <v>-0.27177339751533891</v>
      </c>
      <c r="U69" s="11">
        <f>'OddsRatio_working_3-way'!S69-'OddsRatio_working_3-way'!R69^2/3</f>
        <v>-0.85200960121058766</v>
      </c>
      <c r="V69" s="11">
        <f>'OddsRatio_working_3-way'!S69*'OddsRatio_working_3-way'!R69/3-2*'OddsRatio_working_3-way'!R69^3/27-'OddsRatio_working_3-way'!T69</f>
        <v>0.27177339751533891</v>
      </c>
      <c r="W69" s="11">
        <f>'OddsRatio_working_3-way'!V69^2+4*'OddsRatio_working_3-way'!U69^3/27</f>
        <v>-1.7767534018841055E-2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0.15135084540222388</v>
      </c>
      <c r="Y69" s="11">
        <f>IF('OddsRatio_working_3-way'!W69&gt;=0,IF('OddsRatio_working_3-way'!V69+SQRT('OddsRatio_working_3-way'!W69)&gt;0,0,PI()),ACOS('OddsRatio_working_3-way'!V69/(2*'OddsRatio_working_3-way'!X69)))</f>
        <v>0.4559892913979835</v>
      </c>
      <c r="Z69" s="11">
        <f>'OddsRatio_working_3-way'!X69^(1/3)*COS('OddsRatio_working_3-way'!Y69/3)</f>
        <v>0.52677535216515914</v>
      </c>
      <c r="AA69" s="11">
        <f>'OddsRatio_working_3-way'!X69^(1/3)*COS(('OddsRatio_working_3-way'!Y69+2*PI())/3)</f>
        <v>-0.33326754847872353</v>
      </c>
      <c r="AB69" s="11">
        <f>'OddsRatio_working_3-way'!X69^(1/3)*COS(('OddsRatio_working_3-way'!Y69+4*PI())/3)</f>
        <v>-0.19350780368643575</v>
      </c>
      <c r="AC69" s="11">
        <f>'OddsRatio_working_3-way'!X69^(1/3)*SIN('OddsRatio_working_3-way'!Y69/3)</f>
        <v>8.069032627770073E-2</v>
      </c>
      <c r="AD69" s="11">
        <f>'OddsRatio_working_3-way'!X69^(1/3)*SIN(('OddsRatio_working_3-way'!Y69+2*PI())/3)</f>
        <v>0.41585567392367145</v>
      </c>
      <c r="AE69" s="11">
        <f>'OddsRatio_working_3-way'!X69^(1/3)*SIN(('OddsRatio_working_3-way'!Y69+4*PI())/3)</f>
        <v>-0.49654600020137218</v>
      </c>
      <c r="AF69" s="11">
        <f>-'OddsRatio_working_3-way'!U69/(3*'OddsRatio_working_3-way'!X69^(1/3))*COS(('OddsRatio_working_3-way'!Y69)/3)</f>
        <v>0.52677535216515903</v>
      </c>
      <c r="AG69" s="11">
        <f>-'OddsRatio_working_3-way'!U69/(3*'OddsRatio_working_3-way'!X69^(1/3))*COS(('OddsRatio_working_3-way'!Y69+2*PI())/3)</f>
        <v>-0.33326754847872342</v>
      </c>
      <c r="AH69" s="11">
        <f>-'OddsRatio_working_3-way'!U69/(3*'OddsRatio_working_3-way'!X69^(1/3))*COS(('OddsRatio_working_3-way'!Y69+4*PI())/3)</f>
        <v>-0.19350780368643572</v>
      </c>
      <c r="AI69" s="11">
        <f>'OddsRatio_working_3-way'!U69/(3*'OddsRatio_working_3-way'!X69^(1/3))*SIN(('OddsRatio_working_3-way'!Y69)/3)</f>
        <v>-8.0690326277700702E-2</v>
      </c>
      <c r="AJ69" s="11">
        <f>'OddsRatio_working_3-way'!U69/(3*'OddsRatio_working_3-way'!X69^(1/3))*SIN(('OddsRatio_working_3-way'!Y69+2*PI())/3)</f>
        <v>-0.4158556739236714</v>
      </c>
      <c r="AK69" s="11">
        <f>'OddsRatio_working_3-way'!U69/(3*'OddsRatio_working_3-way'!X69^(1/3))*SIN(('OddsRatio_working_3-way'!Y69+4*PI())/3)</f>
        <v>0.49654600020137207</v>
      </c>
      <c r="AL69" s="11">
        <f>'OddsRatio_working_3-way'!Z69+'OddsRatio_working_3-way'!AF69</f>
        <v>1.0535507043303181</v>
      </c>
      <c r="AM69" s="11">
        <f>'OddsRatio_working_3-way'!AA69+'OddsRatio_working_3-way'!AG69</f>
        <v>-0.66653509695744695</v>
      </c>
      <c r="AN69" s="11">
        <f>'OddsRatio_working_3-way'!AB69+'OddsRatio_working_3-way'!AH69</f>
        <v>-0.38701560737287144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1.0535507043303181</v>
      </c>
      <c r="AS69" s="11">
        <f>IF(('OddsRatio_working_3-way'!X69=0),IF(Q69&gt;0,-Q69^(1/3),(-Q69)^(1/3)),'OddsRatio_working_3-way'!AM69-'OddsRatio_working_3-way'!R69/3)</f>
        <v>-0.66653509695744695</v>
      </c>
      <c r="AT69" s="11">
        <f>IF(('OddsRatio_working_3-way'!X69=0),IF(Q69&gt;0,-Q69^(1/3),(-Q69)^(1/3)),'OddsRatio_working_3-way'!AN69-'OddsRatio_working_3-way'!R69/3)</f>
        <v>-0.38701560737287144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1.97</v>
      </c>
      <c r="B70" s="4">
        <f>IF('True_Odds_Calculator_3-way'!B71="","",'True_Odds_Calculator_3-way'!B71)</f>
        <v>3.4</v>
      </c>
      <c r="C70" s="4">
        <f>IF('True_Odds_Calculator_3-way'!C71="","",'True_Odds_Calculator_3-way'!C71)</f>
        <v>4.2699999999999996</v>
      </c>
      <c r="D70" s="9">
        <f t="shared" si="26"/>
        <v>0.49339954653616425</v>
      </c>
      <c r="E70" s="9">
        <f t="shared" si="27"/>
        <v>0.28245198525007209</v>
      </c>
      <c r="F70" s="9">
        <f t="shared" si="28"/>
        <v>0.22414846821376361</v>
      </c>
      <c r="G70" s="9">
        <f t="shared" si="29"/>
        <v>1.0585103135827945</v>
      </c>
      <c r="H70" s="9">
        <f t="shared" si="30"/>
        <v>2.0267550041753108</v>
      </c>
      <c r="I70" s="9">
        <f t="shared" si="31"/>
        <v>3.5404247525987067</v>
      </c>
      <c r="J70" s="9">
        <f t="shared" si="32"/>
        <v>4.4613287254157381</v>
      </c>
      <c r="K70" s="11">
        <f t="shared" si="33"/>
        <v>0.50761421319796951</v>
      </c>
      <c r="L70" s="11">
        <f t="shared" si="34"/>
        <v>0.29411764705882354</v>
      </c>
      <c r="M70" s="11">
        <f t="shared" si="35"/>
        <v>0.23419203747072601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-0.26616914553122573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0.23216409805996124</v>
      </c>
      <c r="Q70" s="11">
        <f>2*'OddsRatio_working_3-way'!K70*'OddsRatio_working_3-way'!L70*'OddsRatio_working_3-way'!M70</f>
        <v>6.9928945198783524E-2</v>
      </c>
      <c r="R70" s="11">
        <f t="shared" si="36"/>
        <v>0</v>
      </c>
      <c r="S70" s="11">
        <f t="shared" si="37"/>
        <v>-0.87224271467154268</v>
      </c>
      <c r="T70" s="11">
        <f t="shared" si="38"/>
        <v>-0.26272370923841654</v>
      </c>
      <c r="U70" s="11">
        <f>'OddsRatio_working_3-way'!S70-'OddsRatio_working_3-way'!R70^2/3</f>
        <v>-0.87224271467154268</v>
      </c>
      <c r="V70" s="11">
        <f>'OddsRatio_working_3-way'!S70*'OddsRatio_working_3-way'!R70/3-2*'OddsRatio_working_3-way'!R70^3/27-'OddsRatio_working_3-way'!T70</f>
        <v>0.26272370923841654</v>
      </c>
      <c r="W70" s="11">
        <f>'OddsRatio_working_3-way'!V70^2+4*'OddsRatio_working_3-way'!U70^3/27</f>
        <v>-2.9288648334727149E-2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0.15677403781455587</v>
      </c>
      <c r="Y70" s="11">
        <f>IF('OddsRatio_working_3-way'!W70&gt;=0,IF('OddsRatio_working_3-way'!V70+SQRT('OddsRatio_working_3-way'!W70)&gt;0,0,PI()),ACOS('OddsRatio_working_3-way'!V70/(2*'OddsRatio_working_3-way'!X70)))</f>
        <v>0.57736155765080721</v>
      </c>
      <c r="Z70" s="11">
        <f>'OddsRatio_working_3-way'!X70^(1/3)*COS('OddsRatio_working_3-way'!Y70/3)</f>
        <v>0.52925515679139712</v>
      </c>
      <c r="AA70" s="11">
        <f>'OddsRatio_working_3-way'!X70^(1/3)*COS(('OddsRatio_working_3-way'!Y70+2*PI())/3)</f>
        <v>-0.35394394265875417</v>
      </c>
      <c r="AB70" s="11">
        <f>'OddsRatio_working_3-way'!X70^(1/3)*COS(('OddsRatio_working_3-way'!Y70+4*PI())/3)</f>
        <v>-0.17531121413264308</v>
      </c>
      <c r="AC70" s="11">
        <f>'OddsRatio_working_3-way'!X70^(1/3)*SIN('OddsRatio_working_3-way'!Y70/3)</f>
        <v>0.1031336539006278</v>
      </c>
      <c r="AD70" s="11">
        <f>'OddsRatio_working_3-way'!X70^(1/3)*SIN(('OddsRatio_working_3-way'!Y70+2*PI())/3)</f>
        <v>0.40678158391495228</v>
      </c>
      <c r="AE70" s="11">
        <f>'OddsRatio_working_3-way'!X70^(1/3)*SIN(('OddsRatio_working_3-way'!Y70+4*PI())/3)</f>
        <v>-0.5099152378155799</v>
      </c>
      <c r="AF70" s="11">
        <f>-'OddsRatio_working_3-way'!U70/(3*'OddsRatio_working_3-way'!X70^(1/3))*COS(('OddsRatio_working_3-way'!Y70)/3)</f>
        <v>0.52925515679139723</v>
      </c>
      <c r="AG70" s="11">
        <f>-'OddsRatio_working_3-way'!U70/(3*'OddsRatio_working_3-way'!X70^(1/3))*COS(('OddsRatio_working_3-way'!Y70+2*PI())/3)</f>
        <v>-0.35394394265875428</v>
      </c>
      <c r="AH70" s="11">
        <f>-'OddsRatio_working_3-way'!U70/(3*'OddsRatio_working_3-way'!X70^(1/3))*COS(('OddsRatio_working_3-way'!Y70+4*PI())/3)</f>
        <v>-0.17531121413264311</v>
      </c>
      <c r="AI70" s="11">
        <f>'OddsRatio_working_3-way'!U70/(3*'OddsRatio_working_3-way'!X70^(1/3))*SIN(('OddsRatio_working_3-way'!Y70)/3)</f>
        <v>-0.10313365390062781</v>
      </c>
      <c r="AJ70" s="11">
        <f>'OddsRatio_working_3-way'!U70/(3*'OddsRatio_working_3-way'!X70^(1/3))*SIN(('OddsRatio_working_3-way'!Y70+2*PI())/3)</f>
        <v>-0.40678158391495239</v>
      </c>
      <c r="AK70" s="11">
        <f>'OddsRatio_working_3-way'!U70/(3*'OddsRatio_working_3-way'!X70^(1/3))*SIN(('OddsRatio_working_3-way'!Y70+4*PI())/3)</f>
        <v>0.50991523781558001</v>
      </c>
      <c r="AL70" s="11">
        <f>'OddsRatio_working_3-way'!Z70+'OddsRatio_working_3-way'!AF70</f>
        <v>1.0585103135827945</v>
      </c>
      <c r="AM70" s="11">
        <f>'OddsRatio_working_3-way'!AA70+'OddsRatio_working_3-way'!AG70</f>
        <v>-0.70788788531750846</v>
      </c>
      <c r="AN70" s="11">
        <f>'OddsRatio_working_3-way'!AB70+'OddsRatio_working_3-way'!AH70</f>
        <v>-0.35062242826528622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1.0585103135827945</v>
      </c>
      <c r="AS70" s="11">
        <f>IF(('OddsRatio_working_3-way'!X70=0),IF(Q70&gt;0,-Q70^(1/3),(-Q70)^(1/3)),'OddsRatio_working_3-way'!AM70-'OddsRatio_working_3-way'!R70/3)</f>
        <v>-0.70788788531750846</v>
      </c>
      <c r="AT70" s="11">
        <f>IF(('OddsRatio_working_3-way'!X70=0),IF(Q70&gt;0,-Q70^(1/3),(-Q70)^(1/3)),'OddsRatio_working_3-way'!AN70-'OddsRatio_working_3-way'!R70/3)</f>
        <v>-0.35062242826528622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1.85</v>
      </c>
      <c r="B71" s="4">
        <f>IF('True_Odds_Calculator_3-way'!B72="","",'True_Odds_Calculator_3-way'!B72)</f>
        <v>3.62</v>
      </c>
      <c r="C71" s="4">
        <f>IF('True_Odds_Calculator_3-way'!C72="","",'True_Odds_Calculator_3-way'!C72)</f>
        <v>4.1100000000000003</v>
      </c>
      <c r="D71" s="9">
        <f t="shared" si="26"/>
        <v>0.51655737213304254</v>
      </c>
      <c r="E71" s="9">
        <f t="shared" si="27"/>
        <v>0.25741657504291543</v>
      </c>
      <c r="F71" s="9">
        <f t="shared" si="28"/>
        <v>0.22602605282404206</v>
      </c>
      <c r="G71" s="9">
        <f t="shared" si="29"/>
        <v>1.1010510418931143</v>
      </c>
      <c r="H71" s="9">
        <f t="shared" si="30"/>
        <v>1.9358933856091474</v>
      </c>
      <c r="I71" s="9">
        <f t="shared" si="31"/>
        <v>3.8847537297599586</v>
      </c>
      <c r="J71" s="9">
        <f t="shared" si="32"/>
        <v>4.4242687402875864</v>
      </c>
      <c r="K71" s="11">
        <f t="shared" si="33"/>
        <v>0.54054054054054046</v>
      </c>
      <c r="L71" s="11">
        <f t="shared" si="34"/>
        <v>0.27624309392265195</v>
      </c>
      <c r="M71" s="11">
        <f t="shared" si="35"/>
        <v>0.24330900243309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-0.25162772160392843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0.23905827027172349</v>
      </c>
      <c r="Q71" s="11">
        <f>2*'OddsRatio_working_3-way'!K71*'OddsRatio_working_3-way'!L71*'OddsRatio_working_3-way'!M71</f>
        <v>7.2662088228487368E-2</v>
      </c>
      <c r="R71" s="11">
        <f t="shared" si="36"/>
        <v>0</v>
      </c>
      <c r="S71" s="11">
        <f t="shared" si="37"/>
        <v>-0.95004743017945481</v>
      </c>
      <c r="T71" s="11">
        <f t="shared" si="38"/>
        <v>-0.28876821586001661</v>
      </c>
      <c r="U71" s="11">
        <f>'OddsRatio_working_3-way'!S71-'OddsRatio_working_3-way'!R71^2/3</f>
        <v>-0.95004743017945481</v>
      </c>
      <c r="V71" s="11">
        <f>'OddsRatio_working_3-way'!S71*'OddsRatio_working_3-way'!R71/3-2*'OddsRatio_working_3-way'!R71^3/27-'OddsRatio_working_3-way'!T71</f>
        <v>0.28876821586001661</v>
      </c>
      <c r="W71" s="11">
        <f>'OddsRatio_working_3-way'!V71^2+4*'OddsRatio_working_3-way'!U71^3/27</f>
        <v>-4.3650461749378866E-2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0.17821163278554239</v>
      </c>
      <c r="Y71" s="11">
        <f>IF('OddsRatio_working_3-way'!W71&gt;=0,IF('OddsRatio_working_3-way'!V71+SQRT('OddsRatio_working_3-way'!W71)&gt;0,0,PI()),ACOS('OddsRatio_working_3-way'!V71/(2*'OddsRatio_working_3-way'!X71)))</f>
        <v>0.62633139117376391</v>
      </c>
      <c r="Z71" s="11">
        <f>'OddsRatio_working_3-way'!X71^(1/3)*COS('OddsRatio_working_3-way'!Y71/3)</f>
        <v>0.55052552094655716</v>
      </c>
      <c r="AA71" s="11">
        <f>'OddsRatio_working_3-way'!X71^(1/3)*COS(('OddsRatio_working_3-way'!Y71+2*PI())/3)</f>
        <v>-0.37627313436999804</v>
      </c>
      <c r="AB71" s="11">
        <f>'OddsRatio_working_3-way'!X71^(1/3)*COS(('OddsRatio_working_3-way'!Y71+4*PI())/3)</f>
        <v>-0.17425238657655931</v>
      </c>
      <c r="AC71" s="11">
        <f>'OddsRatio_working_3-way'!X71^(1/3)*SIN('OddsRatio_working_3-way'!Y71/3)</f>
        <v>0.11663673312043155</v>
      </c>
      <c r="AD71" s="11">
        <f>'OddsRatio_working_3-way'!X71^(1/3)*SIN(('OddsRatio_working_3-way'!Y71+2*PI())/3)</f>
        <v>0.41845072001116496</v>
      </c>
      <c r="AE71" s="11">
        <f>'OddsRatio_working_3-way'!X71^(1/3)*SIN(('OddsRatio_working_3-way'!Y71+4*PI())/3)</f>
        <v>-0.53508745313159634</v>
      </c>
      <c r="AF71" s="11">
        <f>-'OddsRatio_working_3-way'!U71/(3*'OddsRatio_working_3-way'!X71^(1/3))*COS(('OddsRatio_working_3-way'!Y71)/3)</f>
        <v>0.55052552094655705</v>
      </c>
      <c r="AG71" s="11">
        <f>-'OddsRatio_working_3-way'!U71/(3*'OddsRatio_working_3-way'!X71^(1/3))*COS(('OddsRatio_working_3-way'!Y71+2*PI())/3)</f>
        <v>-0.37627313436999799</v>
      </c>
      <c r="AH71" s="11">
        <f>-'OddsRatio_working_3-way'!U71/(3*'OddsRatio_working_3-way'!X71^(1/3))*COS(('OddsRatio_working_3-way'!Y71+4*PI())/3)</f>
        <v>-0.17425238657655928</v>
      </c>
      <c r="AI71" s="11">
        <f>'OddsRatio_working_3-way'!U71/(3*'OddsRatio_working_3-way'!X71^(1/3))*SIN(('OddsRatio_working_3-way'!Y71)/3)</f>
        <v>-0.11663673312043153</v>
      </c>
      <c r="AJ71" s="11">
        <f>'OddsRatio_working_3-way'!U71/(3*'OddsRatio_working_3-way'!X71^(1/3))*SIN(('OddsRatio_working_3-way'!Y71+2*PI())/3)</f>
        <v>-0.4184507200111649</v>
      </c>
      <c r="AK71" s="11">
        <f>'OddsRatio_working_3-way'!U71/(3*'OddsRatio_working_3-way'!X71^(1/3))*SIN(('OddsRatio_working_3-way'!Y71+4*PI())/3)</f>
        <v>0.53508745313159622</v>
      </c>
      <c r="AL71" s="11">
        <f>'OddsRatio_working_3-way'!Z71+'OddsRatio_working_3-way'!AF71</f>
        <v>1.1010510418931143</v>
      </c>
      <c r="AM71" s="11">
        <f>'OddsRatio_working_3-way'!AA71+'OddsRatio_working_3-way'!AG71</f>
        <v>-0.75254626873999597</v>
      </c>
      <c r="AN71" s="11">
        <f>'OddsRatio_working_3-way'!AB71+'OddsRatio_working_3-way'!AH71</f>
        <v>-0.34850477315311856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1.1010510418931143</v>
      </c>
      <c r="AS71" s="11">
        <f>IF(('OddsRatio_working_3-way'!X71=0),IF(Q71&gt;0,-Q71^(1/3),(-Q71)^(1/3)),'OddsRatio_working_3-way'!AM71-'OddsRatio_working_3-way'!R71/3)</f>
        <v>-0.75254626873999597</v>
      </c>
      <c r="AT71" s="11">
        <f>IF(('OddsRatio_working_3-way'!X71=0),IF(Q71&gt;0,-Q71^(1/3),(-Q71)^(1/3)),'OddsRatio_working_3-way'!AN71-'OddsRatio_working_3-way'!R71/3)</f>
        <v>-0.34850477315311856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1.82</v>
      </c>
      <c r="B72" s="4">
        <f>IF('True_Odds_Calculator_3-way'!B73="","",'True_Odds_Calculator_3-way'!B73)</f>
        <v>4.0999999999999996</v>
      </c>
      <c r="C72" s="4">
        <f>IF('True_Odds_Calculator_3-way'!C73="","",'True_Odds_Calculator_3-way'!C73)</f>
        <v>3.94</v>
      </c>
      <c r="D72" s="9">
        <f t="shared" si="26"/>
        <v>0.5304025417811763</v>
      </c>
      <c r="E72" s="9">
        <f t="shared" si="27"/>
        <v>0.23003870410925237</v>
      </c>
      <c r="F72" s="9">
        <f t="shared" si="28"/>
        <v>0.2395587541095712</v>
      </c>
      <c r="G72" s="9">
        <f t="shared" si="29"/>
        <v>1.0797079236705314</v>
      </c>
      <c r="H72" s="9">
        <f t="shared" si="30"/>
        <v>1.8853604974098364</v>
      </c>
      <c r="I72" s="9">
        <f t="shared" si="31"/>
        <v>4.3470945633786462</v>
      </c>
      <c r="J72" s="9">
        <f t="shared" si="32"/>
        <v>4.1743412955913621</v>
      </c>
      <c r="K72" s="11">
        <f t="shared" si="33"/>
        <v>0.54945054945054939</v>
      </c>
      <c r="L72" s="11">
        <f t="shared" si="34"/>
        <v>0.24390243902439027</v>
      </c>
      <c r="M72" s="11">
        <f t="shared" si="35"/>
        <v>0.25380710659898476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-0.25419757907067553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0.23333111113227489</v>
      </c>
      <c r="Q72" s="11">
        <f>2*'OddsRatio_working_3-way'!K72*'OddsRatio_working_3-way'!L72*'OddsRatio_working_3-way'!M72</f>
        <v>6.8026563012325042E-2</v>
      </c>
      <c r="R72" s="11">
        <f t="shared" si="36"/>
        <v>0</v>
      </c>
      <c r="S72" s="11">
        <f t="shared" si="37"/>
        <v>-0.91791240493050075</v>
      </c>
      <c r="T72" s="11">
        <f t="shared" si="38"/>
        <v>-0.26761294604387775</v>
      </c>
      <c r="U72" s="11">
        <f>'OddsRatio_working_3-way'!S72-'OddsRatio_working_3-way'!R72^2/3</f>
        <v>-0.91791240493050075</v>
      </c>
      <c r="V72" s="11">
        <f>'OddsRatio_working_3-way'!S72*'OddsRatio_working_3-way'!R72/3-2*'OddsRatio_working_3-way'!R72^3/27-'OddsRatio_working_3-way'!T72</f>
        <v>0.26761294604387775</v>
      </c>
      <c r="W72" s="11">
        <f>'OddsRatio_working_3-way'!V72^2+4*'OddsRatio_working_3-way'!U72^3/27</f>
        <v>-4.2960970032448115E-2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0.16924660921472809</v>
      </c>
      <c r="Y72" s="11">
        <f>IF('OddsRatio_working_3-way'!W72&gt;=0,IF('OddsRatio_working_3-way'!V72+SQRT('OddsRatio_working_3-way'!W72)&gt;0,0,PI()),ACOS('OddsRatio_working_3-way'!V72/(2*'OddsRatio_working_3-way'!X72)))</f>
        <v>0.65900708782296447</v>
      </c>
      <c r="Z72" s="11">
        <f>'OddsRatio_working_3-way'!X72^(1/3)*COS('OddsRatio_working_3-way'!Y72/3)</f>
        <v>0.53985396183526568</v>
      </c>
      <c r="AA72" s="11">
        <f>'OddsRatio_working_3-way'!X72^(1/3)*COS(('OddsRatio_working_3-way'!Y72+2*PI())/3)</f>
        <v>-0.37431268947345414</v>
      </c>
      <c r="AB72" s="11">
        <f>'OddsRatio_working_3-way'!X72^(1/3)*COS(('OddsRatio_working_3-way'!Y72+4*PI())/3)</f>
        <v>-0.16554127236181176</v>
      </c>
      <c r="AC72" s="11">
        <f>'OddsRatio_working_3-way'!X72^(1/3)*SIN('OddsRatio_working_3-way'!Y72/3)</f>
        <v>0.12053423386850658</v>
      </c>
      <c r="AD72" s="11">
        <f>'OddsRatio_working_3-way'!X72^(1/3)*SIN(('OddsRatio_working_3-way'!Y72+2*PI())/3)</f>
        <v>0.40726012834876152</v>
      </c>
      <c r="AE72" s="11">
        <f>'OddsRatio_working_3-way'!X72^(1/3)*SIN(('OddsRatio_working_3-way'!Y72+4*PI())/3)</f>
        <v>-0.52779436221726805</v>
      </c>
      <c r="AF72" s="11">
        <f>-'OddsRatio_working_3-way'!U72/(3*'OddsRatio_working_3-way'!X72^(1/3))*COS(('OddsRatio_working_3-way'!Y72)/3)</f>
        <v>0.53985396183526568</v>
      </c>
      <c r="AG72" s="11">
        <f>-'OddsRatio_working_3-way'!U72/(3*'OddsRatio_working_3-way'!X72^(1/3))*COS(('OddsRatio_working_3-way'!Y72+2*PI())/3)</f>
        <v>-0.37431268947345414</v>
      </c>
      <c r="AH72" s="11">
        <f>-'OddsRatio_working_3-way'!U72/(3*'OddsRatio_working_3-way'!X72^(1/3))*COS(('OddsRatio_working_3-way'!Y72+4*PI())/3)</f>
        <v>-0.16554127236181176</v>
      </c>
      <c r="AI72" s="11">
        <f>'OddsRatio_working_3-way'!U72/(3*'OddsRatio_working_3-way'!X72^(1/3))*SIN(('OddsRatio_working_3-way'!Y72)/3)</f>
        <v>-0.12053423386850658</v>
      </c>
      <c r="AJ72" s="11">
        <f>'OddsRatio_working_3-way'!U72/(3*'OddsRatio_working_3-way'!X72^(1/3))*SIN(('OddsRatio_working_3-way'!Y72+2*PI())/3)</f>
        <v>-0.40726012834876152</v>
      </c>
      <c r="AK72" s="11">
        <f>'OddsRatio_working_3-way'!U72/(3*'OddsRatio_working_3-way'!X72^(1/3))*SIN(('OddsRatio_working_3-way'!Y72+4*PI())/3)</f>
        <v>0.52779436221726805</v>
      </c>
      <c r="AL72" s="11">
        <f>'OddsRatio_working_3-way'!Z72+'OddsRatio_working_3-way'!AF72</f>
        <v>1.0797079236705314</v>
      </c>
      <c r="AM72" s="11">
        <f>'OddsRatio_working_3-way'!AA72+'OddsRatio_working_3-way'!AG72</f>
        <v>-0.74862537894690828</v>
      </c>
      <c r="AN72" s="11">
        <f>'OddsRatio_working_3-way'!AB72+'OddsRatio_working_3-way'!AH72</f>
        <v>-0.33108254472362353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1.0797079236705314</v>
      </c>
      <c r="AS72" s="11">
        <f>IF(('OddsRatio_working_3-way'!X72=0),IF(Q72&gt;0,-Q72^(1/3),(-Q72)^(1/3)),'OddsRatio_working_3-way'!AM72-'OddsRatio_working_3-way'!R72/3)</f>
        <v>-0.74862537894690828</v>
      </c>
      <c r="AT72" s="11">
        <f>IF(('OddsRatio_working_3-way'!X72=0),IF(Q72&gt;0,-Q72^(1/3),(-Q72)^(1/3)),'OddsRatio_working_3-way'!AN72-'OddsRatio_working_3-way'!R72/3)</f>
        <v>-0.33108254472362353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2.11</v>
      </c>
      <c r="B73" s="4">
        <f>IF('True_Odds_Calculator_3-way'!B74="","",'True_Odds_Calculator_3-way'!B74)</f>
        <v>3.9</v>
      </c>
      <c r="C73" s="4">
        <f>IF('True_Odds_Calculator_3-way'!C74="","",'True_Odds_Calculator_3-way'!C74)</f>
        <v>3.18</v>
      </c>
      <c r="D73" s="9">
        <f t="shared" si="26"/>
        <v>0.45675680446627126</v>
      </c>
      <c r="E73" s="9">
        <f t="shared" si="27"/>
        <v>0.24346847757585091</v>
      </c>
      <c r="F73" s="9">
        <f t="shared" si="28"/>
        <v>0.29977471795787819</v>
      </c>
      <c r="G73" s="9">
        <f t="shared" si="29"/>
        <v>1.0714854808490553</v>
      </c>
      <c r="H73" s="9">
        <f t="shared" si="30"/>
        <v>2.1893488837424511</v>
      </c>
      <c r="I73" s="9">
        <f t="shared" si="31"/>
        <v>4.1073078944622594</v>
      </c>
      <c r="J73" s="9">
        <f t="shared" si="32"/>
        <v>3.3358383482509408</v>
      </c>
      <c r="K73" s="11">
        <f t="shared" si="33"/>
        <v>0.47393364928909953</v>
      </c>
      <c r="L73" s="11">
        <f t="shared" si="34"/>
        <v>0.25641025641025644</v>
      </c>
      <c r="M73" s="11">
        <f t="shared" si="35"/>
        <v>0.31446540880503143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-0.26816573691294265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0.23654646743263391</v>
      </c>
      <c r="Q73" s="11">
        <f>2*'OddsRatio_working_3-way'!K73*'OddsRatio_working_3-way'!L73*'OddsRatio_working_3-way'!M73</f>
        <v>7.6428583984695944E-2</v>
      </c>
      <c r="R73" s="11">
        <f t="shared" si="36"/>
        <v>0</v>
      </c>
      <c r="S73" s="11">
        <f t="shared" si="37"/>
        <v>-0.88209056889854043</v>
      </c>
      <c r="T73" s="11">
        <f t="shared" si="38"/>
        <v>-0.28500503033878533</v>
      </c>
      <c r="U73" s="11">
        <f>'OddsRatio_working_3-way'!S73-'OddsRatio_working_3-way'!R73^2/3</f>
        <v>-0.88209056889854043</v>
      </c>
      <c r="V73" s="11">
        <f>'OddsRatio_working_3-way'!S73*'OddsRatio_working_3-way'!R73/3-2*'OddsRatio_working_3-way'!R73^3/27-'OddsRatio_working_3-way'!T73</f>
        <v>0.28500503033878533</v>
      </c>
      <c r="W73" s="11">
        <f>'OddsRatio_working_3-way'!V73^2+4*'OddsRatio_working_3-way'!U73^3/27</f>
        <v>-2.0452185550423427E-2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0.15943654918872535</v>
      </c>
      <c r="Y73" s="11">
        <f>IF('OddsRatio_working_3-way'!W73&gt;=0,IF('OddsRatio_working_3-way'!V73+SQRT('OddsRatio_working_3-way'!W73)&gt;0,0,PI()),ACOS('OddsRatio_working_3-way'!V73/(2*'OddsRatio_working_3-way'!X73)))</f>
        <v>0.46507427721493522</v>
      </c>
      <c r="Z73" s="11">
        <f>'OddsRatio_working_3-way'!X73^(1/3)*COS('OddsRatio_working_3-way'!Y73/3)</f>
        <v>0.53574274042452774</v>
      </c>
      <c r="AA73" s="11">
        <f>'OddsRatio_working_3-way'!X73^(1/3)*COS(('OddsRatio_working_3-way'!Y73+2*PI())/3)</f>
        <v>-0.34037950276612255</v>
      </c>
      <c r="AB73" s="11">
        <f>'OddsRatio_working_3-way'!X73^(1/3)*COS(('OddsRatio_working_3-way'!Y73+4*PI())/3)</f>
        <v>-0.19536323765840513</v>
      </c>
      <c r="AC73" s="11">
        <f>'OddsRatio_working_3-way'!X73^(1/3)*SIN('OddsRatio_working_3-way'!Y73/3)</f>
        <v>8.3725179696814811E-2</v>
      </c>
      <c r="AD73" s="11">
        <f>'OddsRatio_working_3-way'!X73^(1/3)*SIN(('OddsRatio_working_3-way'!Y73+2*PI())/3)</f>
        <v>0.42210423325232599</v>
      </c>
      <c r="AE73" s="11">
        <f>'OddsRatio_working_3-way'!X73^(1/3)*SIN(('OddsRatio_working_3-way'!Y73+4*PI())/3)</f>
        <v>-0.50582941294914086</v>
      </c>
      <c r="AF73" s="11">
        <f>-'OddsRatio_working_3-way'!U73/(3*'OddsRatio_working_3-way'!X73^(1/3))*COS(('OddsRatio_working_3-way'!Y73)/3)</f>
        <v>0.53574274042452763</v>
      </c>
      <c r="AG73" s="11">
        <f>-'OddsRatio_working_3-way'!U73/(3*'OddsRatio_working_3-way'!X73^(1/3))*COS(('OddsRatio_working_3-way'!Y73+2*PI())/3)</f>
        <v>-0.3403795027661225</v>
      </c>
      <c r="AH73" s="11">
        <f>-'OddsRatio_working_3-way'!U73/(3*'OddsRatio_working_3-way'!X73^(1/3))*COS(('OddsRatio_working_3-way'!Y73+4*PI())/3)</f>
        <v>-0.1953632376584051</v>
      </c>
      <c r="AI73" s="11">
        <f>'OddsRatio_working_3-way'!U73/(3*'OddsRatio_working_3-way'!X73^(1/3))*SIN(('OddsRatio_working_3-way'!Y73)/3)</f>
        <v>-8.3725179696814783E-2</v>
      </c>
      <c r="AJ73" s="11">
        <f>'OddsRatio_working_3-way'!U73/(3*'OddsRatio_working_3-way'!X73^(1/3))*SIN(('OddsRatio_working_3-way'!Y73+2*PI())/3)</f>
        <v>-0.42210423325232593</v>
      </c>
      <c r="AK73" s="11">
        <f>'OddsRatio_working_3-way'!U73/(3*'OddsRatio_working_3-way'!X73^(1/3))*SIN(('OddsRatio_working_3-way'!Y73+4*PI())/3)</f>
        <v>0.50582941294914074</v>
      </c>
      <c r="AL73" s="11">
        <f>'OddsRatio_working_3-way'!Z73+'OddsRatio_working_3-way'!AF73</f>
        <v>1.0714854808490553</v>
      </c>
      <c r="AM73" s="11">
        <f>'OddsRatio_working_3-way'!AA73+'OddsRatio_working_3-way'!AG73</f>
        <v>-0.680759005532245</v>
      </c>
      <c r="AN73" s="11">
        <f>'OddsRatio_working_3-way'!AB73+'OddsRatio_working_3-way'!AH73</f>
        <v>-0.39072647531681026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1.0714854808490553</v>
      </c>
      <c r="AS73" s="11">
        <f>IF(('OddsRatio_working_3-way'!X73=0),IF(Q73&gt;0,-Q73^(1/3),(-Q73)^(1/3)),'OddsRatio_working_3-way'!AM73-'OddsRatio_working_3-way'!R73/3)</f>
        <v>-0.680759005532245</v>
      </c>
      <c r="AT73" s="11">
        <f>IF(('OddsRatio_working_3-way'!X73=0),IF(Q73&gt;0,-Q73^(1/3),(-Q73)^(1/3)),'OddsRatio_working_3-way'!AN73-'OddsRatio_working_3-way'!R73/3)</f>
        <v>-0.39072647531681026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3.26</v>
      </c>
      <c r="B74" s="4">
        <f>IF('True_Odds_Calculator_3-way'!B75="","",'True_Odds_Calculator_3-way'!B75)</f>
        <v>3.87</v>
      </c>
      <c r="C74" s="4">
        <f>IF('True_Odds_Calculator_3-way'!C75="","",'True_Odds_Calculator_3-way'!C75)</f>
        <v>2.08</v>
      </c>
      <c r="D74" s="9">
        <f t="shared" si="26"/>
        <v>0.29187189015881193</v>
      </c>
      <c r="E74" s="9">
        <f t="shared" si="27"/>
        <v>0.24503741727681078</v>
      </c>
      <c r="F74" s="9">
        <f t="shared" si="28"/>
        <v>0.46309069256437735</v>
      </c>
      <c r="G74" s="9">
        <f t="shared" si="29"/>
        <v>1.0735224343911121</v>
      </c>
      <c r="H74" s="9">
        <f t="shared" si="30"/>
        <v>3.4261607017239131</v>
      </c>
      <c r="I74" s="9">
        <f t="shared" si="31"/>
        <v>4.0810093867024912</v>
      </c>
      <c r="J74" s="9">
        <f t="shared" si="32"/>
        <v>2.1594042291424014</v>
      </c>
      <c r="K74" s="11">
        <f t="shared" si="33"/>
        <v>0.30674846625766872</v>
      </c>
      <c r="L74" s="11">
        <f t="shared" si="34"/>
        <v>0.25839793281653745</v>
      </c>
      <c r="M74" s="11">
        <f t="shared" si="35"/>
        <v>0.48076923076923073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-0.26694524622189053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0.23664628993491879</v>
      </c>
      <c r="Q74" s="11">
        <f>2*'OddsRatio_working_3-way'!K74*'OddsRatio_working_3-way'!L74*'OddsRatio_working_3-way'!M74</f>
        <v>7.6214586130408629E-2</v>
      </c>
      <c r="R74" s="11">
        <f t="shared" si="36"/>
        <v>0</v>
      </c>
      <c r="S74" s="11">
        <f t="shared" si="37"/>
        <v>-0.8864974869723411</v>
      </c>
      <c r="T74" s="11">
        <f t="shared" si="38"/>
        <v>-0.28550643702812917</v>
      </c>
      <c r="U74" s="11">
        <f>'OddsRatio_working_3-way'!S74-'OddsRatio_working_3-way'!R74^2/3</f>
        <v>-0.8864974869723411</v>
      </c>
      <c r="V74" s="11">
        <f>'OddsRatio_working_3-way'!S74*'OddsRatio_working_3-way'!R74/3-2*'OddsRatio_working_3-way'!R74^3/27-'OddsRatio_working_3-way'!T74</f>
        <v>0.28550643702812917</v>
      </c>
      <c r="W74" s="11">
        <f>'OddsRatio_working_3-way'!V74^2+4*'OddsRatio_working_3-way'!U74^3/27</f>
        <v>-2.1697732165177411E-2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0.16063285603331165</v>
      </c>
      <c r="Y74" s="11">
        <f>IF('OddsRatio_working_3-way'!W74&gt;=0,IF('OddsRatio_working_3-way'!V74+SQRT('OddsRatio_working_3-way'!W74)&gt;0,0,PI()),ACOS('OddsRatio_working_3-way'!V74/(2*'OddsRatio_working_3-way'!X74)))</f>
        <v>0.47631069753963695</v>
      </c>
      <c r="Z74" s="11">
        <f>'OddsRatio_working_3-way'!X74^(1/3)*COS('OddsRatio_working_3-way'!Y74/3)</f>
        <v>0.53676121719555614</v>
      </c>
      <c r="AA74" s="11">
        <f>'OddsRatio_working_3-way'!X74^(1/3)*COS(('OddsRatio_working_3-way'!Y74+2*PI())/3)</f>
        <v>-0.34281123756962062</v>
      </c>
      <c r="AB74" s="11">
        <f>'OddsRatio_working_3-way'!X74^(1/3)*COS(('OddsRatio_working_3-way'!Y74+4*PI())/3)</f>
        <v>-0.19394997962593538</v>
      </c>
      <c r="AC74" s="11">
        <f>'OddsRatio_working_3-way'!X74^(1/3)*SIN('OddsRatio_working_3-way'!Y74/3)</f>
        <v>8.5945087345693033E-2</v>
      </c>
      <c r="AD74" s="11">
        <f>'OddsRatio_working_3-way'!X74^(1/3)*SIN(('OddsRatio_working_3-way'!Y74+2*PI())/3)</f>
        <v>0.4218763061847618</v>
      </c>
      <c r="AE74" s="11">
        <f>'OddsRatio_working_3-way'!X74^(1/3)*SIN(('OddsRatio_working_3-way'!Y74+4*PI())/3)</f>
        <v>-0.50782139353045475</v>
      </c>
      <c r="AF74" s="11">
        <f>-'OddsRatio_working_3-way'!U74/(3*'OddsRatio_working_3-way'!X74^(1/3))*COS(('OddsRatio_working_3-way'!Y74)/3)</f>
        <v>0.53676121719555603</v>
      </c>
      <c r="AG74" s="11">
        <f>-'OddsRatio_working_3-way'!U74/(3*'OddsRatio_working_3-way'!X74^(1/3))*COS(('OddsRatio_working_3-way'!Y74+2*PI())/3)</f>
        <v>-0.34281123756962056</v>
      </c>
      <c r="AH74" s="11">
        <f>-'OddsRatio_working_3-way'!U74/(3*'OddsRatio_working_3-way'!X74^(1/3))*COS(('OddsRatio_working_3-way'!Y74+4*PI())/3)</f>
        <v>-0.19394997962593535</v>
      </c>
      <c r="AI74" s="11">
        <f>'OddsRatio_working_3-way'!U74/(3*'OddsRatio_working_3-way'!X74^(1/3))*SIN(('OddsRatio_working_3-way'!Y74)/3)</f>
        <v>-8.5945087345693019E-2</v>
      </c>
      <c r="AJ74" s="11">
        <f>'OddsRatio_working_3-way'!U74/(3*'OddsRatio_working_3-way'!X74^(1/3))*SIN(('OddsRatio_working_3-way'!Y74+2*PI())/3)</f>
        <v>-0.42187630618476174</v>
      </c>
      <c r="AK74" s="11">
        <f>'OddsRatio_working_3-way'!U74/(3*'OddsRatio_working_3-way'!X74^(1/3))*SIN(('OddsRatio_working_3-way'!Y74+4*PI())/3)</f>
        <v>0.50782139353045463</v>
      </c>
      <c r="AL74" s="11">
        <f>'OddsRatio_working_3-way'!Z74+'OddsRatio_working_3-way'!AF74</f>
        <v>1.0735224343911121</v>
      </c>
      <c r="AM74" s="11">
        <f>'OddsRatio_working_3-way'!AA74+'OddsRatio_working_3-way'!AG74</f>
        <v>-0.68562247513924124</v>
      </c>
      <c r="AN74" s="11">
        <f>'OddsRatio_working_3-way'!AB74+'OddsRatio_working_3-way'!AH74</f>
        <v>-0.38789995925187071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1.0735224343911121</v>
      </c>
      <c r="AS74" s="11">
        <f>IF(('OddsRatio_working_3-way'!X74=0),IF(Q74&gt;0,-Q74^(1/3),(-Q74)^(1/3)),'OddsRatio_working_3-way'!AM74-'OddsRatio_working_3-way'!R74/3)</f>
        <v>-0.68562247513924124</v>
      </c>
      <c r="AT74" s="11">
        <f>IF(('OddsRatio_working_3-way'!X74=0),IF(Q74&gt;0,-Q74^(1/3),(-Q74)^(1/3)),'OddsRatio_working_3-way'!AN74-'OddsRatio_working_3-way'!R74/3)</f>
        <v>-0.38789995925187071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3.22</v>
      </c>
      <c r="B75" s="4">
        <f>IF('True_Odds_Calculator_3-way'!B76="","",'True_Odds_Calculator_3-way'!B76)</f>
        <v>3.45</v>
      </c>
      <c r="C75" s="4">
        <f>IF('True_Odds_Calculator_3-way'!C76="","",'True_Odds_Calculator_3-way'!C76)</f>
        <v>2.2000000000000002</v>
      </c>
      <c r="D75" s="9">
        <f t="shared" si="26"/>
        <v>0.29300860323678196</v>
      </c>
      <c r="E75" s="9">
        <f t="shared" si="27"/>
        <v>0.27301137802888759</v>
      </c>
      <c r="F75" s="9">
        <f t="shared" si="28"/>
        <v>0.43398001873433067</v>
      </c>
      <c r="G75" s="9">
        <f t="shared" si="29"/>
        <v>1.0868779606421031</v>
      </c>
      <c r="H75" s="9">
        <f t="shared" si="30"/>
        <v>3.4128690726254689</v>
      </c>
      <c r="I75" s="9">
        <f t="shared" si="31"/>
        <v>3.6628510035731519</v>
      </c>
      <c r="J75" s="9">
        <f t="shared" si="32"/>
        <v>2.3042535527705241</v>
      </c>
      <c r="K75" s="11">
        <f t="shared" si="33"/>
        <v>0.3105590062111801</v>
      </c>
      <c r="L75" s="11">
        <f t="shared" si="34"/>
        <v>0.28985507246376813</v>
      </c>
      <c r="M75" s="11">
        <f t="shared" si="35"/>
        <v>0.45454545454545453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-0.26705619522254687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0.24018199821602465</v>
      </c>
      <c r="Q75" s="11">
        <f>2*'OddsRatio_working_3-way'!K75*'OddsRatio_working_3-way'!L75*'OddsRatio_working_3-way'!M75</f>
        <v>8.1833730226924931E-2</v>
      </c>
      <c r="R75" s="11">
        <f t="shared" si="36"/>
        <v>0</v>
      </c>
      <c r="S75" s="11">
        <f t="shared" si="37"/>
        <v>-0.89936875651161341</v>
      </c>
      <c r="T75" s="11">
        <f t="shared" si="38"/>
        <v>-0.30642887785744921</v>
      </c>
      <c r="U75" s="11">
        <f>'OddsRatio_working_3-way'!S75-'OddsRatio_working_3-way'!R75^2/3</f>
        <v>-0.89936875651161341</v>
      </c>
      <c r="V75" s="11">
        <f>'OddsRatio_working_3-way'!S75*'OddsRatio_working_3-way'!R75/3-2*'OddsRatio_working_3-way'!R75^3/27-'OddsRatio_working_3-way'!T75</f>
        <v>0.30642887785744921</v>
      </c>
      <c r="W75" s="11">
        <f>'OddsRatio_working_3-way'!V75^2+4*'OddsRatio_working_3-way'!U75^3/27</f>
        <v>-1.3874254509278164E-2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0.16414392441867418</v>
      </c>
      <c r="Y75" s="11">
        <f>IF('OddsRatio_working_3-way'!W75&gt;=0,IF('OddsRatio_working_3-way'!V75+SQRT('OddsRatio_working_3-way'!W75)&gt;0,0,PI()),ACOS('OddsRatio_working_3-way'!V75/(2*'OddsRatio_working_3-way'!X75)))</f>
        <v>0.36697983604065554</v>
      </c>
      <c r="Z75" s="11">
        <f>'OddsRatio_working_3-way'!X75^(1/3)*COS('OddsRatio_working_3-way'!Y75/3)</f>
        <v>0.54343898032105165</v>
      </c>
      <c r="AA75" s="11">
        <f>'OddsRatio_working_3-way'!X75^(1/3)*COS(('OddsRatio_working_3-way'!Y75+2*PI())/3)</f>
        <v>-0.3295791922736121</v>
      </c>
      <c r="AB75" s="11">
        <f>'OddsRatio_working_3-way'!X75^(1/3)*COS(('OddsRatio_working_3-way'!Y75+4*PI())/3)</f>
        <v>-0.21385978804743971</v>
      </c>
      <c r="AC75" s="11">
        <f>'OddsRatio_working_3-way'!X75^(1/3)*SIN('OddsRatio_working_3-way'!Y75/3)</f>
        <v>6.6810629180443823E-2</v>
      </c>
      <c r="AD75" s="11">
        <f>'OddsRatio_working_3-way'!X75^(1/3)*SIN(('OddsRatio_working_3-way'!Y75+2*PI())/3)</f>
        <v>0.43722664777452053</v>
      </c>
      <c r="AE75" s="11">
        <f>'OddsRatio_working_3-way'!X75^(1/3)*SIN(('OddsRatio_working_3-way'!Y75+4*PI())/3)</f>
        <v>-0.50403727695496425</v>
      </c>
      <c r="AF75" s="11">
        <f>-'OddsRatio_working_3-way'!U75/(3*'OddsRatio_working_3-way'!X75^(1/3))*COS(('OddsRatio_working_3-way'!Y75)/3)</f>
        <v>0.54343898032105153</v>
      </c>
      <c r="AG75" s="11">
        <f>-'OddsRatio_working_3-way'!U75/(3*'OddsRatio_working_3-way'!X75^(1/3))*COS(('OddsRatio_working_3-way'!Y75+2*PI())/3)</f>
        <v>-0.32957919227361199</v>
      </c>
      <c r="AH75" s="11">
        <f>-'OddsRatio_working_3-way'!U75/(3*'OddsRatio_working_3-way'!X75^(1/3))*COS(('OddsRatio_working_3-way'!Y75+4*PI())/3)</f>
        <v>-0.21385978804743969</v>
      </c>
      <c r="AI75" s="11">
        <f>'OddsRatio_working_3-way'!U75/(3*'OddsRatio_working_3-way'!X75^(1/3))*SIN(('OddsRatio_working_3-way'!Y75)/3)</f>
        <v>-6.6810629180443809E-2</v>
      </c>
      <c r="AJ75" s="11">
        <f>'OddsRatio_working_3-way'!U75/(3*'OddsRatio_working_3-way'!X75^(1/3))*SIN(('OddsRatio_working_3-way'!Y75+2*PI())/3)</f>
        <v>-0.43722664777452042</v>
      </c>
      <c r="AK75" s="11">
        <f>'OddsRatio_working_3-way'!U75/(3*'OddsRatio_working_3-way'!X75^(1/3))*SIN(('OddsRatio_working_3-way'!Y75+4*PI())/3)</f>
        <v>0.50403727695496414</v>
      </c>
      <c r="AL75" s="11">
        <f>'OddsRatio_working_3-way'!Z75+'OddsRatio_working_3-way'!AF75</f>
        <v>1.0868779606421031</v>
      </c>
      <c r="AM75" s="11">
        <f>'OddsRatio_working_3-way'!AA75+'OddsRatio_working_3-way'!AG75</f>
        <v>-0.65915838454722409</v>
      </c>
      <c r="AN75" s="11">
        <f>'OddsRatio_working_3-way'!AB75+'OddsRatio_working_3-way'!AH75</f>
        <v>-0.42771957609487943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1.0868779606421031</v>
      </c>
      <c r="AS75" s="11">
        <f>IF(('OddsRatio_working_3-way'!X75=0),IF(Q75&gt;0,-Q75^(1/3),(-Q75)^(1/3)),'OddsRatio_working_3-way'!AM75-'OddsRatio_working_3-way'!R75/3)</f>
        <v>-0.65915838454722409</v>
      </c>
      <c r="AT75" s="11">
        <f>IF(('OddsRatio_working_3-way'!X75=0),IF(Q75&gt;0,-Q75^(1/3),(-Q75)^(1/3)),'OddsRatio_working_3-way'!AN75-'OddsRatio_working_3-way'!R75/3)</f>
        <v>-0.42771957609487943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2.52</v>
      </c>
      <c r="B76" s="4">
        <f>IF('True_Odds_Calculator_3-way'!B77="","",'True_Odds_Calculator_3-way'!B77)</f>
        <v>3.43</v>
      </c>
      <c r="C76" s="4">
        <f>IF('True_Odds_Calculator_3-way'!C77="","",'True_Odds_Calculator_3-way'!C77)</f>
        <v>2.82</v>
      </c>
      <c r="D76" s="9">
        <f t="shared" si="26"/>
        <v>0.38153393782170492</v>
      </c>
      <c r="E76" s="9">
        <f t="shared" si="27"/>
        <v>0.27843789095280974</v>
      </c>
      <c r="F76" s="9">
        <f t="shared" si="28"/>
        <v>0.34002817122548523</v>
      </c>
      <c r="G76" s="9">
        <f t="shared" si="29"/>
        <v>1.0664465906901963</v>
      </c>
      <c r="H76" s="9">
        <f t="shared" si="30"/>
        <v>2.6209988178490984</v>
      </c>
      <c r="I76" s="9">
        <f t="shared" si="31"/>
        <v>3.5914652153771778</v>
      </c>
      <c r="J76" s="9">
        <f t="shared" si="32"/>
        <v>2.9409327950561575</v>
      </c>
      <c r="K76" s="11">
        <f t="shared" si="33"/>
        <v>0.3968253968253968</v>
      </c>
      <c r="L76" s="11">
        <f t="shared" si="34"/>
        <v>0.29154518950437314</v>
      </c>
      <c r="M76" s="11">
        <f t="shared" si="35"/>
        <v>0.3546099290780142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-0.27578934309286018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0.23671841487113493</v>
      </c>
      <c r="Q76" s="11">
        <f>2*'OddsRatio_working_3-way'!K76*'OddsRatio_working_3-way'!L76*'OddsRatio_working_3-way'!M76</f>
        <v>8.2051443629509502E-2</v>
      </c>
      <c r="R76" s="11">
        <f t="shared" si="36"/>
        <v>0</v>
      </c>
      <c r="S76" s="11">
        <f t="shared" si="37"/>
        <v>-0.85833053669310999</v>
      </c>
      <c r="T76" s="11">
        <f t="shared" si="38"/>
        <v>-0.29751491739795838</v>
      </c>
      <c r="U76" s="11">
        <f>'OddsRatio_working_3-way'!S76-'OddsRatio_working_3-way'!R76^2/3</f>
        <v>-0.85833053669310999</v>
      </c>
      <c r="V76" s="11">
        <f>'OddsRatio_working_3-way'!S76*'OddsRatio_working_3-way'!R76/3-2*'OddsRatio_working_3-way'!R76^3/27-'OddsRatio_working_3-way'!T76</f>
        <v>0.29751491739795838</v>
      </c>
      <c r="W76" s="11">
        <f>'OddsRatio_working_3-way'!V76^2+4*'OddsRatio_working_3-way'!U76^3/27</f>
        <v>-5.1676859108192724E-3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0.15303824030706611</v>
      </c>
      <c r="Y76" s="11">
        <f>IF('OddsRatio_working_3-way'!W76&gt;=0,IF('OddsRatio_working_3-way'!V76+SQRT('OddsRatio_working_3-way'!W76)&gt;0,0,PI()),ACOS('OddsRatio_working_3-way'!V76/(2*'OddsRatio_working_3-way'!X76)))</f>
        <v>0.23707956599419289</v>
      </c>
      <c r="Z76" s="11">
        <f>'OddsRatio_working_3-way'!X76^(1/3)*COS('OddsRatio_working_3-way'!Y76/3)</f>
        <v>0.53322329534509816</v>
      </c>
      <c r="AA76" s="11">
        <f>'OddsRatio_working_3-way'!X76^(1/3)*COS(('OddsRatio_working_3-way'!Y76+2*PI())/3)</f>
        <v>-0.30318106316231508</v>
      </c>
      <c r="AB76" s="11">
        <f>'OddsRatio_working_3-way'!X76^(1/3)*COS(('OddsRatio_working_3-way'!Y76+4*PI())/3)</f>
        <v>-0.23004223218278308</v>
      </c>
      <c r="AC76" s="11">
        <f>'OddsRatio_working_3-way'!X76^(1/3)*SIN('OddsRatio_working_3-way'!Y76/3)</f>
        <v>4.2226723754247228E-2</v>
      </c>
      <c r="AD76" s="11">
        <f>'OddsRatio_working_3-way'!X76^(1/3)*SIN(('OddsRatio_working_3-way'!Y76+2*PI())/3)</f>
        <v>0.440671557781384</v>
      </c>
      <c r="AE76" s="11">
        <f>'OddsRatio_working_3-way'!X76^(1/3)*SIN(('OddsRatio_working_3-way'!Y76+4*PI())/3)</f>
        <v>-0.4828982815356313</v>
      </c>
      <c r="AF76" s="11">
        <f>-'OddsRatio_working_3-way'!U76/(3*'OddsRatio_working_3-way'!X76^(1/3))*COS(('OddsRatio_working_3-way'!Y76)/3)</f>
        <v>0.53322329534509816</v>
      </c>
      <c r="AG76" s="11">
        <f>-'OddsRatio_working_3-way'!U76/(3*'OddsRatio_working_3-way'!X76^(1/3))*COS(('OddsRatio_working_3-way'!Y76+2*PI())/3)</f>
        <v>-0.30318106316231508</v>
      </c>
      <c r="AH76" s="11">
        <f>-'OddsRatio_working_3-way'!U76/(3*'OddsRatio_working_3-way'!X76^(1/3))*COS(('OddsRatio_working_3-way'!Y76+4*PI())/3)</f>
        <v>-0.23004223218278308</v>
      </c>
      <c r="AI76" s="11">
        <f>'OddsRatio_working_3-way'!U76/(3*'OddsRatio_working_3-way'!X76^(1/3))*SIN(('OddsRatio_working_3-way'!Y76)/3)</f>
        <v>-4.2226723754247228E-2</v>
      </c>
      <c r="AJ76" s="11">
        <f>'OddsRatio_working_3-way'!U76/(3*'OddsRatio_working_3-way'!X76^(1/3))*SIN(('OddsRatio_working_3-way'!Y76+2*PI())/3)</f>
        <v>-0.440671557781384</v>
      </c>
      <c r="AK76" s="11">
        <f>'OddsRatio_working_3-way'!U76/(3*'OddsRatio_working_3-way'!X76^(1/3))*SIN(('OddsRatio_working_3-way'!Y76+4*PI())/3)</f>
        <v>0.4828982815356313</v>
      </c>
      <c r="AL76" s="11">
        <f>'OddsRatio_working_3-way'!Z76+'OddsRatio_working_3-way'!AF76</f>
        <v>1.0664465906901963</v>
      </c>
      <c r="AM76" s="11">
        <f>'OddsRatio_working_3-way'!AA76+'OddsRatio_working_3-way'!AG76</f>
        <v>-0.60636212632463016</v>
      </c>
      <c r="AN76" s="11">
        <f>'OddsRatio_working_3-way'!AB76+'OddsRatio_working_3-way'!AH76</f>
        <v>-0.46008446436556616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1.0664465906901963</v>
      </c>
      <c r="AS76" s="11">
        <f>IF(('OddsRatio_working_3-way'!X76=0),IF(Q76&gt;0,-Q76^(1/3),(-Q76)^(1/3)),'OddsRatio_working_3-way'!AM76-'OddsRatio_working_3-way'!R76/3)</f>
        <v>-0.60636212632463016</v>
      </c>
      <c r="AT76" s="11">
        <f>IF(('OddsRatio_working_3-way'!X76=0),IF(Q76&gt;0,-Q76^(1/3),(-Q76)^(1/3)),'OddsRatio_working_3-way'!AN76-'OddsRatio_working_3-way'!R76/3)</f>
        <v>-0.46008446436556616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1.1599999999999999</v>
      </c>
      <c r="B77" s="4">
        <f>IF('True_Odds_Calculator_3-way'!B78="","",'True_Odds_Calculator_3-way'!B78)</f>
        <v>7.7</v>
      </c>
      <c r="C77" s="4">
        <f>IF('True_Odds_Calculator_3-way'!C78="","",'True_Odds_Calculator_3-way'!C78)</f>
        <v>16.059999999999999</v>
      </c>
      <c r="D77" s="9">
        <f t="shared" si="26"/>
        <v>0.83797952361635064</v>
      </c>
      <c r="E77" s="9">
        <f t="shared" si="27"/>
        <v>0.10993374384241507</v>
      </c>
      <c r="F77" s="9">
        <f t="shared" si="28"/>
        <v>5.2086732541234547E-2</v>
      </c>
      <c r="G77" s="9">
        <f t="shared" si="29"/>
        <v>1.2084161353105063</v>
      </c>
      <c r="H77" s="9">
        <f t="shared" si="30"/>
        <v>1.1933465816496809</v>
      </c>
      <c r="I77" s="9">
        <f t="shared" si="31"/>
        <v>9.0963881065803935</v>
      </c>
      <c r="J77" s="9">
        <f t="shared" si="32"/>
        <v>19.198746997776226</v>
      </c>
      <c r="K77" s="11">
        <f t="shared" si="33"/>
        <v>0.86206896551724144</v>
      </c>
      <c r="L77" s="11">
        <f t="shared" si="34"/>
        <v>0.12987012987012986</v>
      </c>
      <c r="M77" s="11">
        <f t="shared" si="35"/>
        <v>6.2266500622665012E-2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-0.11254481765925928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0.15280807138925401</v>
      </c>
      <c r="Q77" s="11">
        <f>2*'OddsRatio_working_3-way'!K77*'OddsRatio_working_3-way'!L77*'OddsRatio_working_3-way'!M77</f>
        <v>1.3942342280041427E-2</v>
      </c>
      <c r="R77" s="11">
        <f t="shared" si="36"/>
        <v>0</v>
      </c>
      <c r="S77" s="11">
        <f t="shared" si="37"/>
        <v>-1.3577530673326583</v>
      </c>
      <c r="T77" s="11">
        <f t="shared" si="38"/>
        <v>-0.12388257913619148</v>
      </c>
      <c r="U77" s="11">
        <f>'OddsRatio_working_3-way'!S77-'OddsRatio_working_3-way'!R77^2/3</f>
        <v>-1.3577530673326583</v>
      </c>
      <c r="V77" s="11">
        <f>'OddsRatio_working_3-way'!S77*'OddsRatio_working_3-way'!R77/3-2*'OddsRatio_working_3-way'!R77^3/27-'OddsRatio_working_3-way'!T77</f>
        <v>0.12388257913619148</v>
      </c>
      <c r="W77" s="11">
        <f>'OddsRatio_working_3-way'!V77^2+4*'OddsRatio_working_3-way'!U77^3/27</f>
        <v>-0.3554692262004186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0.30447336485062754</v>
      </c>
      <c r="Y77" s="11">
        <f>IF('OddsRatio_working_3-way'!W77&gt;=0,IF('OddsRatio_working_3-way'!V77+SQRT('OddsRatio_working_3-way'!W77)&gt;0,0,PI()),ACOS('OddsRatio_working_3-way'!V77/(2*'OddsRatio_working_3-way'!X77)))</f>
        <v>1.3659287934284383</v>
      </c>
      <c r="Z77" s="11">
        <f>'OddsRatio_working_3-way'!X77^(1/3)*COS('OddsRatio_working_3-way'!Y77/3)</f>
        <v>0.60420806765525314</v>
      </c>
      <c r="AA77" s="11">
        <f>'OddsRatio_working_3-way'!X77^(1/3)*COS(('OddsRatio_working_3-way'!Y77+2*PI())/3)</f>
        <v>-0.55830263856308038</v>
      </c>
      <c r="AB77" s="11">
        <f>'OddsRatio_working_3-way'!X77^(1/3)*COS(('OddsRatio_working_3-way'!Y77+4*PI())/3)</f>
        <v>-4.5905429092172753E-2</v>
      </c>
      <c r="AC77" s="11">
        <f>'OddsRatio_working_3-way'!X77^(1/3)*SIN('OddsRatio_working_3-way'!Y77/3)</f>
        <v>0.29583266682004161</v>
      </c>
      <c r="AD77" s="11">
        <f>'OddsRatio_working_3-way'!X77^(1/3)*SIN(('OddsRatio_working_3-way'!Y77+2*PI())/3)</f>
        <v>0.37534320235093538</v>
      </c>
      <c r="AE77" s="11">
        <f>'OddsRatio_working_3-way'!X77^(1/3)*SIN(('OddsRatio_working_3-way'!Y77+4*PI())/3)</f>
        <v>-0.67117586917097682</v>
      </c>
      <c r="AF77" s="11">
        <f>-'OddsRatio_working_3-way'!U77/(3*'OddsRatio_working_3-way'!X77^(1/3))*COS(('OddsRatio_working_3-way'!Y77)/3)</f>
        <v>0.60420806765525314</v>
      </c>
      <c r="AG77" s="11">
        <f>-'OddsRatio_working_3-way'!U77/(3*'OddsRatio_working_3-way'!X77^(1/3))*COS(('OddsRatio_working_3-way'!Y77+2*PI())/3)</f>
        <v>-0.55830263856308038</v>
      </c>
      <c r="AH77" s="11">
        <f>-'OddsRatio_working_3-way'!U77/(3*'OddsRatio_working_3-way'!X77^(1/3))*COS(('OddsRatio_working_3-way'!Y77+4*PI())/3)</f>
        <v>-4.5905429092172753E-2</v>
      </c>
      <c r="AI77" s="11">
        <f>'OddsRatio_working_3-way'!U77/(3*'OddsRatio_working_3-way'!X77^(1/3))*SIN(('OddsRatio_working_3-way'!Y77)/3)</f>
        <v>-0.29583266682004161</v>
      </c>
      <c r="AJ77" s="11">
        <f>'OddsRatio_working_3-way'!U77/(3*'OddsRatio_working_3-way'!X77^(1/3))*SIN(('OddsRatio_working_3-way'!Y77+2*PI())/3)</f>
        <v>-0.37534320235093538</v>
      </c>
      <c r="AK77" s="11">
        <f>'OddsRatio_working_3-way'!U77/(3*'OddsRatio_working_3-way'!X77^(1/3))*SIN(('OddsRatio_working_3-way'!Y77+4*PI())/3)</f>
        <v>0.67117586917097682</v>
      </c>
      <c r="AL77" s="11">
        <f>'OddsRatio_working_3-way'!Z77+'OddsRatio_working_3-way'!AF77</f>
        <v>1.2084161353105063</v>
      </c>
      <c r="AM77" s="11">
        <f>'OddsRatio_working_3-way'!AA77+'OddsRatio_working_3-way'!AG77</f>
        <v>-1.1166052771261608</v>
      </c>
      <c r="AN77" s="11">
        <f>'OddsRatio_working_3-way'!AB77+'OddsRatio_working_3-way'!AH77</f>
        <v>-9.1810858184345506E-2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1.2084161353105063</v>
      </c>
      <c r="AS77" s="11">
        <f>IF(('OddsRatio_working_3-way'!X77=0),IF(Q77&gt;0,-Q77^(1/3),(-Q77)^(1/3)),'OddsRatio_working_3-way'!AM77-'OddsRatio_working_3-way'!R77/3)</f>
        <v>-1.1166052771261608</v>
      </c>
      <c r="AT77" s="11">
        <f>IF(('OddsRatio_working_3-way'!X77=0),IF(Q77&gt;0,-Q77^(1/3),(-Q77)^(1/3)),'OddsRatio_working_3-way'!AN77-'OddsRatio_working_3-way'!R77/3)</f>
        <v>-9.1810858184345506E-2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1.74</v>
      </c>
      <c r="B78" s="4">
        <f>IF('True_Odds_Calculator_3-way'!B79="","",'True_Odds_Calculator_3-way'!B79)</f>
        <v>3.99</v>
      </c>
      <c r="C78" s="4">
        <f>IF('True_Odds_Calculator_3-way'!C79="","",'True_Odds_Calculator_3-way'!C79)</f>
        <v>4.5</v>
      </c>
      <c r="D78" s="9">
        <f t="shared" si="26"/>
        <v>0.55519474648870626</v>
      </c>
      <c r="E78" s="9">
        <f t="shared" si="27"/>
        <v>0.23600719364781356</v>
      </c>
      <c r="F78" s="9">
        <f t="shared" si="28"/>
        <v>0.20879805986348041</v>
      </c>
      <c r="G78" s="9">
        <f t="shared" si="29"/>
        <v>1.0826618663490803</v>
      </c>
      <c r="H78" s="9">
        <f t="shared" si="30"/>
        <v>1.8011697810983194</v>
      </c>
      <c r="I78" s="9">
        <f t="shared" si="31"/>
        <v>4.2371589803837502</v>
      </c>
      <c r="J78" s="9">
        <f t="shared" si="32"/>
        <v>4.7893165322217817</v>
      </c>
      <c r="K78" s="11">
        <f t="shared" si="33"/>
        <v>0.57471264367816088</v>
      </c>
      <c r="L78" s="11">
        <f t="shared" si="34"/>
        <v>0.25062656641604009</v>
      </c>
      <c r="M78" s="11">
        <f t="shared" si="35"/>
        <v>0.22222222222222221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-0.24787703614079915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0.23142146554124773</v>
      </c>
      <c r="Q78" s="11">
        <f>2*'OddsRatio_working_3-way'!K78*'OddsRatio_working_3-way'!L78*'OddsRatio_working_3-way'!M78</f>
        <v>6.401700291597448E-2</v>
      </c>
      <c r="R78" s="11">
        <f t="shared" si="36"/>
        <v>0</v>
      </c>
      <c r="S78" s="11">
        <f t="shared" si="37"/>
        <v>-0.93361397709223737</v>
      </c>
      <c r="T78" s="11">
        <f t="shared" si="38"/>
        <v>-0.25826112782634503</v>
      </c>
      <c r="U78" s="11">
        <f>'OddsRatio_working_3-way'!S78-'OddsRatio_working_3-way'!R78^2/3</f>
        <v>-0.93361397709223737</v>
      </c>
      <c r="V78" s="11">
        <f>'OddsRatio_working_3-way'!S78*'OddsRatio_working_3-way'!R78/3-2*'OddsRatio_working_3-way'!R78^3/27-'OddsRatio_working_3-way'!T78</f>
        <v>0.25826112782634503</v>
      </c>
      <c r="W78" s="11">
        <f>'OddsRatio_working_3-way'!V78^2+4*'OddsRatio_working_3-way'!U78^3/27</f>
        <v>-5.3859808117516283E-2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0.17360776067305575</v>
      </c>
      <c r="Y78" s="11">
        <f>IF('OddsRatio_working_3-way'!W78&gt;=0,IF('OddsRatio_working_3-way'!V78+SQRT('OddsRatio_working_3-way'!W78)&gt;0,0,PI()),ACOS('OddsRatio_working_3-way'!V78/(2*'OddsRatio_working_3-way'!X78)))</f>
        <v>0.73204903088585727</v>
      </c>
      <c r="Z78" s="11">
        <f>'OddsRatio_working_3-way'!X78^(1/3)*COS('OddsRatio_working_3-way'!Y78/3)</f>
        <v>0.54133093317454029</v>
      </c>
      <c r="AA78" s="11">
        <f>'OddsRatio_working_3-way'!X78^(1/3)*COS(('OddsRatio_working_3-way'!Y78+2*PI())/3)</f>
        <v>-0.38738782890206147</v>
      </c>
      <c r="AB78" s="11">
        <f>'OddsRatio_working_3-way'!X78^(1/3)*COS(('OddsRatio_working_3-way'!Y78+4*PI())/3)</f>
        <v>-0.15394310427247901</v>
      </c>
      <c r="AC78" s="11">
        <f>'OddsRatio_working_3-way'!X78^(1/3)*SIN('OddsRatio_working_3-way'!Y78/3)</f>
        <v>0.13477937460578765</v>
      </c>
      <c r="AD78" s="11">
        <f>'OddsRatio_working_3-way'!X78^(1/3)*SIN(('OddsRatio_working_3-way'!Y78+2*PI())/3)</f>
        <v>0.40141665268059445</v>
      </c>
      <c r="AE78" s="11">
        <f>'OddsRatio_working_3-way'!X78^(1/3)*SIN(('OddsRatio_working_3-way'!Y78+4*PI())/3)</f>
        <v>-0.53619602728638194</v>
      </c>
      <c r="AF78" s="11">
        <f>-'OddsRatio_working_3-way'!U78/(3*'OddsRatio_working_3-way'!X78^(1/3))*COS(('OddsRatio_working_3-way'!Y78)/3)</f>
        <v>0.54133093317454017</v>
      </c>
      <c r="AG78" s="11">
        <f>-'OddsRatio_working_3-way'!U78/(3*'OddsRatio_working_3-way'!X78^(1/3))*COS(('OddsRatio_working_3-way'!Y78+2*PI())/3)</f>
        <v>-0.38738782890206136</v>
      </c>
      <c r="AH78" s="11">
        <f>-'OddsRatio_working_3-way'!U78/(3*'OddsRatio_working_3-way'!X78^(1/3))*COS(('OddsRatio_working_3-way'!Y78+4*PI())/3)</f>
        <v>-0.15394310427247895</v>
      </c>
      <c r="AI78" s="11">
        <f>'OddsRatio_working_3-way'!U78/(3*'OddsRatio_working_3-way'!X78^(1/3))*SIN(('OddsRatio_working_3-way'!Y78)/3)</f>
        <v>-0.13477937460578765</v>
      </c>
      <c r="AJ78" s="11">
        <f>'OddsRatio_working_3-way'!U78/(3*'OddsRatio_working_3-way'!X78^(1/3))*SIN(('OddsRatio_working_3-way'!Y78+2*PI())/3)</f>
        <v>-0.40141665268059434</v>
      </c>
      <c r="AK78" s="11">
        <f>'OddsRatio_working_3-way'!U78/(3*'OddsRatio_working_3-way'!X78^(1/3))*SIN(('OddsRatio_working_3-way'!Y78+4*PI())/3)</f>
        <v>0.53619602728638183</v>
      </c>
      <c r="AL78" s="11">
        <f>'OddsRatio_working_3-way'!Z78+'OddsRatio_working_3-way'!AF78</f>
        <v>1.0826618663490803</v>
      </c>
      <c r="AM78" s="11">
        <f>'OddsRatio_working_3-way'!AA78+'OddsRatio_working_3-way'!AG78</f>
        <v>-0.77477565780412283</v>
      </c>
      <c r="AN78" s="11">
        <f>'OddsRatio_working_3-way'!AB78+'OddsRatio_working_3-way'!AH78</f>
        <v>-0.30788620854495796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1.0826618663490803</v>
      </c>
      <c r="AS78" s="11">
        <f>IF(('OddsRatio_working_3-way'!X78=0),IF(Q78&gt;0,-Q78^(1/3),(-Q78)^(1/3)),'OddsRatio_working_3-way'!AM78-'OddsRatio_working_3-way'!R78/3)</f>
        <v>-0.77477565780412283</v>
      </c>
      <c r="AT78" s="11">
        <f>IF(('OddsRatio_working_3-way'!X78=0),IF(Q78&gt;0,-Q78^(1/3),(-Q78)^(1/3)),'OddsRatio_working_3-way'!AN78-'OddsRatio_working_3-way'!R78/3)</f>
        <v>-0.30788620854495796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1.35</v>
      </c>
      <c r="B79" s="4">
        <f>IF('True_Odds_Calculator_3-way'!B80="","",'True_Odds_Calculator_3-way'!B80)</f>
        <v>5.46</v>
      </c>
      <c r="C79" s="4">
        <f>IF('True_Odds_Calculator_3-way'!C80="","",'True_Odds_Calculator_3-way'!C80)</f>
        <v>7.98</v>
      </c>
      <c r="D79" s="9">
        <f t="shared" si="26"/>
        <v>0.71903099575258345</v>
      </c>
      <c r="E79" s="9">
        <f t="shared" si="27"/>
        <v>0.1672406680315883</v>
      </c>
      <c r="F79" s="9">
        <f t="shared" si="28"/>
        <v>0.1137283362158283</v>
      </c>
      <c r="G79" s="9">
        <f t="shared" si="29"/>
        <v>1.1164589403045393</v>
      </c>
      <c r="H79" s="9">
        <f t="shared" si="30"/>
        <v>1.3907606291065888</v>
      </c>
      <c r="I79" s="9">
        <f t="shared" si="31"/>
        <v>5.9794068737582462</v>
      </c>
      <c r="J79" s="9">
        <f t="shared" si="32"/>
        <v>8.7928834033256837</v>
      </c>
      <c r="K79" s="11">
        <f t="shared" si="33"/>
        <v>0.7407407407407407</v>
      </c>
      <c r="L79" s="11">
        <f t="shared" si="34"/>
        <v>0.18315018315018314</v>
      </c>
      <c r="M79" s="11">
        <f t="shared" si="35"/>
        <v>0.12531328320802004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-0.18523754781064727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0.20044005006411017</v>
      </c>
      <c r="Q79" s="11">
        <f>2*'OddsRatio_working_3-way'!K79*'OddsRatio_working_3-way'!L79*'OddsRatio_working_3-way'!M79</f>
        <v>3.4001704845480943E-2</v>
      </c>
      <c r="R79" s="11">
        <f t="shared" si="36"/>
        <v>0</v>
      </c>
      <c r="S79" s="11">
        <f t="shared" si="37"/>
        <v>-1.0820703061185151</v>
      </c>
      <c r="T79" s="11">
        <f t="shared" si="38"/>
        <v>-0.18355730383689822</v>
      </c>
      <c r="U79" s="11">
        <f>'OddsRatio_working_3-way'!S79-'OddsRatio_working_3-way'!R79^2/3</f>
        <v>-1.0820703061185151</v>
      </c>
      <c r="V79" s="11">
        <f>'OddsRatio_working_3-way'!S79*'OddsRatio_working_3-way'!R79/3-2*'OddsRatio_working_3-way'!R79^3/27-'OddsRatio_working_3-way'!T79</f>
        <v>0.18355730383689822</v>
      </c>
      <c r="W79" s="11">
        <f>'OddsRatio_working_3-way'!V79^2+4*'OddsRatio_working_3-way'!U79^3/27</f>
        <v>-0.15400602157494958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0.21662138939104153</v>
      </c>
      <c r="Y79" s="11">
        <f>IF('OddsRatio_working_3-way'!W79&gt;=0,IF('OddsRatio_working_3-way'!V79+SQRT('OddsRatio_working_3-way'!W79)&gt;0,0,PI()),ACOS('OddsRatio_working_3-way'!V79/(2*'OddsRatio_working_3-way'!X79)))</f>
        <v>1.1332896381687207</v>
      </c>
      <c r="Z79" s="11">
        <f>'OddsRatio_working_3-way'!X79^(1/3)*COS('OddsRatio_working_3-way'!Y79/3)</f>
        <v>0.55822947015226976</v>
      </c>
      <c r="AA79" s="11">
        <f>'OddsRatio_working_3-way'!X79^(1/3)*COS(('OddsRatio_working_3-way'!Y79+2*PI())/3)</f>
        <v>-0.47095443513784252</v>
      </c>
      <c r="AB79" s="11">
        <f>'OddsRatio_working_3-way'!X79^(1/3)*COS(('OddsRatio_working_3-way'!Y79+4*PI())/3)</f>
        <v>-8.7275035014427099E-2</v>
      </c>
      <c r="AC79" s="11">
        <f>'OddsRatio_working_3-way'!X79^(1/3)*SIN('OddsRatio_working_3-way'!Y79/3)</f>
        <v>0.22151740494376795</v>
      </c>
      <c r="AD79" s="11">
        <f>'OddsRatio_working_3-way'!X79^(1/3)*SIN(('OddsRatio_working_3-way'!Y79+2*PI())/3)</f>
        <v>0.37268219982110862</v>
      </c>
      <c r="AE79" s="11">
        <f>'OddsRatio_working_3-way'!X79^(1/3)*SIN(('OddsRatio_working_3-way'!Y79+4*PI())/3)</f>
        <v>-0.59419960476487665</v>
      </c>
      <c r="AF79" s="11">
        <f>-'OddsRatio_working_3-way'!U79/(3*'OddsRatio_working_3-way'!X79^(1/3))*COS(('OddsRatio_working_3-way'!Y79)/3)</f>
        <v>0.55822947015226965</v>
      </c>
      <c r="AG79" s="11">
        <f>-'OddsRatio_working_3-way'!U79/(3*'OddsRatio_working_3-way'!X79^(1/3))*COS(('OddsRatio_working_3-way'!Y79+2*PI())/3)</f>
        <v>-0.47095443513784246</v>
      </c>
      <c r="AH79" s="11">
        <f>-'OddsRatio_working_3-way'!U79/(3*'OddsRatio_working_3-way'!X79^(1/3))*COS(('OddsRatio_working_3-way'!Y79+4*PI())/3)</f>
        <v>-8.7275035014427085E-2</v>
      </c>
      <c r="AI79" s="11">
        <f>'OddsRatio_working_3-way'!U79/(3*'OddsRatio_working_3-way'!X79^(1/3))*SIN(('OddsRatio_working_3-way'!Y79)/3)</f>
        <v>-0.22151740494376793</v>
      </c>
      <c r="AJ79" s="11">
        <f>'OddsRatio_working_3-way'!U79/(3*'OddsRatio_working_3-way'!X79^(1/3))*SIN(('OddsRatio_working_3-way'!Y79+2*PI())/3)</f>
        <v>-0.37268219982110856</v>
      </c>
      <c r="AK79" s="11">
        <f>'OddsRatio_working_3-way'!U79/(3*'OddsRatio_working_3-way'!X79^(1/3))*SIN(('OddsRatio_working_3-way'!Y79+4*PI())/3)</f>
        <v>0.59419960476487654</v>
      </c>
      <c r="AL79" s="11">
        <f>'OddsRatio_working_3-way'!Z79+'OddsRatio_working_3-way'!AF79</f>
        <v>1.1164589403045393</v>
      </c>
      <c r="AM79" s="11">
        <f>'OddsRatio_working_3-way'!AA79+'OddsRatio_working_3-way'!AG79</f>
        <v>-0.94190887027568504</v>
      </c>
      <c r="AN79" s="11">
        <f>'OddsRatio_working_3-way'!AB79+'OddsRatio_working_3-way'!AH79</f>
        <v>-0.1745500700288542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1.1164589403045393</v>
      </c>
      <c r="AS79" s="11">
        <f>IF(('OddsRatio_working_3-way'!X79=0),IF(Q79&gt;0,-Q79^(1/3),(-Q79)^(1/3)),'OddsRatio_working_3-way'!AM79-'OddsRatio_working_3-way'!R79/3)</f>
        <v>-0.94190887027568504</v>
      </c>
      <c r="AT79" s="11">
        <f>IF(('OddsRatio_working_3-way'!X79=0),IF(Q79&gt;0,-Q79^(1/3),(-Q79)^(1/3)),'OddsRatio_working_3-way'!AN79-'OddsRatio_working_3-way'!R79/3)</f>
        <v>-0.1745500700288542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3.24</v>
      </c>
      <c r="B80" s="4">
        <f>IF('True_Odds_Calculator_3-way'!B81="","",'True_Odds_Calculator_3-way'!B81)</f>
        <v>3.27</v>
      </c>
      <c r="C80" s="4">
        <f>IF('True_Odds_Calculator_3-way'!C81="","",'True_Odds_Calculator_3-way'!C81)</f>
        <v>2.33</v>
      </c>
      <c r="D80" s="9">
        <f t="shared" si="26"/>
        <v>0.2947971452308073</v>
      </c>
      <c r="E80" s="9">
        <f t="shared" si="27"/>
        <v>0.29203893066462289</v>
      </c>
      <c r="F80" s="9">
        <f t="shared" si="28"/>
        <v>0.41316392410456992</v>
      </c>
      <c r="G80" s="9">
        <f t="shared" si="29"/>
        <v>1.0679299583293962</v>
      </c>
      <c r="H80" s="9">
        <f t="shared" si="30"/>
        <v>3.3921631066578475</v>
      </c>
      <c r="I80" s="9">
        <f t="shared" si="31"/>
        <v>3.4242010054077299</v>
      </c>
      <c r="J80" s="9">
        <f t="shared" si="32"/>
        <v>2.4203468445780967</v>
      </c>
      <c r="K80" s="11">
        <f t="shared" si="33"/>
        <v>0.30864197530864196</v>
      </c>
      <c r="L80" s="11">
        <f t="shared" si="34"/>
        <v>0.3058103975535168</v>
      </c>
      <c r="M80" s="11">
        <f t="shared" si="35"/>
        <v>0.42918454935622319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-0.27395348694014787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0.23657244763849658</v>
      </c>
      <c r="Q80" s="11">
        <f>2*'OddsRatio_working_3-way'!K80*'OddsRatio_working_3-way'!L80*'OddsRatio_working_3-way'!M80</f>
        <v>8.1017961520033072E-2</v>
      </c>
      <c r="R80" s="11">
        <f t="shared" si="36"/>
        <v>0</v>
      </c>
      <c r="S80" s="11">
        <f t="shared" si="37"/>
        <v>-0.86354968604645599</v>
      </c>
      <c r="T80" s="11">
        <f t="shared" si="38"/>
        <v>-0.295736193851526</v>
      </c>
      <c r="U80" s="11">
        <f>'OddsRatio_working_3-way'!S80-'OddsRatio_working_3-way'!R80^2/3</f>
        <v>-0.86354968604645599</v>
      </c>
      <c r="V80" s="11">
        <f>'OddsRatio_working_3-way'!S80*'OddsRatio_working_3-way'!R80/3-2*'OddsRatio_working_3-way'!R80^3/27-'OddsRatio_working_3-way'!T80</f>
        <v>0.295736193851526</v>
      </c>
      <c r="W80" s="11">
        <f>'OddsRatio_working_3-way'!V80^2+4*'OddsRatio_working_3-way'!U80^3/27</f>
        <v>-7.9422661389735305E-3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0.15443620243709125</v>
      </c>
      <c r="Y80" s="11">
        <f>IF('OddsRatio_working_3-way'!W80&gt;=0,IF('OddsRatio_working_3-way'!V80+SQRT('OddsRatio_working_3-way'!W80)&gt;0,0,PI()),ACOS('OddsRatio_working_3-way'!V80/(2*'OddsRatio_working_3-way'!X80)))</f>
        <v>0.29269266685167694</v>
      </c>
      <c r="Z80" s="11">
        <f>'OddsRatio_working_3-way'!X80^(1/3)*COS('OddsRatio_working_3-way'!Y80/3)</f>
        <v>0.53396497916469809</v>
      </c>
      <c r="AA80" s="11">
        <f>'OddsRatio_working_3-way'!X80^(1/3)*COS(('OddsRatio_working_3-way'!Y80+2*PI())/3)</f>
        <v>-0.31224254129295481</v>
      </c>
      <c r="AB80" s="11">
        <f>'OddsRatio_working_3-way'!X80^(1/3)*COS(('OddsRatio_working_3-way'!Y80+4*PI())/3)</f>
        <v>-0.22172243787174317</v>
      </c>
      <c r="AC80" s="11">
        <f>'OddsRatio_working_3-way'!X80^(1/3)*SIN('OddsRatio_working_3-way'!Y80/3)</f>
        <v>5.2261806077309306E-2</v>
      </c>
      <c r="AD80" s="11">
        <f>'OddsRatio_working_3-way'!X80^(1/3)*SIN(('OddsRatio_working_3-way'!Y80+2*PI())/3)</f>
        <v>0.43629633364920239</v>
      </c>
      <c r="AE80" s="11">
        <f>'OddsRatio_working_3-way'!X80^(1/3)*SIN(('OddsRatio_working_3-way'!Y80+4*PI())/3)</f>
        <v>-0.48855813972651169</v>
      </c>
      <c r="AF80" s="11">
        <f>-'OddsRatio_working_3-way'!U80/(3*'OddsRatio_working_3-way'!X80^(1/3))*COS(('OddsRatio_working_3-way'!Y80)/3)</f>
        <v>0.53396497916469798</v>
      </c>
      <c r="AG80" s="11">
        <f>-'OddsRatio_working_3-way'!U80/(3*'OddsRatio_working_3-way'!X80^(1/3))*COS(('OddsRatio_working_3-way'!Y80+2*PI())/3)</f>
        <v>-0.3122425412929547</v>
      </c>
      <c r="AH80" s="11">
        <f>-'OddsRatio_working_3-way'!U80/(3*'OddsRatio_working_3-way'!X80^(1/3))*COS(('OddsRatio_working_3-way'!Y80+4*PI())/3)</f>
        <v>-0.22172243787174312</v>
      </c>
      <c r="AI80" s="11">
        <f>'OddsRatio_working_3-way'!U80/(3*'OddsRatio_working_3-way'!X80^(1/3))*SIN(('OddsRatio_working_3-way'!Y80)/3)</f>
        <v>-5.2261806077309299E-2</v>
      </c>
      <c r="AJ80" s="11">
        <f>'OddsRatio_working_3-way'!U80/(3*'OddsRatio_working_3-way'!X80^(1/3))*SIN(('OddsRatio_working_3-way'!Y80+2*PI())/3)</f>
        <v>-0.43629633364920234</v>
      </c>
      <c r="AK80" s="11">
        <f>'OddsRatio_working_3-way'!U80/(3*'OddsRatio_working_3-way'!X80^(1/3))*SIN(('OddsRatio_working_3-way'!Y80+4*PI())/3)</f>
        <v>0.48855813972651158</v>
      </c>
      <c r="AL80" s="11">
        <f>'OddsRatio_working_3-way'!Z80+'OddsRatio_working_3-way'!AF80</f>
        <v>1.0679299583293962</v>
      </c>
      <c r="AM80" s="11">
        <f>'OddsRatio_working_3-way'!AA80+'OddsRatio_working_3-way'!AG80</f>
        <v>-0.62448508258590951</v>
      </c>
      <c r="AN80" s="11">
        <f>'OddsRatio_working_3-way'!AB80+'OddsRatio_working_3-way'!AH80</f>
        <v>-0.44344487574348629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1.0679299583293962</v>
      </c>
      <c r="AS80" s="11">
        <f>IF(('OddsRatio_working_3-way'!X80=0),IF(Q80&gt;0,-Q80^(1/3),(-Q80)^(1/3)),'OddsRatio_working_3-way'!AM80-'OddsRatio_working_3-way'!R80/3)</f>
        <v>-0.62448508258590951</v>
      </c>
      <c r="AT80" s="11">
        <f>IF(('OddsRatio_working_3-way'!X80=0),IF(Q80&gt;0,-Q80^(1/3),(-Q80)^(1/3)),'OddsRatio_working_3-way'!AN80-'OddsRatio_working_3-way'!R80/3)</f>
        <v>-0.44344487574348629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2.12</v>
      </c>
      <c r="B81" s="4">
        <f>IF('True_Odds_Calculator_3-way'!B82="","",'True_Odds_Calculator_3-way'!B82)</f>
        <v>3.32</v>
      </c>
      <c r="C81" s="4">
        <f>IF('True_Odds_Calculator_3-way'!C82="","",'True_Odds_Calculator_3-way'!C82)</f>
        <v>3.54</v>
      </c>
      <c r="D81" s="9">
        <f t="shared" si="26"/>
        <v>0.45066344844109546</v>
      </c>
      <c r="E81" s="9">
        <f t="shared" si="27"/>
        <v>0.28369040393343764</v>
      </c>
      <c r="F81" s="9">
        <f t="shared" si="28"/>
        <v>0.2656461476254669</v>
      </c>
      <c r="G81" s="9">
        <f t="shared" si="29"/>
        <v>1.0883488900386997</v>
      </c>
      <c r="H81" s="9">
        <f t="shared" si="30"/>
        <v>2.218950756843344</v>
      </c>
      <c r="I81" s="9">
        <f t="shared" si="31"/>
        <v>3.5249694248897834</v>
      </c>
      <c r="J81" s="9">
        <f t="shared" si="32"/>
        <v>3.7644061806982978</v>
      </c>
      <c r="K81" s="11">
        <f t="shared" si="33"/>
        <v>0.47169811320754712</v>
      </c>
      <c r="L81" s="11">
        <f t="shared" si="34"/>
        <v>0.30120481927710846</v>
      </c>
      <c r="M81" s="11">
        <f t="shared" si="35"/>
        <v>0.2824858757062147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-0.26488814227167712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0.24000703806591897</v>
      </c>
      <c r="Q81" s="11">
        <f>2*'OddsRatio_working_3-way'!K81*'OddsRatio_working_3-way'!L81*'OddsRatio_working_3-way'!M81</f>
        <v>8.0269912396628409E-2</v>
      </c>
      <c r="R81" s="11">
        <f t="shared" si="36"/>
        <v>0</v>
      </c>
      <c r="S81" s="11">
        <f t="shared" si="37"/>
        <v>-0.90606939218804539</v>
      </c>
      <c r="T81" s="11">
        <f t="shared" si="38"/>
        <v>-0.30303324153446332</v>
      </c>
      <c r="U81" s="11">
        <f>'OddsRatio_working_3-way'!S81-'OddsRatio_working_3-way'!R81^2/3</f>
        <v>-0.90606939218804539</v>
      </c>
      <c r="V81" s="11">
        <f>'OddsRatio_working_3-way'!S81*'OddsRatio_working_3-way'!R81/3-2*'OddsRatio_working_3-way'!R81^3/27-'OddsRatio_working_3-way'!T81</f>
        <v>0.30303324153446332</v>
      </c>
      <c r="W81" s="11">
        <f>'OddsRatio_working_3-way'!V81^2+4*'OddsRatio_working_3-way'!U81^3/27</f>
        <v>-1.8370603844590133E-2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0.16598173794086091</v>
      </c>
      <c r="Y81" s="11">
        <f>IF('OddsRatio_working_3-way'!W81&gt;=0,IF('OddsRatio_working_3-way'!V81+SQRT('OddsRatio_working_3-way'!W81)&gt;0,0,PI()),ACOS('OddsRatio_working_3-way'!V81/(2*'OddsRatio_working_3-way'!X81)))</f>
        <v>0.42058277551288348</v>
      </c>
      <c r="Z81" s="11">
        <f>'OddsRatio_working_3-way'!X81^(1/3)*COS('OddsRatio_working_3-way'!Y81/3)</f>
        <v>0.54417444501934986</v>
      </c>
      <c r="AA81" s="11">
        <f>'OddsRatio_working_3-way'!X81^(1/3)*COS(('OddsRatio_working_3-way'!Y81+2*PI())/3)</f>
        <v>-0.33859269662965447</v>
      </c>
      <c r="AB81" s="11">
        <f>'OddsRatio_working_3-way'!X81^(1/3)*COS(('OddsRatio_working_3-way'!Y81+4*PI())/3)</f>
        <v>-0.20558174838969559</v>
      </c>
      <c r="AC81" s="11">
        <f>'OddsRatio_working_3-way'!X81^(1/3)*SIN('OddsRatio_working_3-way'!Y81/3)</f>
        <v>7.6793906771507783E-2</v>
      </c>
      <c r="AD81" s="11">
        <f>'OddsRatio_working_3-way'!X81^(1/3)*SIN(('OddsRatio_working_3-way'!Y81+2*PI())/3)</f>
        <v>0.43287194009130142</v>
      </c>
      <c r="AE81" s="11">
        <f>'OddsRatio_working_3-way'!X81^(1/3)*SIN(('OddsRatio_working_3-way'!Y81+4*PI())/3)</f>
        <v>-0.50966584686280914</v>
      </c>
      <c r="AF81" s="11">
        <f>-'OddsRatio_working_3-way'!U81/(3*'OddsRatio_working_3-way'!X81^(1/3))*COS(('OddsRatio_working_3-way'!Y81)/3)</f>
        <v>0.54417444501934986</v>
      </c>
      <c r="AG81" s="11">
        <f>-'OddsRatio_working_3-way'!U81/(3*'OddsRatio_working_3-way'!X81^(1/3))*COS(('OddsRatio_working_3-way'!Y81+2*PI())/3)</f>
        <v>-0.33859269662965447</v>
      </c>
      <c r="AH81" s="11">
        <f>-'OddsRatio_working_3-way'!U81/(3*'OddsRatio_working_3-way'!X81^(1/3))*COS(('OddsRatio_working_3-way'!Y81+4*PI())/3)</f>
        <v>-0.20558174838969559</v>
      </c>
      <c r="AI81" s="11">
        <f>'OddsRatio_working_3-way'!U81/(3*'OddsRatio_working_3-way'!X81^(1/3))*SIN(('OddsRatio_working_3-way'!Y81)/3)</f>
        <v>-7.6793906771507783E-2</v>
      </c>
      <c r="AJ81" s="11">
        <f>'OddsRatio_working_3-way'!U81/(3*'OddsRatio_working_3-way'!X81^(1/3))*SIN(('OddsRatio_working_3-way'!Y81+2*PI())/3)</f>
        <v>-0.43287194009130142</v>
      </c>
      <c r="AK81" s="11">
        <f>'OddsRatio_working_3-way'!U81/(3*'OddsRatio_working_3-way'!X81^(1/3))*SIN(('OddsRatio_working_3-way'!Y81+4*PI())/3)</f>
        <v>0.50966584686280914</v>
      </c>
      <c r="AL81" s="11">
        <f>'OddsRatio_working_3-way'!Z81+'OddsRatio_working_3-way'!AF81</f>
        <v>1.0883488900386997</v>
      </c>
      <c r="AM81" s="11">
        <f>'OddsRatio_working_3-way'!AA81+'OddsRatio_working_3-way'!AG81</f>
        <v>-0.67718539325930893</v>
      </c>
      <c r="AN81" s="11">
        <f>'OddsRatio_working_3-way'!AB81+'OddsRatio_working_3-way'!AH81</f>
        <v>-0.41116349677939118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1.0883488900386997</v>
      </c>
      <c r="AS81" s="11">
        <f>IF(('OddsRatio_working_3-way'!X81=0),IF(Q81&gt;0,-Q81^(1/3),(-Q81)^(1/3)),'OddsRatio_working_3-way'!AM81-'OddsRatio_working_3-way'!R81/3)</f>
        <v>-0.67718539325930893</v>
      </c>
      <c r="AT81" s="11">
        <f>IF(('OddsRatio_working_3-way'!X81=0),IF(Q81&gt;0,-Q81^(1/3),(-Q81)^(1/3)),'OddsRatio_working_3-way'!AN81-'OddsRatio_working_3-way'!R81/3)</f>
        <v>-0.41116349677939118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1.1000000000000001</v>
      </c>
      <c r="B82" s="4">
        <f>IF('True_Odds_Calculator_3-way'!B83="","",'True_Odds_Calculator_3-way'!B83)</f>
        <v>11.96</v>
      </c>
      <c r="C82" s="4">
        <f>IF('True_Odds_Calculator_3-way'!C83="","",'True_Odds_Calculator_3-way'!C83)</f>
        <v>27.94</v>
      </c>
      <c r="D82" s="9">
        <f t="shared" si="26"/>
        <v>0.89606465659842605</v>
      </c>
      <c r="E82" s="9">
        <f t="shared" si="27"/>
        <v>7.2925618077449336E-2</v>
      </c>
      <c r="F82" s="9">
        <f t="shared" si="28"/>
        <v>3.1009725324124365E-2</v>
      </c>
      <c r="G82" s="9">
        <f t="shared" si="29"/>
        <v>1.1599089712580057</v>
      </c>
      <c r="H82" s="9">
        <f t="shared" si="30"/>
        <v>1.1159908971258008</v>
      </c>
      <c r="I82" s="9">
        <f t="shared" si="31"/>
        <v>13.712602324987744</v>
      </c>
      <c r="J82" s="9">
        <f t="shared" si="32"/>
        <v>32.247947685690683</v>
      </c>
      <c r="K82" s="11">
        <f t="shared" si="33"/>
        <v>0.90909090909090906</v>
      </c>
      <c r="L82" s="11">
        <f t="shared" si="34"/>
        <v>8.3612040133779264E-2</v>
      </c>
      <c r="M82" s="11">
        <f t="shared" si="35"/>
        <v>3.5790980672870433E-2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-8.0326321464163297E-2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0.10337923879363609</v>
      </c>
      <c r="Q82" s="11">
        <f>2*'OddsRatio_working_3-way'!K82*'OddsRatio_working_3-way'!L82*'OddsRatio_working_3-way'!M82</f>
        <v>5.4410125680861097E-3</v>
      </c>
      <c r="R82" s="11">
        <f t="shared" si="36"/>
        <v>0</v>
      </c>
      <c r="S82" s="11">
        <f t="shared" si="37"/>
        <v>-1.2869908257875047</v>
      </c>
      <c r="T82" s="11">
        <f t="shared" si="38"/>
        <v>-6.7736359251973924E-2</v>
      </c>
      <c r="U82" s="11">
        <f>'OddsRatio_working_3-way'!S82-'OddsRatio_working_3-way'!R82^2/3</f>
        <v>-1.2869908257875047</v>
      </c>
      <c r="V82" s="11">
        <f>'OddsRatio_working_3-way'!S82*'OddsRatio_working_3-way'!R82/3-2*'OddsRatio_working_3-way'!R82^3/27-'OddsRatio_working_3-way'!T82</f>
        <v>6.7736359251973924E-2</v>
      </c>
      <c r="W82" s="11">
        <f>'OddsRatio_working_3-way'!V82^2+4*'OddsRatio_working_3-way'!U82^3/27</f>
        <v>-0.31121938795846305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0.28098380839613141</v>
      </c>
      <c r="Y82" s="11">
        <f>IF('OddsRatio_working_3-way'!W82&gt;=0,IF('OddsRatio_working_3-way'!V82+SQRT('OddsRatio_working_3-way'!W82)&gt;0,0,PI()),ACOS('OddsRatio_working_3-way'!V82/(2*'OddsRatio_working_3-way'!X82)))</f>
        <v>1.4499682630598763</v>
      </c>
      <c r="Z82" s="11">
        <f>'OddsRatio_working_3-way'!X82^(1/3)*COS('OddsRatio_working_3-way'!Y82/3)</f>
        <v>0.57995448562900287</v>
      </c>
      <c r="AA82" s="11">
        <f>'OddsRatio_working_3-way'!X82^(1/3)*COS(('OddsRatio_working_3-way'!Y82+2*PI())/3)</f>
        <v>-0.5535816858650221</v>
      </c>
      <c r="AB82" s="11">
        <f>'OddsRatio_working_3-way'!X82^(1/3)*COS(('OddsRatio_working_3-way'!Y82+4*PI())/3)</f>
        <v>-2.6372799763980905E-2</v>
      </c>
      <c r="AC82" s="11">
        <f>'OddsRatio_working_3-way'!X82^(1/3)*SIN('OddsRatio_working_3-way'!Y82/3)</f>
        <v>0.30438419230959912</v>
      </c>
      <c r="AD82" s="11">
        <f>'OddsRatio_working_3-way'!X82^(1/3)*SIN(('OddsRatio_working_3-way'!Y82+2*PI())/3)</f>
        <v>0.35006322143865415</v>
      </c>
      <c r="AE82" s="11">
        <f>'OddsRatio_working_3-way'!X82^(1/3)*SIN(('OddsRatio_working_3-way'!Y82+4*PI())/3)</f>
        <v>-0.6544474137482531</v>
      </c>
      <c r="AF82" s="11">
        <f>-'OddsRatio_working_3-way'!U82/(3*'OddsRatio_working_3-way'!X82^(1/3))*COS(('OddsRatio_working_3-way'!Y82)/3)</f>
        <v>0.57995448562900287</v>
      </c>
      <c r="AG82" s="11">
        <f>-'OddsRatio_working_3-way'!U82/(3*'OddsRatio_working_3-way'!X82^(1/3))*COS(('OddsRatio_working_3-way'!Y82+2*PI())/3)</f>
        <v>-0.5535816858650221</v>
      </c>
      <c r="AH82" s="11">
        <f>-'OddsRatio_working_3-way'!U82/(3*'OddsRatio_working_3-way'!X82^(1/3))*COS(('OddsRatio_working_3-way'!Y82+4*PI())/3)</f>
        <v>-2.6372799763980905E-2</v>
      </c>
      <c r="AI82" s="11">
        <f>'OddsRatio_working_3-way'!U82/(3*'OddsRatio_working_3-way'!X82^(1/3))*SIN(('OddsRatio_working_3-way'!Y82)/3)</f>
        <v>-0.30438419230959912</v>
      </c>
      <c r="AJ82" s="11">
        <f>'OddsRatio_working_3-way'!U82/(3*'OddsRatio_working_3-way'!X82^(1/3))*SIN(('OddsRatio_working_3-way'!Y82+2*PI())/3)</f>
        <v>-0.35006322143865415</v>
      </c>
      <c r="AK82" s="11">
        <f>'OddsRatio_working_3-way'!U82/(3*'OddsRatio_working_3-way'!X82^(1/3))*SIN(('OddsRatio_working_3-way'!Y82+4*PI())/3)</f>
        <v>0.6544474137482531</v>
      </c>
      <c r="AL82" s="11">
        <f>'OddsRatio_working_3-way'!Z82+'OddsRatio_working_3-way'!AF82</f>
        <v>1.1599089712580057</v>
      </c>
      <c r="AM82" s="11">
        <f>'OddsRatio_working_3-way'!AA82+'OddsRatio_working_3-way'!AG82</f>
        <v>-1.1071633717300442</v>
      </c>
      <c r="AN82" s="11">
        <f>'OddsRatio_working_3-way'!AB82+'OddsRatio_working_3-way'!AH82</f>
        <v>-5.274559952796181E-2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1.1599089712580057</v>
      </c>
      <c r="AS82" s="11">
        <f>IF(('OddsRatio_working_3-way'!X82=0),IF(Q82&gt;0,-Q82^(1/3),(-Q82)^(1/3)),'OddsRatio_working_3-way'!AM82-'OddsRatio_working_3-way'!R82/3)</f>
        <v>-1.1071633717300442</v>
      </c>
      <c r="AT82" s="11">
        <f>IF(('OddsRatio_working_3-way'!X82=0),IF(Q82&gt;0,-Q82^(1/3),(-Q82)^(1/3)),'OddsRatio_working_3-way'!AN82-'OddsRatio_working_3-way'!R82/3)</f>
        <v>-5.274559952796181E-2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3.09</v>
      </c>
      <c r="B83" s="4">
        <f>IF('True_Odds_Calculator_3-way'!B84="","",'True_Odds_Calculator_3-way'!B84)</f>
        <v>3.56</v>
      </c>
      <c r="C83" s="4">
        <f>IF('True_Odds_Calculator_3-way'!C84="","",'True_Odds_Calculator_3-way'!C84)</f>
        <v>2.39</v>
      </c>
      <c r="D83" s="9">
        <f t="shared" si="26"/>
        <v>0.31607272932574143</v>
      </c>
      <c r="E83" s="9">
        <f t="shared" si="27"/>
        <v>0.27394022273873947</v>
      </c>
      <c r="F83" s="9">
        <f t="shared" si="28"/>
        <v>0.40998704793551899</v>
      </c>
      <c r="G83" s="9">
        <f t="shared" si="29"/>
        <v>1.035324778731634</v>
      </c>
      <c r="H83" s="9">
        <f t="shared" si="30"/>
        <v>3.1638287875491145</v>
      </c>
      <c r="I83" s="9">
        <f t="shared" si="31"/>
        <v>3.6504314335529822</v>
      </c>
      <c r="J83" s="9">
        <f t="shared" si="32"/>
        <v>2.439101442436971</v>
      </c>
      <c r="K83" s="11">
        <f t="shared" si="33"/>
        <v>0.3236245954692557</v>
      </c>
      <c r="L83" s="11">
        <f t="shared" si="34"/>
        <v>0.2808988764044944</v>
      </c>
      <c r="M83" s="11">
        <f t="shared" si="35"/>
        <v>0.41841004184100417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-0.2828750692823796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0.22973679618192661</v>
      </c>
      <c r="Q83" s="11">
        <f>2*'OddsRatio_working_3-way'!K83*'OddsRatio_working_3-way'!L83*'OddsRatio_working_3-way'!M83</f>
        <v>7.6071786815207501E-2</v>
      </c>
      <c r="R83" s="11">
        <f t="shared" si="36"/>
        <v>0</v>
      </c>
      <c r="S83" s="11">
        <f t="shared" si="37"/>
        <v>-0.81214932360331904</v>
      </c>
      <c r="T83" s="11">
        <f t="shared" si="38"/>
        <v>-0.26892361708719181</v>
      </c>
      <c r="U83" s="11">
        <f>'OddsRatio_working_3-way'!S83-'OddsRatio_working_3-way'!R83^2/3</f>
        <v>-0.81214932360331904</v>
      </c>
      <c r="V83" s="11">
        <f>'OddsRatio_working_3-way'!S83*'OddsRatio_working_3-way'!R83/3-2*'OddsRatio_working_3-way'!R83^3/27-'OddsRatio_working_3-way'!T83</f>
        <v>0.26892361708719181</v>
      </c>
      <c r="W83" s="11">
        <f>'OddsRatio_working_3-way'!V83^2+4*'OddsRatio_working_3-way'!U83^3/27</f>
        <v>-7.0404954595345709E-3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0.1408548963355491</v>
      </c>
      <c r="Y83" s="11">
        <f>IF('OddsRatio_working_3-way'!W83&gt;=0,IF('OddsRatio_working_3-way'!V83+SQRT('OddsRatio_working_3-way'!W83)&gt;0,0,PI()),ACOS('OddsRatio_working_3-way'!V83/(2*'OddsRatio_working_3-way'!X83)))</f>
        <v>0.30244111997248302</v>
      </c>
      <c r="Z83" s="11">
        <f>'OddsRatio_working_3-way'!X83^(1/3)*COS('OddsRatio_working_3-way'!Y83/3)</f>
        <v>0.51766238936581699</v>
      </c>
      <c r="AA83" s="11">
        <f>'OddsRatio_working_3-way'!X83^(1/3)*COS(('OddsRatio_working_3-way'!Y83+2*PI())/3)</f>
        <v>-0.30418060347601938</v>
      </c>
      <c r="AB83" s="11">
        <f>'OddsRatio_working_3-way'!X83^(1/3)*COS(('OddsRatio_working_3-way'!Y83+4*PI())/3)</f>
        <v>-0.21348178588979774</v>
      </c>
      <c r="AC83" s="11">
        <f>'OddsRatio_working_3-way'!X83^(1/3)*SIN('OddsRatio_working_3-way'!Y83/3)</f>
        <v>5.2364986748585772E-2</v>
      </c>
      <c r="AD83" s="11">
        <f>'OddsRatio_working_3-way'!X83^(1/3)*SIN(('OddsRatio_working_3-way'!Y83+2*PI())/3)</f>
        <v>0.42212628640025607</v>
      </c>
      <c r="AE83" s="11">
        <f>'OddsRatio_working_3-way'!X83^(1/3)*SIN(('OddsRatio_working_3-way'!Y83+4*PI())/3)</f>
        <v>-0.47449127314884187</v>
      </c>
      <c r="AF83" s="11">
        <f>-'OddsRatio_working_3-way'!U83/(3*'OddsRatio_working_3-way'!X83^(1/3))*COS(('OddsRatio_working_3-way'!Y83)/3)</f>
        <v>0.5176623893658171</v>
      </c>
      <c r="AG83" s="11">
        <f>-'OddsRatio_working_3-way'!U83/(3*'OddsRatio_working_3-way'!X83^(1/3))*COS(('OddsRatio_working_3-way'!Y83+2*PI())/3)</f>
        <v>-0.30418060347601944</v>
      </c>
      <c r="AH83" s="11">
        <f>-'OddsRatio_working_3-way'!U83/(3*'OddsRatio_working_3-way'!X83^(1/3))*COS(('OddsRatio_working_3-way'!Y83+4*PI())/3)</f>
        <v>-0.2134817858897978</v>
      </c>
      <c r="AI83" s="11">
        <f>'OddsRatio_working_3-way'!U83/(3*'OddsRatio_working_3-way'!X83^(1/3))*SIN(('OddsRatio_working_3-way'!Y83)/3)</f>
        <v>-5.2364986748585786E-2</v>
      </c>
      <c r="AJ83" s="11">
        <f>'OddsRatio_working_3-way'!U83/(3*'OddsRatio_working_3-way'!X83^(1/3))*SIN(('OddsRatio_working_3-way'!Y83+2*PI())/3)</f>
        <v>-0.42212628640025612</v>
      </c>
      <c r="AK83" s="11">
        <f>'OddsRatio_working_3-way'!U83/(3*'OddsRatio_working_3-way'!X83^(1/3))*SIN(('OddsRatio_working_3-way'!Y83+4*PI())/3)</f>
        <v>0.47449127314884199</v>
      </c>
      <c r="AL83" s="11">
        <f>'OddsRatio_working_3-way'!Z83+'OddsRatio_working_3-way'!AF83</f>
        <v>1.035324778731634</v>
      </c>
      <c r="AM83" s="11">
        <f>'OddsRatio_working_3-way'!AA83+'OddsRatio_working_3-way'!AG83</f>
        <v>-0.60836120695203877</v>
      </c>
      <c r="AN83" s="11">
        <f>'OddsRatio_working_3-way'!AB83+'OddsRatio_working_3-way'!AH83</f>
        <v>-0.42696357177959554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1.035324778731634</v>
      </c>
      <c r="AS83" s="11">
        <f>IF(('OddsRatio_working_3-way'!X83=0),IF(Q83&gt;0,-Q83^(1/3),(-Q83)^(1/3)),'OddsRatio_working_3-way'!AM83-'OddsRatio_working_3-way'!R83/3)</f>
        <v>-0.60836120695203877</v>
      </c>
      <c r="AT83" s="11">
        <f>IF(('OddsRatio_working_3-way'!X83=0),IF(Q83&gt;0,-Q83^(1/3),(-Q83)^(1/3)),'OddsRatio_working_3-way'!AN83-'OddsRatio_working_3-way'!R83/3)</f>
        <v>-0.42696357177959554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2.14</v>
      </c>
      <c r="B84" s="4">
        <f>IF('True_Odds_Calculator_3-way'!B85="","",'True_Odds_Calculator_3-way'!B85)</f>
        <v>3.27</v>
      </c>
      <c r="C84" s="4">
        <f>IF('True_Odds_Calculator_3-way'!C85="","",'True_Odds_Calculator_3-way'!C85)</f>
        <v>3.69</v>
      </c>
      <c r="D84" s="9">
        <f t="shared" si="26"/>
        <v>0.45050074345137736</v>
      </c>
      <c r="E84" s="9">
        <f t="shared" si="27"/>
        <v>0.29164681975602735</v>
      </c>
      <c r="F84" s="9">
        <f t="shared" si="28"/>
        <v>0.25785243679259523</v>
      </c>
      <c r="G84" s="9">
        <f t="shared" si="29"/>
        <v>1.0699580382853291</v>
      </c>
      <c r="H84" s="9">
        <f t="shared" si="30"/>
        <v>2.2197521636452753</v>
      </c>
      <c r="I84" s="9">
        <f t="shared" si="31"/>
        <v>3.4288047469076965</v>
      </c>
      <c r="J84" s="9">
        <f t="shared" si="32"/>
        <v>3.8781871229875344</v>
      </c>
      <c r="K84" s="11">
        <f t="shared" si="33"/>
        <v>0.46728971962616822</v>
      </c>
      <c r="L84" s="11">
        <f t="shared" si="34"/>
        <v>0.3058103975535168</v>
      </c>
      <c r="M84" s="11">
        <f t="shared" si="35"/>
        <v>0.2710027100271003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-0.26958461044783633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0.23623374934483862</v>
      </c>
      <c r="Q84" s="11">
        <f>2*'OddsRatio_working_3-way'!K84*'OddsRatio_working_3-way'!L84*'OddsRatio_working_3-way'!M84</f>
        <v>7.745368830978315E-2</v>
      </c>
      <c r="R84" s="11">
        <f t="shared" si="36"/>
        <v>0</v>
      </c>
      <c r="S84" s="11">
        <f t="shared" si="37"/>
        <v>-0.8762879637394918</v>
      </c>
      <c r="T84" s="11">
        <f t="shared" si="38"/>
        <v>-0.2873075290949153</v>
      </c>
      <c r="U84" s="11">
        <f>'OddsRatio_working_3-way'!S84-'OddsRatio_working_3-way'!R84^2/3</f>
        <v>-0.8762879637394918</v>
      </c>
      <c r="V84" s="11">
        <f>'OddsRatio_working_3-way'!S84*'OddsRatio_working_3-way'!R84/3-2*'OddsRatio_working_3-way'!R84^3/27-'OddsRatio_working_3-way'!T84</f>
        <v>0.2873075290949153</v>
      </c>
      <c r="W84" s="11">
        <f>'OddsRatio_working_3-way'!V84^2+4*'OddsRatio_working_3-way'!U84^3/27</f>
        <v>-1.7140979774781004E-2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0.15786592099738198</v>
      </c>
      <c r="Y84" s="11">
        <f>IF('OddsRatio_working_3-way'!W84&gt;=0,IF('OddsRatio_working_3-way'!V84+SQRT('OddsRatio_working_3-way'!W84)&gt;0,0,PI()),ACOS('OddsRatio_working_3-way'!V84/(2*'OddsRatio_working_3-way'!X84)))</f>
        <v>0.42757678899316498</v>
      </c>
      <c r="Z84" s="11">
        <f>'OddsRatio_working_3-way'!X84^(1/3)*COS('OddsRatio_working_3-way'!Y84/3)</f>
        <v>0.53497901914266455</v>
      </c>
      <c r="AA84" s="11">
        <f>'OddsRatio_working_3-way'!X84^(1/3)*COS(('OddsRatio_working_3-way'!Y84+2*PI())/3)</f>
        <v>-0.33397317480375865</v>
      </c>
      <c r="AB84" s="11">
        <f>'OddsRatio_working_3-way'!X84^(1/3)*COS(('OddsRatio_working_3-way'!Y84+4*PI())/3)</f>
        <v>-0.20100584433890625</v>
      </c>
      <c r="AC84" s="11">
        <f>'OddsRatio_working_3-way'!X84^(1/3)*SIN('OddsRatio_working_3-way'!Y84/3)</f>
        <v>7.676872403730868E-2</v>
      </c>
      <c r="AD84" s="11">
        <f>'OddsRatio_working_3-way'!X84^(1/3)*SIN(('OddsRatio_working_3-way'!Y84+2*PI())/3)</f>
        <v>0.4249210590505747</v>
      </c>
      <c r="AE84" s="11">
        <f>'OddsRatio_working_3-way'!X84^(1/3)*SIN(('OddsRatio_working_3-way'!Y84+4*PI())/3)</f>
        <v>-0.50168978308788326</v>
      </c>
      <c r="AF84" s="11">
        <f>-'OddsRatio_working_3-way'!U84/(3*'OddsRatio_working_3-way'!X84^(1/3))*COS(('OddsRatio_working_3-way'!Y84)/3)</f>
        <v>0.53497901914266455</v>
      </c>
      <c r="AG84" s="11">
        <f>-'OddsRatio_working_3-way'!U84/(3*'OddsRatio_working_3-way'!X84^(1/3))*COS(('OddsRatio_working_3-way'!Y84+2*PI())/3)</f>
        <v>-0.33397317480375865</v>
      </c>
      <c r="AH84" s="11">
        <f>-'OddsRatio_working_3-way'!U84/(3*'OddsRatio_working_3-way'!X84^(1/3))*COS(('OddsRatio_working_3-way'!Y84+4*PI())/3)</f>
        <v>-0.20100584433890625</v>
      </c>
      <c r="AI84" s="11">
        <f>'OddsRatio_working_3-way'!U84/(3*'OddsRatio_working_3-way'!X84^(1/3))*SIN(('OddsRatio_working_3-way'!Y84)/3)</f>
        <v>-7.676872403730868E-2</v>
      </c>
      <c r="AJ84" s="11">
        <f>'OddsRatio_working_3-way'!U84/(3*'OddsRatio_working_3-way'!X84^(1/3))*SIN(('OddsRatio_working_3-way'!Y84+2*PI())/3)</f>
        <v>-0.4249210590505747</v>
      </c>
      <c r="AK84" s="11">
        <f>'OddsRatio_working_3-way'!U84/(3*'OddsRatio_working_3-way'!X84^(1/3))*SIN(('OddsRatio_working_3-way'!Y84+4*PI())/3)</f>
        <v>0.50168978308788326</v>
      </c>
      <c r="AL84" s="11">
        <f>'OddsRatio_working_3-way'!Z84+'OddsRatio_working_3-way'!AF84</f>
        <v>1.0699580382853291</v>
      </c>
      <c r="AM84" s="11">
        <f>'OddsRatio_working_3-way'!AA84+'OddsRatio_working_3-way'!AG84</f>
        <v>-0.66794634960751731</v>
      </c>
      <c r="AN84" s="11">
        <f>'OddsRatio_working_3-way'!AB84+'OddsRatio_working_3-way'!AH84</f>
        <v>-0.40201168867781251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1.0699580382853291</v>
      </c>
      <c r="AS84" s="11">
        <f>IF(('OddsRatio_working_3-way'!X84=0),IF(Q84&gt;0,-Q84^(1/3),(-Q84)^(1/3)),'OddsRatio_working_3-way'!AM84-'OddsRatio_working_3-way'!R84/3)</f>
        <v>-0.66794634960751731</v>
      </c>
      <c r="AT84" s="11">
        <f>IF(('OddsRatio_working_3-way'!X84=0),IF(Q84&gt;0,-Q84^(1/3),(-Q84)^(1/3)),'OddsRatio_working_3-way'!AN84-'OddsRatio_working_3-way'!R84/3)</f>
        <v>-0.40201168867781251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4.68</v>
      </c>
      <c r="B85" s="4">
        <f>IF('True_Odds_Calculator_3-way'!B86="","",'True_Odds_Calculator_3-way'!B86)</f>
        <v>3.46</v>
      </c>
      <c r="C85" s="4">
        <f>IF('True_Odds_Calculator_3-way'!C86="","",'True_Odds_Calculator_3-way'!C86)</f>
        <v>1.83</v>
      </c>
      <c r="D85" s="9">
        <f t="shared" si="26"/>
        <v>0.20055248232522957</v>
      </c>
      <c r="E85" s="9">
        <f t="shared" si="27"/>
        <v>0.27287322878735437</v>
      </c>
      <c r="F85" s="9">
        <f t="shared" si="28"/>
        <v>0.52657428888741609</v>
      </c>
      <c r="G85" s="9">
        <f t="shared" si="29"/>
        <v>1.0832135846062205</v>
      </c>
      <c r="H85" s="9">
        <f t="shared" si="30"/>
        <v>4.9862259913508913</v>
      </c>
      <c r="I85" s="9">
        <f t="shared" si="31"/>
        <v>3.6647054181313021</v>
      </c>
      <c r="J85" s="9">
        <f t="shared" si="32"/>
        <v>1.8990672752231632</v>
      </c>
      <c r="K85" s="11">
        <f t="shared" si="33"/>
        <v>0.21367521367521369</v>
      </c>
      <c r="L85" s="11">
        <f t="shared" si="34"/>
        <v>0.28901734104046245</v>
      </c>
      <c r="M85" s="11">
        <f t="shared" si="35"/>
        <v>0.54644808743169393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-0.2535642232410924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0.2352121417789948</v>
      </c>
      <c r="Q85" s="11">
        <f>2*'OddsRatio_working_3-way'!K85*'OddsRatio_working_3-way'!L85*'OddsRatio_working_3-way'!M85</f>
        <v>6.7492723609467675E-2</v>
      </c>
      <c r="R85" s="11">
        <f t="shared" si="36"/>
        <v>0</v>
      </c>
      <c r="S85" s="11">
        <f t="shared" si="37"/>
        <v>-0.92762353762877581</v>
      </c>
      <c r="T85" s="11">
        <f t="shared" si="38"/>
        <v>-0.26617605096951968</v>
      </c>
      <c r="U85" s="11">
        <f>'OddsRatio_working_3-way'!S85-'OddsRatio_working_3-way'!R85^2/3</f>
        <v>-0.92762353762877581</v>
      </c>
      <c r="V85" s="11">
        <f>'OddsRatio_working_3-way'!S85*'OddsRatio_working_3-way'!R85/3-2*'OddsRatio_working_3-way'!R85^3/27-'OddsRatio_working_3-way'!T85</f>
        <v>0.26617605096951968</v>
      </c>
      <c r="W85" s="11">
        <f>'OddsRatio_working_3-way'!V85^2+4*'OddsRatio_working_3-way'!U85^3/27</f>
        <v>-4.7403130096779822E-2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0.17193953894211489</v>
      </c>
      <c r="Y85" s="11">
        <f>IF('OddsRatio_working_3-way'!W85&gt;=0,IF('OddsRatio_working_3-way'!V85+SQRT('OddsRatio_working_3-way'!W85)&gt;0,0,PI()),ACOS('OddsRatio_working_3-way'!V85/(2*'OddsRatio_working_3-way'!X85)))</f>
        <v>0.68559940799010743</v>
      </c>
      <c r="Z85" s="11">
        <f>'OddsRatio_working_3-way'!X85^(1/3)*COS('OddsRatio_working_3-way'!Y85/3)</f>
        <v>0.54160679230311037</v>
      </c>
      <c r="AA85" s="11">
        <f>'OddsRatio_working_3-way'!X85^(1/3)*COS(('OddsRatio_working_3-way'!Y85+2*PI())/3)</f>
        <v>-0.3799017293448062</v>
      </c>
      <c r="AB85" s="11">
        <f>'OddsRatio_working_3-way'!X85^(1/3)*COS(('OddsRatio_working_3-way'!Y85+4*PI())/3)</f>
        <v>-0.16170506295830431</v>
      </c>
      <c r="AC85" s="11">
        <f>'OddsRatio_working_3-way'!X85^(1/3)*SIN('OddsRatio_working_3-way'!Y85/3)</f>
        <v>0.12597590407452605</v>
      </c>
      <c r="AD85" s="11">
        <f>'OddsRatio_working_3-way'!X85^(1/3)*SIN(('OddsRatio_working_3-way'!Y85+2*PI())/3)</f>
        <v>0.40605728895943283</v>
      </c>
      <c r="AE85" s="11">
        <f>'OddsRatio_working_3-way'!X85^(1/3)*SIN(('OddsRatio_working_3-way'!Y85+4*PI())/3)</f>
        <v>-0.53203319303395868</v>
      </c>
      <c r="AF85" s="11">
        <f>-'OddsRatio_working_3-way'!U85/(3*'OddsRatio_working_3-way'!X85^(1/3))*COS(('OddsRatio_working_3-way'!Y85)/3)</f>
        <v>0.54160679230311026</v>
      </c>
      <c r="AG85" s="11">
        <f>-'OddsRatio_working_3-way'!U85/(3*'OddsRatio_working_3-way'!X85^(1/3))*COS(('OddsRatio_working_3-way'!Y85+2*PI())/3)</f>
        <v>-0.37990172934480615</v>
      </c>
      <c r="AH85" s="11">
        <f>-'OddsRatio_working_3-way'!U85/(3*'OddsRatio_working_3-way'!X85^(1/3))*COS(('OddsRatio_working_3-way'!Y85+4*PI())/3)</f>
        <v>-0.16170506295830428</v>
      </c>
      <c r="AI85" s="11">
        <f>'OddsRatio_working_3-way'!U85/(3*'OddsRatio_working_3-way'!X85^(1/3))*SIN(('OddsRatio_working_3-way'!Y85)/3)</f>
        <v>-0.12597590407452602</v>
      </c>
      <c r="AJ85" s="11">
        <f>'OddsRatio_working_3-way'!U85/(3*'OddsRatio_working_3-way'!X85^(1/3))*SIN(('OddsRatio_working_3-way'!Y85+2*PI())/3)</f>
        <v>-0.40605728895943272</v>
      </c>
      <c r="AK85" s="11">
        <f>'OddsRatio_working_3-way'!U85/(3*'OddsRatio_working_3-way'!X85^(1/3))*SIN(('OddsRatio_working_3-way'!Y85+4*PI())/3)</f>
        <v>0.53203319303395857</v>
      </c>
      <c r="AL85" s="11">
        <f>'OddsRatio_working_3-way'!Z85+'OddsRatio_working_3-way'!AF85</f>
        <v>1.0832135846062205</v>
      </c>
      <c r="AM85" s="11">
        <f>'OddsRatio_working_3-way'!AA85+'OddsRatio_working_3-way'!AG85</f>
        <v>-0.7598034586896123</v>
      </c>
      <c r="AN85" s="11">
        <f>'OddsRatio_working_3-way'!AB85+'OddsRatio_working_3-way'!AH85</f>
        <v>-0.32341012591660856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1.0832135846062205</v>
      </c>
      <c r="AS85" s="11">
        <f>IF(('OddsRatio_working_3-way'!X85=0),IF(Q85&gt;0,-Q85^(1/3),(-Q85)^(1/3)),'OddsRatio_working_3-way'!AM85-'OddsRatio_working_3-way'!R85/3)</f>
        <v>-0.7598034586896123</v>
      </c>
      <c r="AT85" s="11">
        <f>IF(('OddsRatio_working_3-way'!X85=0),IF(Q85&gt;0,-Q85^(1/3),(-Q85)^(1/3)),'OddsRatio_working_3-way'!AN85-'OddsRatio_working_3-way'!R85/3)</f>
        <v>-0.32341012591660856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1.31</v>
      </c>
      <c r="B86" s="4">
        <f>IF('True_Odds_Calculator_3-way'!B87="","",'True_Odds_Calculator_3-way'!B87)</f>
        <v>5.9</v>
      </c>
      <c r="C86" s="4">
        <f>IF('True_Odds_Calculator_3-way'!C87="","",'True_Odds_Calculator_3-way'!C87)</f>
        <v>10.07</v>
      </c>
      <c r="D86" s="9">
        <f t="shared" si="26"/>
        <v>0.74883372025552275</v>
      </c>
      <c r="E86" s="9">
        <f t="shared" si="27"/>
        <v>0.15868882090586534</v>
      </c>
      <c r="F86" s="9">
        <f t="shared" si="28"/>
        <v>9.2477458838611901E-2</v>
      </c>
      <c r="G86" s="9">
        <f t="shared" si="29"/>
        <v>1.0819675766615826</v>
      </c>
      <c r="H86" s="9">
        <f t="shared" si="30"/>
        <v>1.3354099487650908</v>
      </c>
      <c r="I86" s="9">
        <f t="shared" si="31"/>
        <v>6.3016411256417548</v>
      </c>
      <c r="J86" s="9">
        <f t="shared" si="32"/>
        <v>10.813445920320556</v>
      </c>
      <c r="K86" s="11">
        <f t="shared" si="33"/>
        <v>0.76335877862595414</v>
      </c>
      <c r="L86" s="11">
        <f t="shared" si="34"/>
        <v>0.16949152542372881</v>
      </c>
      <c r="M86" s="11">
        <f t="shared" si="35"/>
        <v>9.9304865938430978E-2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-0.17701590226931352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0.1834743803339105</v>
      </c>
      <c r="Q86" s="11">
        <f>2*'OddsRatio_working_3-way'!K86*'OddsRatio_working_3-way'!L86*'OddsRatio_working_3-way'!M86</f>
        <v>2.5696691923516875E-2</v>
      </c>
      <c r="R86" s="11">
        <f t="shared" si="36"/>
        <v>0</v>
      </c>
      <c r="S86" s="11">
        <f t="shared" si="37"/>
        <v>-1.036485298675432</v>
      </c>
      <c r="T86" s="11">
        <f t="shared" si="38"/>
        <v>-0.14516600821784761</v>
      </c>
      <c r="U86" s="11">
        <f>'OddsRatio_working_3-way'!S86-'OddsRatio_working_3-way'!R86^2/3</f>
        <v>-1.036485298675432</v>
      </c>
      <c r="V86" s="11">
        <f>'OddsRatio_working_3-way'!S86*'OddsRatio_working_3-way'!R86/3-2*'OddsRatio_working_3-way'!R86^3/27-'OddsRatio_working_3-way'!T86</f>
        <v>0.14516600821784761</v>
      </c>
      <c r="W86" s="11">
        <f>'OddsRatio_working_3-way'!V86^2+4*'OddsRatio_working_3-way'!U86^3/27</f>
        <v>-0.14388949605450271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0.20307798132515925</v>
      </c>
      <c r="Y86" s="11">
        <f>IF('OddsRatio_working_3-way'!W86&gt;=0,IF('OddsRatio_working_3-way'!V86+SQRT('OddsRatio_working_3-way'!W86)&gt;0,0,PI()),ACOS('OddsRatio_working_3-way'!V86/(2*'OddsRatio_working_3-way'!X86)))</f>
        <v>1.2052983248977793</v>
      </c>
      <c r="Z86" s="11">
        <f>'OddsRatio_working_3-way'!X86^(1/3)*COS('OddsRatio_working_3-way'!Y86/3)</f>
        <v>0.5409837883307913</v>
      </c>
      <c r="AA86" s="11">
        <f>'OddsRatio_working_3-way'!X86^(1/3)*COS(('OddsRatio_working_3-way'!Y86+2*PI())/3)</f>
        <v>-0.46954899713162285</v>
      </c>
      <c r="AB86" s="11">
        <f>'OddsRatio_working_3-way'!X86^(1/3)*COS(('OddsRatio_working_3-way'!Y86+4*PI())/3)</f>
        <v>-7.1434791199168707E-2</v>
      </c>
      <c r="AC86" s="11">
        <f>'OddsRatio_working_3-way'!X86^(1/3)*SIN('OddsRatio_working_3-way'!Y86/3)</f>
        <v>0.2298513439633168</v>
      </c>
      <c r="AD86" s="11">
        <f>'OddsRatio_working_3-way'!X86^(1/3)*SIN(('OddsRatio_working_3-way'!Y86+2*PI())/3)</f>
        <v>0.35358003174835068</v>
      </c>
      <c r="AE86" s="11">
        <f>'OddsRatio_working_3-way'!X86^(1/3)*SIN(('OddsRatio_working_3-way'!Y86+4*PI())/3)</f>
        <v>-0.58343137571166714</v>
      </c>
      <c r="AF86" s="11">
        <f>-'OddsRatio_working_3-way'!U86/(3*'OddsRatio_working_3-way'!X86^(1/3))*COS(('OddsRatio_working_3-way'!Y86)/3)</f>
        <v>0.54098378833079119</v>
      </c>
      <c r="AG86" s="11">
        <f>-'OddsRatio_working_3-way'!U86/(3*'OddsRatio_working_3-way'!X86^(1/3))*COS(('OddsRatio_working_3-way'!Y86+2*PI())/3)</f>
        <v>-0.46954899713162274</v>
      </c>
      <c r="AH86" s="11">
        <f>-'OddsRatio_working_3-way'!U86/(3*'OddsRatio_working_3-way'!X86^(1/3))*COS(('OddsRatio_working_3-way'!Y86+4*PI())/3)</f>
        <v>-7.1434791199168693E-2</v>
      </c>
      <c r="AI86" s="11">
        <f>'OddsRatio_working_3-way'!U86/(3*'OddsRatio_working_3-way'!X86^(1/3))*SIN(('OddsRatio_working_3-way'!Y86)/3)</f>
        <v>-0.22985134396331675</v>
      </c>
      <c r="AJ86" s="11">
        <f>'OddsRatio_working_3-way'!U86/(3*'OddsRatio_working_3-way'!X86^(1/3))*SIN(('OddsRatio_working_3-way'!Y86+2*PI())/3)</f>
        <v>-0.35358003174835057</v>
      </c>
      <c r="AK86" s="11">
        <f>'OddsRatio_working_3-way'!U86/(3*'OddsRatio_working_3-way'!X86^(1/3))*SIN(('OddsRatio_working_3-way'!Y86+4*PI())/3)</f>
        <v>0.58343137571166703</v>
      </c>
      <c r="AL86" s="11">
        <f>'OddsRatio_working_3-way'!Z86+'OddsRatio_working_3-way'!AF86</f>
        <v>1.0819675766615826</v>
      </c>
      <c r="AM86" s="11">
        <f>'OddsRatio_working_3-way'!AA86+'OddsRatio_working_3-way'!AG86</f>
        <v>-0.93909799426324558</v>
      </c>
      <c r="AN86" s="11">
        <f>'OddsRatio_working_3-way'!AB86+'OddsRatio_working_3-way'!AH86</f>
        <v>-0.14286958239833741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1.0819675766615826</v>
      </c>
      <c r="AS86" s="11">
        <f>IF(('OddsRatio_working_3-way'!X86=0),IF(Q86&gt;0,-Q86^(1/3),(-Q86)^(1/3)),'OddsRatio_working_3-way'!AM86-'OddsRatio_working_3-way'!R86/3)</f>
        <v>-0.93909799426324558</v>
      </c>
      <c r="AT86" s="11">
        <f>IF(('OddsRatio_working_3-way'!X86=0),IF(Q86&gt;0,-Q86^(1/3),(-Q86)^(1/3)),'OddsRatio_working_3-way'!AN86-'OddsRatio_working_3-way'!R86/3)</f>
        <v>-0.14286958239833741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4.75</v>
      </c>
      <c r="B87" s="4">
        <f>IF('True_Odds_Calculator_3-way'!B88="","",'True_Odds_Calculator_3-way'!B88)</f>
        <v>3.42</v>
      </c>
      <c r="C87" s="4">
        <f>IF('True_Odds_Calculator_3-way'!C88="","",'True_Odds_Calculator_3-way'!C88)</f>
        <v>1.92</v>
      </c>
      <c r="D87" s="9">
        <f t="shared" si="26"/>
        <v>0.20422158959319817</v>
      </c>
      <c r="E87" s="9">
        <f t="shared" si="27"/>
        <v>0.28452473414784096</v>
      </c>
      <c r="F87" s="9">
        <f t="shared" si="28"/>
        <v>0.51125367625896101</v>
      </c>
      <c r="G87" s="9">
        <f t="shared" si="29"/>
        <v>1.039104516477372</v>
      </c>
      <c r="H87" s="9">
        <f t="shared" si="30"/>
        <v>4.8966419367901448</v>
      </c>
      <c r="I87" s="9">
        <f t="shared" si="31"/>
        <v>3.5146329298752397</v>
      </c>
      <c r="J87" s="9">
        <f t="shared" si="32"/>
        <v>1.9559761551591826</v>
      </c>
      <c r="K87" s="11">
        <f t="shared" si="33"/>
        <v>0.21052631578947367</v>
      </c>
      <c r="L87" s="11">
        <f t="shared" si="34"/>
        <v>0.29239766081871343</v>
      </c>
      <c r="M87" s="11">
        <f t="shared" si="35"/>
        <v>0.52083333333333337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-0.26767851646660512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0.22731353236893401</v>
      </c>
      <c r="Q87" s="11">
        <f>2*'OddsRatio_working_3-way'!K87*'OddsRatio_working_3-way'!L87*'OddsRatio_working_3-way'!M87</f>
        <v>6.4122294039191549E-2</v>
      </c>
      <c r="R87" s="11">
        <f t="shared" si="36"/>
        <v>0</v>
      </c>
      <c r="S87" s="11">
        <f t="shared" si="37"/>
        <v>-0.84920349742484114</v>
      </c>
      <c r="T87" s="11">
        <f t="shared" si="38"/>
        <v>-0.23954964666427117</v>
      </c>
      <c r="U87" s="11">
        <f>'OddsRatio_working_3-way'!S87-'OddsRatio_working_3-way'!R87^2/3</f>
        <v>-0.84920349742484114</v>
      </c>
      <c r="V87" s="11">
        <f>'OddsRatio_working_3-way'!S87*'OddsRatio_working_3-way'!R87/3-2*'OddsRatio_working_3-way'!R87^3/27-'OddsRatio_working_3-way'!T87</f>
        <v>0.23954964666427117</v>
      </c>
      <c r="W87" s="11">
        <f>'OddsRatio_working_3-way'!V87^2+4*'OddsRatio_working_3-way'!U87^3/27</f>
        <v>-3.3341922031130559E-2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0.15060374766926263</v>
      </c>
      <c r="Y87" s="11">
        <f>IF('OddsRatio_working_3-way'!W87&gt;=0,IF('OddsRatio_working_3-way'!V87+SQRT('OddsRatio_working_3-way'!W87)&gt;0,0,PI()),ACOS('OddsRatio_working_3-way'!V87/(2*'OddsRatio_working_3-way'!X87)))</f>
        <v>0.65129772800112751</v>
      </c>
      <c r="Z87" s="11">
        <f>'OddsRatio_working_3-way'!X87^(1/3)*COS('OddsRatio_working_3-way'!Y87/3)</f>
        <v>0.51955225823868612</v>
      </c>
      <c r="AA87" s="11">
        <f>'OddsRatio_working_3-way'!X87^(1/3)*COS(('OddsRatio_working_3-way'!Y87+2*PI())/3)</f>
        <v>-0.35902310678376104</v>
      </c>
      <c r="AB87" s="11">
        <f>'OddsRatio_working_3-way'!X87^(1/3)*COS(('OddsRatio_working_3-way'!Y87+4*PI())/3)</f>
        <v>-0.16052915145492502</v>
      </c>
      <c r="AC87" s="11">
        <f>'OddsRatio_working_3-way'!X87^(1/3)*SIN('OddsRatio_working_3-way'!Y87/3)</f>
        <v>0.11460053854161703</v>
      </c>
      <c r="AD87" s="11">
        <f>'OddsRatio_working_3-way'!X87^(1/3)*SIN(('OddsRatio_working_3-way'!Y87+2*PI())/3)</f>
        <v>0.39264518495746664</v>
      </c>
      <c r="AE87" s="11">
        <f>'OddsRatio_working_3-way'!X87^(1/3)*SIN(('OddsRatio_working_3-way'!Y87+4*PI())/3)</f>
        <v>-0.50724572349908359</v>
      </c>
      <c r="AF87" s="11">
        <f>-'OddsRatio_working_3-way'!U87/(3*'OddsRatio_working_3-way'!X87^(1/3))*COS(('OddsRatio_working_3-way'!Y87)/3)</f>
        <v>0.519552258238686</v>
      </c>
      <c r="AG87" s="11">
        <f>-'OddsRatio_working_3-way'!U87/(3*'OddsRatio_working_3-way'!X87^(1/3))*COS(('OddsRatio_working_3-way'!Y87+2*PI())/3)</f>
        <v>-0.35902310678376098</v>
      </c>
      <c r="AH87" s="11">
        <f>-'OddsRatio_working_3-way'!U87/(3*'OddsRatio_working_3-way'!X87^(1/3))*COS(('OddsRatio_working_3-way'!Y87+4*PI())/3)</f>
        <v>-0.160529151454925</v>
      </c>
      <c r="AI87" s="11">
        <f>'OddsRatio_working_3-way'!U87/(3*'OddsRatio_working_3-way'!X87^(1/3))*SIN(('OddsRatio_working_3-way'!Y87)/3)</f>
        <v>-0.114600538541617</v>
      </c>
      <c r="AJ87" s="11">
        <f>'OddsRatio_working_3-way'!U87/(3*'OddsRatio_working_3-way'!X87^(1/3))*SIN(('OddsRatio_working_3-way'!Y87+2*PI())/3)</f>
        <v>-0.39264518495746653</v>
      </c>
      <c r="AK87" s="11">
        <f>'OddsRatio_working_3-way'!U87/(3*'OddsRatio_working_3-way'!X87^(1/3))*SIN(('OddsRatio_working_3-way'!Y87+4*PI())/3)</f>
        <v>0.50724572349908348</v>
      </c>
      <c r="AL87" s="11">
        <f>'OddsRatio_working_3-way'!Z87+'OddsRatio_working_3-way'!AF87</f>
        <v>1.039104516477372</v>
      </c>
      <c r="AM87" s="11">
        <f>'OddsRatio_working_3-way'!AA87+'OddsRatio_working_3-way'!AG87</f>
        <v>-0.71804621356752207</v>
      </c>
      <c r="AN87" s="11">
        <f>'OddsRatio_working_3-way'!AB87+'OddsRatio_working_3-way'!AH87</f>
        <v>-0.32105830290985005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1.039104516477372</v>
      </c>
      <c r="AS87" s="11">
        <f>IF(('OddsRatio_working_3-way'!X87=0),IF(Q87&gt;0,-Q87^(1/3),(-Q87)^(1/3)),'OddsRatio_working_3-way'!AM87-'OddsRatio_working_3-way'!R87/3)</f>
        <v>-0.71804621356752207</v>
      </c>
      <c r="AT87" s="11">
        <f>IF(('OddsRatio_working_3-way'!X87=0),IF(Q87&gt;0,-Q87^(1/3),(-Q87)^(1/3)),'OddsRatio_working_3-way'!AN87-'OddsRatio_working_3-way'!R87/3)</f>
        <v>-0.32105830290985005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1.25</v>
      </c>
      <c r="B88" s="4">
        <f>IF('True_Odds_Calculator_3-way'!B89="","",'True_Odds_Calculator_3-way'!B89)</f>
        <v>6.37</v>
      </c>
      <c r="C88" s="4">
        <f>IF('True_Odds_Calculator_3-way'!C89="","",'True_Odds_Calculator_3-way'!C89)</f>
        <v>13.54</v>
      </c>
      <c r="D88" s="9">
        <f t="shared" si="26"/>
        <v>0.78588173720903154</v>
      </c>
      <c r="E88" s="9">
        <f t="shared" si="27"/>
        <v>0.14593519242471895</v>
      </c>
      <c r="F88" s="9">
        <f t="shared" si="28"/>
        <v>6.8183070366249543E-2</v>
      </c>
      <c r="G88" s="9">
        <f t="shared" si="29"/>
        <v>1.0898243471155584</v>
      </c>
      <c r="H88" s="9">
        <f t="shared" si="30"/>
        <v>1.2724560867788897</v>
      </c>
      <c r="I88" s="9">
        <f t="shared" si="31"/>
        <v>6.8523567440105486</v>
      </c>
      <c r="J88" s="9">
        <f t="shared" si="32"/>
        <v>14.666397312829105</v>
      </c>
      <c r="K88" s="11">
        <f t="shared" si="33"/>
        <v>0.8</v>
      </c>
      <c r="L88" s="11">
        <f t="shared" si="34"/>
        <v>0.15698587127158556</v>
      </c>
      <c r="M88" s="11">
        <f t="shared" si="35"/>
        <v>7.3855243722304287E-2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-0.15615062295796633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0.16844097029790214</v>
      </c>
      <c r="Q88" s="11">
        <f>2*'OddsRatio_working_3-way'!K88*'OddsRatio_working_3-way'!L88*'OddsRatio_working_3-way'!M88</f>
        <v>1.8550767653953984E-2</v>
      </c>
      <c r="R88" s="11">
        <f t="shared" si="36"/>
        <v>0</v>
      </c>
      <c r="S88" s="11">
        <f t="shared" si="37"/>
        <v>-1.078708282471881</v>
      </c>
      <c r="T88" s="11">
        <f t="shared" si="38"/>
        <v>-0.11880047163787238</v>
      </c>
      <c r="U88" s="11">
        <f>'OddsRatio_working_3-way'!S88-'OddsRatio_working_3-way'!R88^2/3</f>
        <v>-1.078708282471881</v>
      </c>
      <c r="V88" s="11">
        <f>'OddsRatio_working_3-way'!S88*'OddsRatio_working_3-way'!R88/3-2*'OddsRatio_working_3-way'!R88^3/27-'OddsRatio_working_3-way'!T88</f>
        <v>0.11880047163787238</v>
      </c>
      <c r="W88" s="11">
        <f>'OddsRatio_working_3-way'!V88^2+4*'OddsRatio_working_3-way'!U88^3/27</f>
        <v>-0.17184162214914497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0.21561260063510082</v>
      </c>
      <c r="Y88" s="11">
        <f>IF('OddsRatio_working_3-way'!W88&gt;=0,IF('OddsRatio_working_3-way'!V88+SQRT('OddsRatio_working_3-way'!W88)&gt;0,0,PI()),ACOS('OddsRatio_working_3-way'!V88/(2*'OddsRatio_working_3-way'!X88)))</f>
        <v>1.291691531409447</v>
      </c>
      <c r="Z88" s="11">
        <f>'OddsRatio_working_3-way'!X88^(1/3)*COS('OddsRatio_working_3-way'!Y88/3)</f>
        <v>0.54491217355777932</v>
      </c>
      <c r="AA88" s="11">
        <f>'OddsRatio_working_3-way'!X88^(1/3)*COS(('OddsRatio_working_3-way'!Y88+2*PI())/3)</f>
        <v>-0.48920504975074058</v>
      </c>
      <c r="AB88" s="11">
        <f>'OddsRatio_working_3-way'!X88^(1/3)*COS(('OddsRatio_working_3-way'!Y88+4*PI())/3)</f>
        <v>-5.5707123807038843E-2</v>
      </c>
      <c r="AC88" s="11">
        <f>'OddsRatio_working_3-way'!X88^(1/3)*SIN('OddsRatio_working_3-way'!Y88/3)</f>
        <v>0.25028014423674061</v>
      </c>
      <c r="AD88" s="11">
        <f>'OddsRatio_working_3-way'!X88^(1/3)*SIN(('OddsRatio_working_3-way'!Y88+2*PI())/3)</f>
        <v>0.34676771301406151</v>
      </c>
      <c r="AE88" s="11">
        <f>'OddsRatio_working_3-way'!X88^(1/3)*SIN(('OddsRatio_working_3-way'!Y88+4*PI())/3)</f>
        <v>-0.59704785725080234</v>
      </c>
      <c r="AF88" s="11">
        <f>-'OddsRatio_working_3-way'!U88/(3*'OddsRatio_working_3-way'!X88^(1/3))*COS(('OddsRatio_working_3-way'!Y88)/3)</f>
        <v>0.5449121735577791</v>
      </c>
      <c r="AG88" s="11">
        <f>-'OddsRatio_working_3-way'!U88/(3*'OddsRatio_working_3-way'!X88^(1/3))*COS(('OddsRatio_working_3-way'!Y88+2*PI())/3)</f>
        <v>-0.48920504975074042</v>
      </c>
      <c r="AH88" s="11">
        <f>-'OddsRatio_working_3-way'!U88/(3*'OddsRatio_working_3-way'!X88^(1/3))*COS(('OddsRatio_working_3-way'!Y88+4*PI())/3)</f>
        <v>-5.5707123807038822E-2</v>
      </c>
      <c r="AI88" s="11">
        <f>'OddsRatio_working_3-way'!U88/(3*'OddsRatio_working_3-way'!X88^(1/3))*SIN(('OddsRatio_working_3-way'!Y88)/3)</f>
        <v>-0.25028014423674055</v>
      </c>
      <c r="AJ88" s="11">
        <f>'OddsRatio_working_3-way'!U88/(3*'OddsRatio_working_3-way'!X88^(1/3))*SIN(('OddsRatio_working_3-way'!Y88+2*PI())/3)</f>
        <v>-0.3467677130140614</v>
      </c>
      <c r="AK88" s="11">
        <f>'OddsRatio_working_3-way'!U88/(3*'OddsRatio_working_3-way'!X88^(1/3))*SIN(('OddsRatio_working_3-way'!Y88+4*PI())/3)</f>
        <v>0.59704785725080212</v>
      </c>
      <c r="AL88" s="11">
        <f>'OddsRatio_working_3-way'!Z88+'OddsRatio_working_3-way'!AF88</f>
        <v>1.0898243471155584</v>
      </c>
      <c r="AM88" s="11">
        <f>'OddsRatio_working_3-way'!AA88+'OddsRatio_working_3-way'!AG88</f>
        <v>-0.97841009950148106</v>
      </c>
      <c r="AN88" s="11">
        <f>'OddsRatio_working_3-way'!AB88+'OddsRatio_working_3-way'!AH88</f>
        <v>-0.11141424761407767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1.0898243471155584</v>
      </c>
      <c r="AS88" s="11">
        <f>IF(('OddsRatio_working_3-way'!X88=0),IF(Q88&gt;0,-Q88^(1/3),(-Q88)^(1/3)),'OddsRatio_working_3-way'!AM88-'OddsRatio_working_3-way'!R88/3)</f>
        <v>-0.97841009950148106</v>
      </c>
      <c r="AT88" s="11">
        <f>IF(('OddsRatio_working_3-way'!X88=0),IF(Q88&gt;0,-Q88^(1/3),(-Q88)^(1/3)),'OddsRatio_working_3-way'!AN88-'OddsRatio_working_3-way'!R88/3)</f>
        <v>-0.11141424761407767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2.34</v>
      </c>
      <c r="B89" s="4">
        <f>IF('True_Odds_Calculator_3-way'!B90="","",'True_Odds_Calculator_3-way'!B90)</f>
        <v>3.32</v>
      </c>
      <c r="C89" s="4">
        <f>IF('True_Odds_Calculator_3-way'!C90="","",'True_Odds_Calculator_3-way'!C90)</f>
        <v>3.35</v>
      </c>
      <c r="D89" s="9">
        <f t="shared" si="26"/>
        <v>0.41735259388691959</v>
      </c>
      <c r="E89" s="9">
        <f t="shared" si="27"/>
        <v>0.29264997262025505</v>
      </c>
      <c r="F89" s="9">
        <f t="shared" si="28"/>
        <v>0.28999743349282558</v>
      </c>
      <c r="G89" s="9">
        <f t="shared" si="29"/>
        <v>1.0418325019854189</v>
      </c>
      <c r="H89" s="9">
        <f t="shared" si="30"/>
        <v>2.396055552660461</v>
      </c>
      <c r="I89" s="9">
        <f t="shared" si="31"/>
        <v>3.4170514046061711</v>
      </c>
      <c r="J89" s="9">
        <f t="shared" si="32"/>
        <v>3.4483063796657345</v>
      </c>
      <c r="K89" s="11">
        <f t="shared" si="33"/>
        <v>0.42735042735042739</v>
      </c>
      <c r="L89" s="11">
        <f t="shared" si="34"/>
        <v>0.30120481927710846</v>
      </c>
      <c r="M89" s="11">
        <f t="shared" si="35"/>
        <v>0.29850746268656714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-0.28071259396560611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0.23092753716742206</v>
      </c>
      <c r="Q89" s="11">
        <f>2*'OddsRatio_working_3-way'!K89*'OddsRatio_working_3-way'!L89*'OddsRatio_working_3-way'!M89</f>
        <v>7.6847766112286886E-2</v>
      </c>
      <c r="R89" s="11">
        <f t="shared" si="36"/>
        <v>0</v>
      </c>
      <c r="S89" s="11">
        <f t="shared" si="37"/>
        <v>-0.82264758379781178</v>
      </c>
      <c r="T89" s="11">
        <f t="shared" si="38"/>
        <v>-0.27375959527381427</v>
      </c>
      <c r="U89" s="11">
        <f>'OddsRatio_working_3-way'!S89-'OddsRatio_working_3-way'!R89^2/3</f>
        <v>-0.82264758379781178</v>
      </c>
      <c r="V89" s="11">
        <f>'OddsRatio_working_3-way'!S89*'OddsRatio_working_3-way'!R89/3-2*'OddsRatio_working_3-way'!R89^3/27-'OddsRatio_working_3-way'!T89</f>
        <v>0.27375959527381427</v>
      </c>
      <c r="W89" s="11">
        <f>'OddsRatio_working_3-way'!V89^2+4*'OddsRatio_working_3-way'!U89^3/27</f>
        <v>-7.5336052484998445E-3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0.1435948477949178</v>
      </c>
      <c r="Y89" s="11">
        <f>IF('OddsRatio_working_3-way'!W89&gt;=0,IF('OddsRatio_working_3-way'!V89+SQRT('OddsRatio_working_3-way'!W89)&gt;0,0,PI()),ACOS('OddsRatio_working_3-way'!V89/(2*'OddsRatio_working_3-way'!X89)))</f>
        <v>0.30702754506870433</v>
      </c>
      <c r="Z89" s="11">
        <f>'OddsRatio_working_3-way'!X89^(1/3)*COS('OddsRatio_working_3-way'!Y89/3)</f>
        <v>0.52091625099270944</v>
      </c>
      <c r="AA89" s="11">
        <f>'OddsRatio_working_3-way'!X89^(1/3)*COS(('OddsRatio_working_3-way'!Y89+2*PI())/3)</f>
        <v>-0.30678943821495108</v>
      </c>
      <c r="AB89" s="11">
        <f>'OddsRatio_working_3-way'!X89^(1/3)*COS(('OddsRatio_working_3-way'!Y89+4*PI())/3)</f>
        <v>-0.2141268127777585</v>
      </c>
      <c r="AC89" s="11">
        <f>'OddsRatio_working_3-way'!X89^(1/3)*SIN('OddsRatio_working_3-way'!Y89/3)</f>
        <v>5.3498791739980588E-2</v>
      </c>
      <c r="AD89" s="11">
        <f>'OddsRatio_working_3-way'!X89^(1/3)*SIN(('OddsRatio_working_3-way'!Y89+2*PI())/3)</f>
        <v>0.42437731073384688</v>
      </c>
      <c r="AE89" s="11">
        <f>'OddsRatio_working_3-way'!X89^(1/3)*SIN(('OddsRatio_working_3-way'!Y89+4*PI())/3)</f>
        <v>-0.47787610247382745</v>
      </c>
      <c r="AF89" s="11">
        <f>-'OddsRatio_working_3-way'!U89/(3*'OddsRatio_working_3-way'!X89^(1/3))*COS(('OddsRatio_working_3-way'!Y89)/3)</f>
        <v>0.52091625099270944</v>
      </c>
      <c r="AG89" s="11">
        <f>-'OddsRatio_working_3-way'!U89/(3*'OddsRatio_working_3-way'!X89^(1/3))*COS(('OddsRatio_working_3-way'!Y89+2*PI())/3)</f>
        <v>-0.30678943821495108</v>
      </c>
      <c r="AH89" s="11">
        <f>-'OddsRatio_working_3-way'!U89/(3*'OddsRatio_working_3-way'!X89^(1/3))*COS(('OddsRatio_working_3-way'!Y89+4*PI())/3)</f>
        <v>-0.2141268127777585</v>
      </c>
      <c r="AI89" s="11">
        <f>'OddsRatio_working_3-way'!U89/(3*'OddsRatio_working_3-way'!X89^(1/3))*SIN(('OddsRatio_working_3-way'!Y89)/3)</f>
        <v>-5.3498791739980588E-2</v>
      </c>
      <c r="AJ89" s="11">
        <f>'OddsRatio_working_3-way'!U89/(3*'OddsRatio_working_3-way'!X89^(1/3))*SIN(('OddsRatio_working_3-way'!Y89+2*PI())/3)</f>
        <v>-0.42437731073384688</v>
      </c>
      <c r="AK89" s="11">
        <f>'OddsRatio_working_3-way'!U89/(3*'OddsRatio_working_3-way'!X89^(1/3))*SIN(('OddsRatio_working_3-way'!Y89+4*PI())/3)</f>
        <v>0.47787610247382745</v>
      </c>
      <c r="AL89" s="11">
        <f>'OddsRatio_working_3-way'!Z89+'OddsRatio_working_3-way'!AF89</f>
        <v>1.0418325019854189</v>
      </c>
      <c r="AM89" s="11">
        <f>'OddsRatio_working_3-way'!AA89+'OddsRatio_working_3-way'!AG89</f>
        <v>-0.61357887642990216</v>
      </c>
      <c r="AN89" s="11">
        <f>'OddsRatio_working_3-way'!AB89+'OddsRatio_working_3-way'!AH89</f>
        <v>-0.42825362555551699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1.0418325019854189</v>
      </c>
      <c r="AS89" s="11">
        <f>IF(('OddsRatio_working_3-way'!X89=0),IF(Q89&gt;0,-Q89^(1/3),(-Q89)^(1/3)),'OddsRatio_working_3-way'!AM89-'OddsRatio_working_3-way'!R89/3)</f>
        <v>-0.61357887642990216</v>
      </c>
      <c r="AT89" s="11">
        <f>IF(('OddsRatio_working_3-way'!X89=0),IF(Q89&gt;0,-Q89^(1/3),(-Q89)^(1/3)),'OddsRatio_working_3-way'!AN89-'OddsRatio_working_3-way'!R89/3)</f>
        <v>-0.42825362555551699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2.2999999999999998</v>
      </c>
      <c r="B90" s="4">
        <f>IF('True_Odds_Calculator_3-way'!B91="","",'True_Odds_Calculator_3-way'!B91)</f>
        <v>3.25</v>
      </c>
      <c r="C90" s="4">
        <f>IF('True_Odds_Calculator_3-way'!C91="","",'True_Odds_Calculator_3-way'!C91)</f>
        <v>3.5</v>
      </c>
      <c r="D90" s="9">
        <f t="shared" si="26"/>
        <v>0.42429300212539339</v>
      </c>
      <c r="E90" s="9">
        <f t="shared" si="27"/>
        <v>0.29864878316089927</v>
      </c>
      <c r="F90" s="9">
        <f t="shared" si="28"/>
        <v>0.27705821471370728</v>
      </c>
      <c r="G90" s="9">
        <f t="shared" si="29"/>
        <v>1.043739902869627</v>
      </c>
      <c r="H90" s="9">
        <f t="shared" si="30"/>
        <v>2.3568618737305149</v>
      </c>
      <c r="I90" s="9">
        <f t="shared" si="31"/>
        <v>3.3484147814566603</v>
      </c>
      <c r="J90" s="9">
        <f t="shared" si="32"/>
        <v>3.6093497571740674</v>
      </c>
      <c r="K90" s="11">
        <f t="shared" si="33"/>
        <v>0.43478260869565222</v>
      </c>
      <c r="L90" s="11">
        <f t="shared" si="34"/>
        <v>0.30769230769230771</v>
      </c>
      <c r="M90" s="11">
        <f t="shared" si="35"/>
        <v>0.2857142857142857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-0.27950310559006208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0.23124701385570956</v>
      </c>
      <c r="Q90" s="11">
        <f>2*'OddsRatio_working_3-way'!K90*'OddsRatio_working_3-way'!L90*'OddsRatio_working_3-way'!M90</f>
        <v>7.6445293836598191E-2</v>
      </c>
      <c r="R90" s="11">
        <f t="shared" si="36"/>
        <v>0</v>
      </c>
      <c r="S90" s="11">
        <f t="shared" si="37"/>
        <v>-0.82735042735042763</v>
      </c>
      <c r="T90" s="11">
        <f t="shared" si="38"/>
        <v>-0.27350427350427353</v>
      </c>
      <c r="U90" s="11">
        <f>'OddsRatio_working_3-way'!S90-'OddsRatio_working_3-way'!R90^2/3</f>
        <v>-0.82735042735042763</v>
      </c>
      <c r="V90" s="11">
        <f>'OddsRatio_working_3-way'!S90*'OddsRatio_working_3-way'!R90/3-2*'OddsRatio_working_3-way'!R90^3/27-'OddsRatio_working_3-way'!T90</f>
        <v>0.27350427350427353</v>
      </c>
      <c r="W90" s="11">
        <f>'OddsRatio_working_3-way'!V90^2+4*'OddsRatio_working_3-way'!U90^3/27</f>
        <v>-9.095944225301994E-3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0.14482794261674994</v>
      </c>
      <c r="Y90" s="11">
        <f>IF('OddsRatio_working_3-way'!W90&gt;=0,IF('OddsRatio_working_3-way'!V90+SQRT('OddsRatio_working_3-way'!W90)&gt;0,0,PI()),ACOS('OddsRatio_working_3-way'!V90/(2*'OddsRatio_working_3-way'!X90)))</f>
        <v>0.33552182665801622</v>
      </c>
      <c r="Z90" s="11">
        <f>'OddsRatio_working_3-way'!X90^(1/3)*COS('OddsRatio_working_3-way'!Y90/3)</f>
        <v>0.52186995143481341</v>
      </c>
      <c r="AA90" s="11">
        <f>'OddsRatio_working_3-way'!X90^(1/3)*COS(('OddsRatio_working_3-way'!Y90+2*PI())/3)</f>
        <v>-0.31169344476126182</v>
      </c>
      <c r="AB90" s="11">
        <f>'OddsRatio_working_3-way'!X90^(1/3)*COS(('OddsRatio_working_3-way'!Y90+4*PI())/3)</f>
        <v>-0.2101765066735517</v>
      </c>
      <c r="AC90" s="11">
        <f>'OddsRatio_working_3-way'!X90^(1/3)*SIN('OddsRatio_working_3-way'!Y90/3)</f>
        <v>5.8610831532246131E-2</v>
      </c>
      <c r="AD90" s="11">
        <f>'OddsRatio_working_3-way'!X90^(1/3)*SIN(('OddsRatio_working_3-way'!Y90+2*PI())/3)</f>
        <v>0.42264721964817659</v>
      </c>
      <c r="AE90" s="11">
        <f>'OddsRatio_working_3-way'!X90^(1/3)*SIN(('OddsRatio_working_3-way'!Y90+4*PI())/3)</f>
        <v>-0.48125805118042264</v>
      </c>
      <c r="AF90" s="11">
        <f>-'OddsRatio_working_3-way'!U90/(3*'OddsRatio_working_3-way'!X90^(1/3))*COS(('OddsRatio_working_3-way'!Y90)/3)</f>
        <v>0.52186995143481352</v>
      </c>
      <c r="AG90" s="11">
        <f>-'OddsRatio_working_3-way'!U90/(3*'OddsRatio_working_3-way'!X90^(1/3))*COS(('OddsRatio_working_3-way'!Y90+2*PI())/3)</f>
        <v>-0.31169344476126187</v>
      </c>
      <c r="AH90" s="11">
        <f>-'OddsRatio_working_3-way'!U90/(3*'OddsRatio_working_3-way'!X90^(1/3))*COS(('OddsRatio_working_3-way'!Y90+4*PI())/3)</f>
        <v>-0.21017650667355173</v>
      </c>
      <c r="AI90" s="11">
        <f>'OddsRatio_working_3-way'!U90/(3*'OddsRatio_working_3-way'!X90^(1/3))*SIN(('OddsRatio_working_3-way'!Y90)/3)</f>
        <v>-5.8610831532246138E-2</v>
      </c>
      <c r="AJ90" s="11">
        <f>'OddsRatio_working_3-way'!U90/(3*'OddsRatio_working_3-way'!X90^(1/3))*SIN(('OddsRatio_working_3-way'!Y90+2*PI())/3)</f>
        <v>-0.4226472196481767</v>
      </c>
      <c r="AK90" s="11">
        <f>'OddsRatio_working_3-way'!U90/(3*'OddsRatio_working_3-way'!X90^(1/3))*SIN(('OddsRatio_working_3-way'!Y90+4*PI())/3)</f>
        <v>0.48125805118042275</v>
      </c>
      <c r="AL90" s="11">
        <f>'OddsRatio_working_3-way'!Z90+'OddsRatio_working_3-way'!AF90</f>
        <v>1.043739902869627</v>
      </c>
      <c r="AM90" s="11">
        <f>'OddsRatio_working_3-way'!AA90+'OddsRatio_working_3-way'!AG90</f>
        <v>-0.62338688952252364</v>
      </c>
      <c r="AN90" s="11">
        <f>'OddsRatio_working_3-way'!AB90+'OddsRatio_working_3-way'!AH90</f>
        <v>-0.4203530133471034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1.043739902869627</v>
      </c>
      <c r="AS90" s="11">
        <f>IF(('OddsRatio_working_3-way'!X90=0),IF(Q90&gt;0,-Q90^(1/3),(-Q90)^(1/3)),'OddsRatio_working_3-way'!AM90-'OddsRatio_working_3-way'!R90/3)</f>
        <v>-0.62338688952252364</v>
      </c>
      <c r="AT90" s="11">
        <f>IF(('OddsRatio_working_3-way'!X90=0),IF(Q90&gt;0,-Q90^(1/3),(-Q90)^(1/3)),'OddsRatio_working_3-way'!AN90-'OddsRatio_working_3-way'!R90/3)</f>
        <v>-0.4203530133471034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4.67</v>
      </c>
      <c r="B91" s="4">
        <f>IF('True_Odds_Calculator_3-way'!B92="","",'True_Odds_Calculator_3-way'!B92)</f>
        <v>3.46</v>
      </c>
      <c r="C91" s="4">
        <f>IF('True_Odds_Calculator_3-way'!C92="","",'True_Odds_Calculator_3-way'!C92)</f>
        <v>1.9</v>
      </c>
      <c r="D91" s="9">
        <f t="shared" si="26"/>
        <v>0.20623084015538787</v>
      </c>
      <c r="E91" s="9">
        <f t="shared" si="27"/>
        <v>0.27933426864731997</v>
      </c>
      <c r="F91" s="9">
        <f t="shared" si="28"/>
        <v>0.51443489119729202</v>
      </c>
      <c r="G91" s="9">
        <f t="shared" si="29"/>
        <v>1.048756211505983</v>
      </c>
      <c r="H91" s="9">
        <f t="shared" si="30"/>
        <v>4.8489352962269576</v>
      </c>
      <c r="I91" s="9">
        <f t="shared" si="31"/>
        <v>3.5799402803047178</v>
      </c>
      <c r="J91" s="9">
        <f t="shared" si="32"/>
        <v>1.9438805903553844</v>
      </c>
      <c r="K91" s="11">
        <f t="shared" si="33"/>
        <v>0.21413276231263384</v>
      </c>
      <c r="L91" s="11">
        <f t="shared" si="34"/>
        <v>0.28901734104046245</v>
      </c>
      <c r="M91" s="11">
        <f t="shared" si="35"/>
        <v>0.52631578947368418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-0.26466535811375536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0.22898590189501303</v>
      </c>
      <c r="Q91" s="11">
        <f>2*'OddsRatio_working_3-way'!K91*'OddsRatio_working_3-way'!L91*'OddsRatio_working_3-way'!M91</f>
        <v>6.5145349045522924E-2</v>
      </c>
      <c r="R91" s="11">
        <f t="shared" si="36"/>
        <v>0</v>
      </c>
      <c r="S91" s="11">
        <f t="shared" si="37"/>
        <v>-0.86519030494573834</v>
      </c>
      <c r="T91" s="11">
        <f t="shared" si="38"/>
        <v>-0.24614233426621293</v>
      </c>
      <c r="U91" s="11">
        <f>'OddsRatio_working_3-way'!S91-'OddsRatio_working_3-way'!R91^2/3</f>
        <v>-0.86519030494573834</v>
      </c>
      <c r="V91" s="11">
        <f>'OddsRatio_working_3-way'!S91*'OddsRatio_working_3-way'!R91/3-2*'OddsRatio_working_3-way'!R91^3/27-'OddsRatio_working_3-way'!T91</f>
        <v>0.24614233426621293</v>
      </c>
      <c r="W91" s="11">
        <f>'OddsRatio_working_3-way'!V91^2+4*'OddsRatio_working_3-way'!U91^3/27</f>
        <v>-3.5360898206634052E-2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0.15487652091638532</v>
      </c>
      <c r="Y91" s="11">
        <f>IF('OddsRatio_working_3-way'!W91&gt;=0,IF('OddsRatio_working_3-way'!V91+SQRT('OddsRatio_working_3-way'!W91)&gt;0,0,PI()),ACOS('OddsRatio_working_3-way'!V91/(2*'OddsRatio_working_3-way'!X91)))</f>
        <v>0.65238103748520615</v>
      </c>
      <c r="Z91" s="11">
        <f>'OddsRatio_working_3-way'!X91^(1/3)*COS('OddsRatio_working_3-way'!Y91/3)</f>
        <v>0.52437810575299149</v>
      </c>
      <c r="AA91" s="11">
        <f>'OddsRatio_working_3-way'!X91^(1/3)*COS(('OddsRatio_working_3-way'!Y91+2*PI())/3)</f>
        <v>-0.36252986158169298</v>
      </c>
      <c r="AB91" s="11">
        <f>'OddsRatio_working_3-way'!X91^(1/3)*COS(('OddsRatio_working_3-way'!Y91+4*PI())/3)</f>
        <v>-0.16184824417129856</v>
      </c>
      <c r="AC91" s="11">
        <f>'OddsRatio_working_3-way'!X91^(1/3)*SIN('OddsRatio_working_3-way'!Y91/3)</f>
        <v>0.11586358583330074</v>
      </c>
      <c r="AD91" s="11">
        <f>'OddsRatio_working_3-way'!X91^(1/3)*SIN(('OddsRatio_working_3-way'!Y91+2*PI())/3)</f>
        <v>0.39619296785380309</v>
      </c>
      <c r="AE91" s="11">
        <f>'OddsRatio_working_3-way'!X91^(1/3)*SIN(('OddsRatio_working_3-way'!Y91+4*PI())/3)</f>
        <v>-0.51205655368710379</v>
      </c>
      <c r="AF91" s="11">
        <f>-'OddsRatio_working_3-way'!U91/(3*'OddsRatio_working_3-way'!X91^(1/3))*COS(('OddsRatio_working_3-way'!Y91)/3)</f>
        <v>0.52437810575299149</v>
      </c>
      <c r="AG91" s="11">
        <f>-'OddsRatio_working_3-way'!U91/(3*'OddsRatio_working_3-way'!X91^(1/3))*COS(('OddsRatio_working_3-way'!Y91+2*PI())/3)</f>
        <v>-0.36252986158169298</v>
      </c>
      <c r="AH91" s="11">
        <f>-'OddsRatio_working_3-way'!U91/(3*'OddsRatio_working_3-way'!X91^(1/3))*COS(('OddsRatio_working_3-way'!Y91+4*PI())/3)</f>
        <v>-0.16184824417129856</v>
      </c>
      <c r="AI91" s="11">
        <f>'OddsRatio_working_3-way'!U91/(3*'OddsRatio_working_3-way'!X91^(1/3))*SIN(('OddsRatio_working_3-way'!Y91)/3)</f>
        <v>-0.11586358583330074</v>
      </c>
      <c r="AJ91" s="11">
        <f>'OddsRatio_working_3-way'!U91/(3*'OddsRatio_working_3-way'!X91^(1/3))*SIN(('OddsRatio_working_3-way'!Y91+2*PI())/3)</f>
        <v>-0.39619296785380309</v>
      </c>
      <c r="AK91" s="11">
        <f>'OddsRatio_working_3-way'!U91/(3*'OddsRatio_working_3-way'!X91^(1/3))*SIN(('OddsRatio_working_3-way'!Y91+4*PI())/3)</f>
        <v>0.51205655368710379</v>
      </c>
      <c r="AL91" s="11">
        <f>'OddsRatio_working_3-way'!Z91+'OddsRatio_working_3-way'!AF91</f>
        <v>1.048756211505983</v>
      </c>
      <c r="AM91" s="11">
        <f>'OddsRatio_working_3-way'!AA91+'OddsRatio_working_3-way'!AG91</f>
        <v>-0.72505972316338596</v>
      </c>
      <c r="AN91" s="11">
        <f>'OddsRatio_working_3-way'!AB91+'OddsRatio_working_3-way'!AH91</f>
        <v>-0.32369648834259712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1.048756211505983</v>
      </c>
      <c r="AS91" s="11">
        <f>IF(('OddsRatio_working_3-way'!X91=0),IF(Q91&gt;0,-Q91^(1/3),(-Q91)^(1/3)),'OddsRatio_working_3-way'!AM91-'OddsRatio_working_3-way'!R91/3)</f>
        <v>-0.72505972316338596</v>
      </c>
      <c r="AT91" s="11">
        <f>IF(('OddsRatio_working_3-way'!X91=0),IF(Q91&gt;0,-Q91^(1/3),(-Q91)^(1/3)),'OddsRatio_working_3-way'!AN91-'OddsRatio_working_3-way'!R91/3)</f>
        <v>-0.32369648834259712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2.2799999999999998</v>
      </c>
      <c r="B92" s="4">
        <f>IF('True_Odds_Calculator_3-way'!B93="","",'True_Odds_Calculator_3-way'!B93)</f>
        <v>3.35</v>
      </c>
      <c r="C92" s="4">
        <f>IF('True_Odds_Calculator_3-way'!C93="","",'True_Odds_Calculator_3-way'!C93)</f>
        <v>3.44</v>
      </c>
      <c r="D92" s="9">
        <f t="shared" si="26"/>
        <v>0.42821362181705486</v>
      </c>
      <c r="E92" s="9">
        <f t="shared" si="27"/>
        <v>0.28972942481599034</v>
      </c>
      <c r="F92" s="9">
        <f t="shared" si="28"/>
        <v>0.28205695336695474</v>
      </c>
      <c r="G92" s="9">
        <f t="shared" si="29"/>
        <v>1.0431898594442017</v>
      </c>
      <c r="H92" s="9">
        <f t="shared" si="30"/>
        <v>2.3352830200885779</v>
      </c>
      <c r="I92" s="9">
        <f t="shared" si="31"/>
        <v>3.4514961696938742</v>
      </c>
      <c r="J92" s="9">
        <f t="shared" si="32"/>
        <v>3.5453832570438526</v>
      </c>
      <c r="K92" s="11">
        <f t="shared" si="33"/>
        <v>0.43859649122807021</v>
      </c>
      <c r="L92" s="11">
        <f t="shared" si="34"/>
        <v>0.29850746268656714</v>
      </c>
      <c r="M92" s="11">
        <f t="shared" si="35"/>
        <v>0.29069767441860467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-0.27933770559686266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0.23102053989538235</v>
      </c>
      <c r="Q92" s="11">
        <f>2*'OddsRatio_working_3-way'!K92*'OddsRatio_working_3-way'!L92*'OddsRatio_working_3-way'!M92</f>
        <v>7.6118794034722354E-2</v>
      </c>
      <c r="R92" s="11">
        <f t="shared" si="36"/>
        <v>0</v>
      </c>
      <c r="S92" s="11">
        <f t="shared" si="37"/>
        <v>-0.82702956051621923</v>
      </c>
      <c r="T92" s="11">
        <f t="shared" si="38"/>
        <v>-0.27249738402511342</v>
      </c>
      <c r="U92" s="11">
        <f>'OddsRatio_working_3-way'!S92-'OddsRatio_working_3-way'!R92^2/3</f>
        <v>-0.82702956051621923</v>
      </c>
      <c r="V92" s="11">
        <f>'OddsRatio_working_3-way'!S92*'OddsRatio_working_3-way'!R92/3-2*'OddsRatio_working_3-way'!R92^3/27-'OddsRatio_working_3-way'!T92</f>
        <v>0.27249738402511342</v>
      </c>
      <c r="W92" s="11">
        <f>'OddsRatio_working_3-way'!V92^2+4*'OddsRatio_working_3-way'!U92^3/27</f>
        <v>-9.548129336636596E-3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0.14474369903139717</v>
      </c>
      <c r="Y92" s="11">
        <f>IF('OddsRatio_working_3-way'!W92&gt;=0,IF('OddsRatio_working_3-way'!V92+SQRT('OddsRatio_working_3-way'!W92)&gt;0,0,PI()),ACOS('OddsRatio_working_3-way'!V92/(2*'OddsRatio_working_3-way'!X92)))</f>
        <v>0.34430579195087541</v>
      </c>
      <c r="Z92" s="11">
        <f>'OddsRatio_working_3-way'!X92^(1/3)*COS('OddsRatio_working_3-way'!Y92/3)</f>
        <v>0.52159492972210086</v>
      </c>
      <c r="AA92" s="11">
        <f>'OddsRatio_working_3-way'!X92^(1/3)*COS(('OddsRatio_working_3-way'!Y92+2*PI())/3)</f>
        <v>-0.31286892628861462</v>
      </c>
      <c r="AB92" s="11">
        <f>'OddsRatio_working_3-way'!X92^(1/3)*COS(('OddsRatio_working_3-way'!Y92+4*PI())/3)</f>
        <v>-0.20872600343348635</v>
      </c>
      <c r="AC92" s="11">
        <f>'OddsRatio_working_3-way'!X92^(1/3)*SIN('OddsRatio_working_3-way'!Y92/3)</f>
        <v>6.0126944544602975E-2</v>
      </c>
      <c r="AD92" s="11">
        <f>'OddsRatio_working_3-way'!X92^(1/3)*SIN(('OddsRatio_working_3-way'!Y92+2*PI())/3)</f>
        <v>0.42165098735219692</v>
      </c>
      <c r="AE92" s="11">
        <f>'OddsRatio_working_3-way'!X92^(1/3)*SIN(('OddsRatio_working_3-way'!Y92+4*PI())/3)</f>
        <v>-0.48177793189679963</v>
      </c>
      <c r="AF92" s="11">
        <f>-'OddsRatio_working_3-way'!U92/(3*'OddsRatio_working_3-way'!X92^(1/3))*COS(('OddsRatio_working_3-way'!Y92)/3)</f>
        <v>0.52159492972210086</v>
      </c>
      <c r="AG92" s="11">
        <f>-'OddsRatio_working_3-way'!U92/(3*'OddsRatio_working_3-way'!X92^(1/3))*COS(('OddsRatio_working_3-way'!Y92+2*PI())/3)</f>
        <v>-0.31286892628861462</v>
      </c>
      <c r="AH92" s="11">
        <f>-'OddsRatio_working_3-way'!U92/(3*'OddsRatio_working_3-way'!X92^(1/3))*COS(('OddsRatio_working_3-way'!Y92+4*PI())/3)</f>
        <v>-0.20872600343348635</v>
      </c>
      <c r="AI92" s="11">
        <f>'OddsRatio_working_3-way'!U92/(3*'OddsRatio_working_3-way'!X92^(1/3))*SIN(('OddsRatio_working_3-way'!Y92)/3)</f>
        <v>-6.0126944544602975E-2</v>
      </c>
      <c r="AJ92" s="11">
        <f>'OddsRatio_working_3-way'!U92/(3*'OddsRatio_working_3-way'!X92^(1/3))*SIN(('OddsRatio_working_3-way'!Y92+2*PI())/3)</f>
        <v>-0.42165098735219692</v>
      </c>
      <c r="AK92" s="11">
        <f>'OddsRatio_working_3-way'!U92/(3*'OddsRatio_working_3-way'!X92^(1/3))*SIN(('OddsRatio_working_3-way'!Y92+4*PI())/3)</f>
        <v>0.48177793189679963</v>
      </c>
      <c r="AL92" s="11">
        <f>'OddsRatio_working_3-way'!Z92+'OddsRatio_working_3-way'!AF92</f>
        <v>1.0431898594442017</v>
      </c>
      <c r="AM92" s="11">
        <f>'OddsRatio_working_3-way'!AA92+'OddsRatio_working_3-way'!AG92</f>
        <v>-0.62573785257722925</v>
      </c>
      <c r="AN92" s="11">
        <f>'OddsRatio_working_3-way'!AB92+'OddsRatio_working_3-way'!AH92</f>
        <v>-0.4174520068669727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1.0431898594442017</v>
      </c>
      <c r="AS92" s="11">
        <f>IF(('OddsRatio_working_3-way'!X92=0),IF(Q92&gt;0,-Q92^(1/3),(-Q92)^(1/3)),'OddsRatio_working_3-way'!AM92-'OddsRatio_working_3-way'!R92/3)</f>
        <v>-0.62573785257722925</v>
      </c>
      <c r="AT92" s="11">
        <f>IF(('OddsRatio_working_3-way'!X92=0),IF(Q92&gt;0,-Q92^(1/3),(-Q92)^(1/3)),'OddsRatio_working_3-way'!AN92-'OddsRatio_working_3-way'!R92/3)</f>
        <v>-0.4174520068669727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</v>
      </c>
      <c r="B93" s="4">
        <f>IF('True_Odds_Calculator_3-way'!B94="","",'True_Odds_Calculator_3-way'!B94)</f>
        <v>3.98</v>
      </c>
      <c r="C93" s="4">
        <f>IF('True_Odds_Calculator_3-way'!C94="","",'True_Odds_Calculator_3-way'!C94)</f>
        <v>4.87</v>
      </c>
      <c r="D93" s="9">
        <f t="shared" si="26"/>
        <v>0.56172969243327264</v>
      </c>
      <c r="E93" s="9">
        <f t="shared" si="27"/>
        <v>0.24143219988817946</v>
      </c>
      <c r="F93" s="9">
        <f t="shared" si="28"/>
        <v>0.19683810767854798</v>
      </c>
      <c r="G93" s="9">
        <f t="shared" si="29"/>
        <v>1.0543454981380087</v>
      </c>
      <c r="H93" s="9">
        <f t="shared" si="30"/>
        <v>1.7802156686221267</v>
      </c>
      <c r="I93" s="9">
        <f t="shared" si="31"/>
        <v>4.1419495844512664</v>
      </c>
      <c r="J93" s="9">
        <f t="shared" si="32"/>
        <v>5.0803170777940938</v>
      </c>
      <c r="K93" s="11">
        <f t="shared" si="33"/>
        <v>0.57471264367816088</v>
      </c>
      <c r="L93" s="11">
        <f t="shared" si="34"/>
        <v>0.25125628140703515</v>
      </c>
      <c r="M93" s="11">
        <f t="shared" si="35"/>
        <v>0.20533880903490759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-0.25304494575120173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0.22505076540387986</v>
      </c>
      <c r="Q93" s="11">
        <f>2*'OddsRatio_working_3-way'!K93*'OddsRatio_working_3-way'!L93*'OddsRatio_working_3-way'!M93</f>
        <v>5.9301914467425512E-2</v>
      </c>
      <c r="R93" s="11">
        <f t="shared" si="36"/>
        <v>0</v>
      </c>
      <c r="S93" s="11">
        <f t="shared" si="37"/>
        <v>-0.88937071924429489</v>
      </c>
      <c r="T93" s="11">
        <f t="shared" si="38"/>
        <v>-0.23435328570337147</v>
      </c>
      <c r="U93" s="11">
        <f>'OddsRatio_working_3-way'!S93-'OddsRatio_working_3-way'!R93^2/3</f>
        <v>-0.88937071924429489</v>
      </c>
      <c r="V93" s="11">
        <f>'OddsRatio_working_3-way'!S93*'OddsRatio_working_3-way'!R93/3-2*'OddsRatio_working_3-way'!R93^3/27-'OddsRatio_working_3-way'!T93</f>
        <v>0.23435328570337147</v>
      </c>
      <c r="W93" s="11">
        <f>'OddsRatio_working_3-way'!V93^2+4*'OddsRatio_working_3-way'!U93^3/27</f>
        <v>-4.9297011138660023E-2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0.16141443062705552</v>
      </c>
      <c r="Y93" s="11">
        <f>IF('OddsRatio_working_3-way'!W93&gt;=0,IF('OddsRatio_working_3-way'!V93+SQRT('OddsRatio_working_3-way'!W93)&gt;0,0,PI()),ACOS('OddsRatio_working_3-way'!V93/(2*'OddsRatio_working_3-way'!X93)))</f>
        <v>0.75840110135028838</v>
      </c>
      <c r="Z93" s="11">
        <f>'OddsRatio_working_3-way'!X93^(1/3)*COS('OddsRatio_working_3-way'!Y93/3)</f>
        <v>0.52717274906900435</v>
      </c>
      <c r="AA93" s="11">
        <f>'OddsRatio_working_3-way'!X93^(1/3)*COS(('OddsRatio_working_3-way'!Y93+2*PI())/3)</f>
        <v>-0.38152427891788976</v>
      </c>
      <c r="AB93" s="11">
        <f>'OddsRatio_working_3-way'!X93^(1/3)*COS(('OddsRatio_working_3-way'!Y93+4*PI())/3)</f>
        <v>-0.14564847015111457</v>
      </c>
      <c r="AC93" s="11">
        <f>'OddsRatio_working_3-way'!X93^(1/3)*SIN('OddsRatio_working_3-way'!Y93/3)</f>
        <v>0.13618296168681834</v>
      </c>
      <c r="AD93" s="11">
        <f>'OddsRatio_working_3-way'!X93^(1/3)*SIN(('OddsRatio_working_3-way'!Y93+2*PI())/3)</f>
        <v>0.38845351203322792</v>
      </c>
      <c r="AE93" s="11">
        <f>'OddsRatio_working_3-way'!X93^(1/3)*SIN(('OddsRatio_working_3-way'!Y93+4*PI())/3)</f>
        <v>-0.52463647372004629</v>
      </c>
      <c r="AF93" s="11">
        <f>-'OddsRatio_working_3-way'!U93/(3*'OddsRatio_working_3-way'!X93^(1/3))*COS(('OddsRatio_working_3-way'!Y93)/3)</f>
        <v>0.52717274906900446</v>
      </c>
      <c r="AG93" s="11">
        <f>-'OddsRatio_working_3-way'!U93/(3*'OddsRatio_working_3-way'!X93^(1/3))*COS(('OddsRatio_working_3-way'!Y93+2*PI())/3)</f>
        <v>-0.38152427891788981</v>
      </c>
      <c r="AH93" s="11">
        <f>-'OddsRatio_working_3-way'!U93/(3*'OddsRatio_working_3-way'!X93^(1/3))*COS(('OddsRatio_working_3-way'!Y93+4*PI())/3)</f>
        <v>-0.14564847015111462</v>
      </c>
      <c r="AI93" s="11">
        <f>'OddsRatio_working_3-way'!U93/(3*'OddsRatio_working_3-way'!X93^(1/3))*SIN(('OddsRatio_working_3-way'!Y93)/3)</f>
        <v>-0.13618296168681837</v>
      </c>
      <c r="AJ93" s="11">
        <f>'OddsRatio_working_3-way'!U93/(3*'OddsRatio_working_3-way'!X93^(1/3))*SIN(('OddsRatio_working_3-way'!Y93+2*PI())/3)</f>
        <v>-0.38845351203322803</v>
      </c>
      <c r="AK93" s="11">
        <f>'OddsRatio_working_3-way'!U93/(3*'OddsRatio_working_3-way'!X93^(1/3))*SIN(('OddsRatio_working_3-way'!Y93+4*PI())/3)</f>
        <v>0.5246364737200464</v>
      </c>
      <c r="AL93" s="11">
        <f>'OddsRatio_working_3-way'!Z93+'OddsRatio_working_3-way'!AF93</f>
        <v>1.0543454981380087</v>
      </c>
      <c r="AM93" s="11">
        <f>'OddsRatio_working_3-way'!AA93+'OddsRatio_working_3-way'!AG93</f>
        <v>-0.76304855783577952</v>
      </c>
      <c r="AN93" s="11">
        <f>'OddsRatio_working_3-way'!AB93+'OddsRatio_working_3-way'!AH93</f>
        <v>-0.29129694030222919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1.0543454981380087</v>
      </c>
      <c r="AS93" s="11">
        <f>IF(('OddsRatio_working_3-way'!X93=0),IF(Q93&gt;0,-Q93^(1/3),(-Q93)^(1/3)),'OddsRatio_working_3-way'!AM93-'OddsRatio_working_3-way'!R93/3)</f>
        <v>-0.76304855783577952</v>
      </c>
      <c r="AT93" s="11">
        <f>IF(('OddsRatio_working_3-way'!X93=0),IF(Q93&gt;0,-Q93^(1/3),(-Q93)^(1/3)),'OddsRatio_working_3-way'!AN93-'OddsRatio_working_3-way'!R93/3)</f>
        <v>-0.29129694030222919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2.2799999999999998</v>
      </c>
      <c r="B94" s="4">
        <f>IF('True_Odds_Calculator_3-way'!B95="","",'True_Odds_Calculator_3-way'!B95)</f>
        <v>3.04</v>
      </c>
      <c r="C94" s="4">
        <f>IF('True_Odds_Calculator_3-way'!C95="","",'True_Odds_Calculator_3-way'!C95)</f>
        <v>3.84</v>
      </c>
      <c r="D94" s="9">
        <f t="shared" si="26"/>
        <v>0.42811901264133584</v>
      </c>
      <c r="E94" s="9">
        <f t="shared" si="27"/>
        <v>0.31959809397629974</v>
      </c>
      <c r="F94" s="9">
        <f t="shared" si="28"/>
        <v>0.25228289338236448</v>
      </c>
      <c r="G94" s="9">
        <f t="shared" si="29"/>
        <v>1.0435930388082433</v>
      </c>
      <c r="H94" s="9">
        <f t="shared" si="30"/>
        <v>2.3357990896745515</v>
      </c>
      <c r="I94" s="9">
        <f t="shared" si="31"/>
        <v>3.1289297991688163</v>
      </c>
      <c r="J94" s="9">
        <f t="shared" si="32"/>
        <v>3.9638042302154117</v>
      </c>
      <c r="K94" s="11">
        <f t="shared" si="33"/>
        <v>0.43859649122807021</v>
      </c>
      <c r="L94" s="11">
        <f t="shared" si="34"/>
        <v>0.32894736842105265</v>
      </c>
      <c r="M94" s="11">
        <f t="shared" si="35"/>
        <v>0.26041666666666669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-0.27862419205909505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0.23144140504770699</v>
      </c>
      <c r="Q94" s="11">
        <f>2*'OddsRatio_working_3-way'!K94*'OddsRatio_working_3-way'!L94*'OddsRatio_working_3-way'!M94</f>
        <v>7.5143313327177608E-2</v>
      </c>
      <c r="R94" s="11">
        <f t="shared" si="36"/>
        <v>0</v>
      </c>
      <c r="S94" s="11">
        <f t="shared" si="37"/>
        <v>-0.83065796741231723</v>
      </c>
      <c r="T94" s="11">
        <f t="shared" si="38"/>
        <v>-0.26969414526373942</v>
      </c>
      <c r="U94" s="11">
        <f>'OddsRatio_working_3-way'!S94-'OddsRatio_working_3-way'!R94^2/3</f>
        <v>-0.83065796741231723</v>
      </c>
      <c r="V94" s="11">
        <f>'OddsRatio_working_3-way'!S94*'OddsRatio_working_3-way'!R94/3-2*'OddsRatio_working_3-way'!R94^3/27-'OddsRatio_working_3-way'!T94</f>
        <v>0.26969414526373942</v>
      </c>
      <c r="W94" s="11">
        <f>'OddsRatio_working_3-way'!V94^2+4*'OddsRatio_working_3-way'!U94^3/27</f>
        <v>-1.2175867937788715E-2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0.14569728886232552</v>
      </c>
      <c r="Y94" s="11">
        <f>IF('OddsRatio_working_3-way'!W94&gt;=0,IF('OddsRatio_working_3-way'!V94+SQRT('OddsRatio_working_3-way'!W94)&gt;0,0,PI()),ACOS('OddsRatio_working_3-way'!V94/(2*'OddsRatio_working_3-way'!X94)))</f>
        <v>0.38836602016397315</v>
      </c>
      <c r="Z94" s="11">
        <f>'OddsRatio_working_3-way'!X94^(1/3)*COS('OddsRatio_working_3-way'!Y94/3)</f>
        <v>0.52179651940412175</v>
      </c>
      <c r="AA94" s="11">
        <f>'OddsRatio_working_3-way'!X94^(1/3)*COS(('OddsRatio_working_3-way'!Y94+2*PI())/3)</f>
        <v>-0.31972670610673215</v>
      </c>
      <c r="AB94" s="11">
        <f>'OddsRatio_working_3-way'!X94^(1/3)*COS(('OddsRatio_working_3-way'!Y94+4*PI())/3)</f>
        <v>-0.20206981329738957</v>
      </c>
      <c r="AC94" s="11">
        <f>'OddsRatio_working_3-way'!X94^(1/3)*SIN('OddsRatio_working_3-way'!Y94/3)</f>
        <v>6.7929238735488839E-2</v>
      </c>
      <c r="AD94" s="11">
        <f>'OddsRatio_working_3-way'!X94^(1/3)*SIN(('OddsRatio_working_3-way'!Y94+2*PI())/3)</f>
        <v>0.41792442204252483</v>
      </c>
      <c r="AE94" s="11">
        <f>'OddsRatio_working_3-way'!X94^(1/3)*SIN(('OddsRatio_working_3-way'!Y94+4*PI())/3)</f>
        <v>-0.48585366077801367</v>
      </c>
      <c r="AF94" s="11">
        <f>-'OddsRatio_working_3-way'!U94/(3*'OddsRatio_working_3-way'!X94^(1/3))*COS(('OddsRatio_working_3-way'!Y94)/3)</f>
        <v>0.52179651940412164</v>
      </c>
      <c r="AG94" s="11">
        <f>-'OddsRatio_working_3-way'!U94/(3*'OddsRatio_working_3-way'!X94^(1/3))*COS(('OddsRatio_working_3-way'!Y94+2*PI())/3)</f>
        <v>-0.31972670610673204</v>
      </c>
      <c r="AH94" s="11">
        <f>-'OddsRatio_working_3-way'!U94/(3*'OddsRatio_working_3-way'!X94^(1/3))*COS(('OddsRatio_working_3-way'!Y94+4*PI())/3)</f>
        <v>-0.20206981329738954</v>
      </c>
      <c r="AI94" s="11">
        <f>'OddsRatio_working_3-way'!U94/(3*'OddsRatio_working_3-way'!X94^(1/3))*SIN(('OddsRatio_working_3-way'!Y94)/3)</f>
        <v>-6.7929238735488826E-2</v>
      </c>
      <c r="AJ94" s="11">
        <f>'OddsRatio_working_3-way'!U94/(3*'OddsRatio_working_3-way'!X94^(1/3))*SIN(('OddsRatio_working_3-way'!Y94+2*PI())/3)</f>
        <v>-0.41792442204252478</v>
      </c>
      <c r="AK94" s="11">
        <f>'OddsRatio_working_3-way'!U94/(3*'OddsRatio_working_3-way'!X94^(1/3))*SIN(('OddsRatio_working_3-way'!Y94+4*PI())/3)</f>
        <v>0.48585366077801356</v>
      </c>
      <c r="AL94" s="11">
        <f>'OddsRatio_working_3-way'!Z94+'OddsRatio_working_3-way'!AF94</f>
        <v>1.0435930388082433</v>
      </c>
      <c r="AM94" s="11">
        <f>'OddsRatio_working_3-way'!AA94+'OddsRatio_working_3-way'!AG94</f>
        <v>-0.63945341221346419</v>
      </c>
      <c r="AN94" s="11">
        <f>'OddsRatio_working_3-way'!AB94+'OddsRatio_working_3-way'!AH94</f>
        <v>-0.40413962659477909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1.0435930388082433</v>
      </c>
      <c r="AS94" s="11">
        <f>IF(('OddsRatio_working_3-way'!X94=0),IF(Q94&gt;0,-Q94^(1/3),(-Q94)^(1/3)),'OddsRatio_working_3-way'!AM94-'OddsRatio_working_3-way'!R94/3)</f>
        <v>-0.63945341221346419</v>
      </c>
      <c r="AT94" s="11">
        <f>IF(('OddsRatio_working_3-way'!X94=0),IF(Q94&gt;0,-Q94^(1/3),(-Q94)^(1/3)),'OddsRatio_working_3-way'!AN94-'OddsRatio_working_3-way'!R94/3)</f>
        <v>-0.40413962659477909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1.98</v>
      </c>
      <c r="B95" s="4">
        <f>IF('True_Odds_Calculator_3-way'!B96="","",'True_Odds_Calculator_3-way'!B96)</f>
        <v>3.5</v>
      </c>
      <c r="C95" s="4">
        <f>IF('True_Odds_Calculator_3-way'!C96="","",'True_Odds_Calculator_3-way'!C96)</f>
        <v>4.21</v>
      </c>
      <c r="D95" s="9">
        <f t="shared" si="26"/>
        <v>0.4938420284443425</v>
      </c>
      <c r="E95" s="9">
        <f t="shared" si="27"/>
        <v>0.27665269331196246</v>
      </c>
      <c r="F95" s="9">
        <f t="shared" si="28"/>
        <v>0.2295052782436951</v>
      </c>
      <c r="G95" s="9">
        <f t="shared" si="29"/>
        <v>1.0458561570877141</v>
      </c>
      <c r="H95" s="9">
        <f t="shared" si="30"/>
        <v>2.0249390339459596</v>
      </c>
      <c r="I95" s="9">
        <f t="shared" si="31"/>
        <v>3.6146403927192852</v>
      </c>
      <c r="J95" s="9">
        <f t="shared" si="32"/>
        <v>4.3571982642515614</v>
      </c>
      <c r="K95" s="11">
        <f t="shared" si="33"/>
        <v>0.50505050505050508</v>
      </c>
      <c r="L95" s="11">
        <f t="shared" si="34"/>
        <v>0.2857142857142857</v>
      </c>
      <c r="M95" s="11">
        <f t="shared" si="35"/>
        <v>0.23752969121140144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-0.26956021017778742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0.22930355471923167</v>
      </c>
      <c r="Q95" s="11">
        <f>2*'OddsRatio_working_3-way'!K95*'OddsRatio_working_3-way'!L95*'OddsRatio_working_3-way'!M95</f>
        <v>6.8551137434747889E-2</v>
      </c>
      <c r="R95" s="11">
        <f t="shared" si="36"/>
        <v>0</v>
      </c>
      <c r="S95" s="11">
        <f t="shared" si="37"/>
        <v>-0.85065802021743264</v>
      </c>
      <c r="T95" s="11">
        <f t="shared" si="38"/>
        <v>-0.25430733040879899</v>
      </c>
      <c r="U95" s="11">
        <f>'OddsRatio_working_3-way'!S95-'OddsRatio_working_3-way'!R95^2/3</f>
        <v>-0.85065802021743264</v>
      </c>
      <c r="V95" s="11">
        <f>'OddsRatio_working_3-way'!S95*'OddsRatio_working_3-way'!R95/3-2*'OddsRatio_working_3-way'!R95^3/27-'OddsRatio_working_3-way'!T95</f>
        <v>0.25430733040879899</v>
      </c>
      <c r="W95" s="11">
        <f>'OddsRatio_working_3-way'!V95^2+4*'OddsRatio_working_3-way'!U95^3/27</f>
        <v>-2.6520724401423806E-2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0.15099084632939994</v>
      </c>
      <c r="Y95" s="11">
        <f>IF('OddsRatio_working_3-way'!W95&gt;=0,IF('OddsRatio_working_3-way'!V95+SQRT('OddsRatio_working_3-way'!W95)&gt;0,0,PI()),ACOS('OddsRatio_working_3-way'!V95/(2*'OddsRatio_working_3-way'!X95)))</f>
        <v>0.56957859673664624</v>
      </c>
      <c r="Z95" s="11">
        <f>'OddsRatio_working_3-way'!X95^(1/3)*COS('OddsRatio_working_3-way'!Y95/3)</f>
        <v>0.52292807854385703</v>
      </c>
      <c r="AA95" s="11">
        <f>'OddsRatio_working_3-way'!X95^(1/3)*COS(('OddsRatio_working_3-way'!Y95+2*PI())/3)</f>
        <v>-0.34849376728012377</v>
      </c>
      <c r="AB95" s="11">
        <f>'OddsRatio_working_3-way'!X95^(1/3)*COS(('OddsRatio_working_3-way'!Y95+4*PI())/3)</f>
        <v>-0.17443431126373321</v>
      </c>
      <c r="AC95" s="11">
        <f>'OddsRatio_working_3-way'!X95^(1/3)*SIN('OddsRatio_working_3-way'!Y95/3)</f>
        <v>0.10049327378606296</v>
      </c>
      <c r="AD95" s="11">
        <f>'OddsRatio_working_3-way'!X95^(1/3)*SIN(('OddsRatio_working_3-way'!Y95+2*PI())/3)</f>
        <v>0.40262236347813307</v>
      </c>
      <c r="AE95" s="11">
        <f>'OddsRatio_working_3-way'!X95^(1/3)*SIN(('OddsRatio_working_3-way'!Y95+4*PI())/3)</f>
        <v>-0.50311563726419595</v>
      </c>
      <c r="AF95" s="11">
        <f>-'OddsRatio_working_3-way'!U95/(3*'OddsRatio_working_3-way'!X95^(1/3))*COS(('OddsRatio_working_3-way'!Y95)/3)</f>
        <v>0.52292807854385692</v>
      </c>
      <c r="AG95" s="11">
        <f>-'OddsRatio_working_3-way'!U95/(3*'OddsRatio_working_3-way'!X95^(1/3))*COS(('OddsRatio_working_3-way'!Y95+2*PI())/3)</f>
        <v>-0.34849376728012371</v>
      </c>
      <c r="AH95" s="11">
        <f>-'OddsRatio_working_3-way'!U95/(3*'OddsRatio_working_3-way'!X95^(1/3))*COS(('OddsRatio_working_3-way'!Y95+4*PI())/3)</f>
        <v>-0.17443431126373315</v>
      </c>
      <c r="AI95" s="11">
        <f>'OddsRatio_working_3-way'!U95/(3*'OddsRatio_working_3-way'!X95^(1/3))*SIN(('OddsRatio_working_3-way'!Y95)/3)</f>
        <v>-0.10049327378606294</v>
      </c>
      <c r="AJ95" s="11">
        <f>'OddsRatio_working_3-way'!U95/(3*'OddsRatio_working_3-way'!X95^(1/3))*SIN(('OddsRatio_working_3-way'!Y95+2*PI())/3)</f>
        <v>-0.40262236347813302</v>
      </c>
      <c r="AK95" s="11">
        <f>'OddsRatio_working_3-way'!U95/(3*'OddsRatio_working_3-way'!X95^(1/3))*SIN(('OddsRatio_working_3-way'!Y95+4*PI())/3)</f>
        <v>0.50311563726419584</v>
      </c>
      <c r="AL95" s="11">
        <f>'OddsRatio_working_3-way'!Z95+'OddsRatio_working_3-way'!AF95</f>
        <v>1.0458561570877141</v>
      </c>
      <c r="AM95" s="11">
        <f>'OddsRatio_working_3-way'!AA95+'OddsRatio_working_3-way'!AG95</f>
        <v>-0.69698753456024742</v>
      </c>
      <c r="AN95" s="11">
        <f>'OddsRatio_working_3-way'!AB95+'OddsRatio_working_3-way'!AH95</f>
        <v>-0.34886862252746637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1.0458561570877141</v>
      </c>
      <c r="AS95" s="11">
        <f>IF(('OddsRatio_working_3-way'!X95=0),IF(Q95&gt;0,-Q95^(1/3),(-Q95)^(1/3)),'OddsRatio_working_3-way'!AM95-'OddsRatio_working_3-way'!R95/3)</f>
        <v>-0.69698753456024742</v>
      </c>
      <c r="AT95" s="11">
        <f>IF(('OddsRatio_working_3-way'!X95=0),IF(Q95&gt;0,-Q95^(1/3),(-Q95)^(1/3)),'OddsRatio_working_3-way'!AN95-'OddsRatio_working_3-way'!R95/3)</f>
        <v>-0.34886862252746637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1.55</v>
      </c>
      <c r="B96" s="4">
        <f>IF('True_Odds_Calculator_3-way'!B97="","",'True_Odds_Calculator_3-way'!B97)</f>
        <v>4.0199999999999996</v>
      </c>
      <c r="C96" s="4">
        <f>IF('True_Odds_Calculator_3-way'!C97="","",'True_Odds_Calculator_3-way'!C97)</f>
        <v>7.18</v>
      </c>
      <c r="D96" s="9">
        <f t="shared" si="26"/>
        <v>0.63075407319647703</v>
      </c>
      <c r="E96" s="9">
        <f t="shared" si="27"/>
        <v>0.23728170767417023</v>
      </c>
      <c r="F96" s="9">
        <f t="shared" si="28"/>
        <v>0.13196421912935305</v>
      </c>
      <c r="G96" s="9">
        <f t="shared" si="29"/>
        <v>1.0643708207061162</v>
      </c>
      <c r="H96" s="9">
        <f t="shared" si="30"/>
        <v>1.585403951388364</v>
      </c>
      <c r="I96" s="9">
        <f t="shared" si="31"/>
        <v>4.2143998785324701</v>
      </c>
      <c r="J96" s="9">
        <f t="shared" si="32"/>
        <v>7.5778116719637989</v>
      </c>
      <c r="K96" s="11">
        <f t="shared" si="33"/>
        <v>0.64516129032258063</v>
      </c>
      <c r="L96" s="11">
        <f t="shared" si="34"/>
        <v>0.24875621890547267</v>
      </c>
      <c r="M96" s="11">
        <f t="shared" si="35"/>
        <v>0.1392757660167131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-0.22944358090936301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0.21793271042576678</v>
      </c>
      <c r="Q96" s="11">
        <f>2*'OddsRatio_working_3-way'!K96*'OddsRatio_working_3-way'!L96*'OddsRatio_working_3-way'!M96</f>
        <v>4.470414572836242E-2</v>
      </c>
      <c r="R96" s="11">
        <f t="shared" si="36"/>
        <v>0</v>
      </c>
      <c r="S96" s="11">
        <f t="shared" si="37"/>
        <v>-0.94983136840013249</v>
      </c>
      <c r="T96" s="11">
        <f t="shared" si="38"/>
        <v>-0.19483720377438615</v>
      </c>
      <c r="U96" s="11">
        <f>'OddsRatio_working_3-way'!S96-'OddsRatio_working_3-way'!R96^2/3</f>
        <v>-0.94983136840013249</v>
      </c>
      <c r="V96" s="11">
        <f>'OddsRatio_working_3-way'!S96*'OddsRatio_working_3-way'!R96/3-2*'OddsRatio_working_3-way'!R96^3/27-'OddsRatio_working_3-way'!T96</f>
        <v>0.19483720377438615</v>
      </c>
      <c r="W96" s="11">
        <f>'OddsRatio_working_3-way'!V96^2+4*'OddsRatio_working_3-way'!U96^3/27</f>
        <v>-8.89893545413665E-2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0.17815084234714426</v>
      </c>
      <c r="Y96" s="11">
        <f>IF('OddsRatio_working_3-way'!W96&gt;=0,IF('OddsRatio_working_3-way'!V96+SQRT('OddsRatio_working_3-way'!W96)&gt;0,0,PI()),ACOS('OddsRatio_working_3-way'!V96/(2*'OddsRatio_working_3-way'!X96)))</f>
        <v>0.99222049863596629</v>
      </c>
      <c r="Z96" s="11">
        <f>'OddsRatio_working_3-way'!X96^(1/3)*COS('OddsRatio_working_3-way'!Y96/3)</f>
        <v>0.53218541035305822</v>
      </c>
      <c r="AA96" s="11">
        <f>'OddsRatio_working_3-way'!X96^(1/3)*COS(('OddsRatio_working_3-way'!Y96+2*PI())/3)</f>
        <v>-0.42433890214676728</v>
      </c>
      <c r="AB96" s="11">
        <f>'OddsRatio_working_3-way'!X96^(1/3)*COS(('OddsRatio_working_3-way'!Y96+4*PI())/3)</f>
        <v>-0.10784650820629114</v>
      </c>
      <c r="AC96" s="11">
        <f>'OddsRatio_working_3-way'!X96^(1/3)*SIN('OddsRatio_working_3-way'!Y96/3)</f>
        <v>0.18272696883800321</v>
      </c>
      <c r="AD96" s="11">
        <f>'OddsRatio_working_3-way'!X96^(1/3)*SIN(('OddsRatio_working_3-way'!Y96+2*PI())/3)</f>
        <v>0.36952260047019297</v>
      </c>
      <c r="AE96" s="11">
        <f>'OddsRatio_working_3-way'!X96^(1/3)*SIN(('OddsRatio_working_3-way'!Y96+4*PI())/3)</f>
        <v>-0.55224956930819602</v>
      </c>
      <c r="AF96" s="11">
        <f>-'OddsRatio_working_3-way'!U96/(3*'OddsRatio_working_3-way'!X96^(1/3))*COS(('OddsRatio_working_3-way'!Y96)/3)</f>
        <v>0.53218541035305811</v>
      </c>
      <c r="AG96" s="11">
        <f>-'OddsRatio_working_3-way'!U96/(3*'OddsRatio_working_3-way'!X96^(1/3))*COS(('OddsRatio_working_3-way'!Y96+2*PI())/3)</f>
        <v>-0.42433890214676717</v>
      </c>
      <c r="AH96" s="11">
        <f>-'OddsRatio_working_3-way'!U96/(3*'OddsRatio_working_3-way'!X96^(1/3))*COS(('OddsRatio_working_3-way'!Y96+4*PI())/3)</f>
        <v>-0.10784650820629113</v>
      </c>
      <c r="AI96" s="11">
        <f>'OddsRatio_working_3-way'!U96/(3*'OddsRatio_working_3-way'!X96^(1/3))*SIN(('OddsRatio_working_3-way'!Y96)/3)</f>
        <v>-0.18272696883800318</v>
      </c>
      <c r="AJ96" s="11">
        <f>'OddsRatio_working_3-way'!U96/(3*'OddsRatio_working_3-way'!X96^(1/3))*SIN(('OddsRatio_working_3-way'!Y96+2*PI())/3)</f>
        <v>-0.36952260047019292</v>
      </c>
      <c r="AK96" s="11">
        <f>'OddsRatio_working_3-way'!U96/(3*'OddsRatio_working_3-way'!X96^(1/3))*SIN(('OddsRatio_working_3-way'!Y96+4*PI())/3)</f>
        <v>0.55224956930819591</v>
      </c>
      <c r="AL96" s="11">
        <f>'OddsRatio_working_3-way'!Z96+'OddsRatio_working_3-way'!AF96</f>
        <v>1.0643708207061162</v>
      </c>
      <c r="AM96" s="11">
        <f>'OddsRatio_working_3-way'!AA96+'OddsRatio_working_3-way'!AG96</f>
        <v>-0.84867780429353445</v>
      </c>
      <c r="AN96" s="11">
        <f>'OddsRatio_working_3-way'!AB96+'OddsRatio_working_3-way'!AH96</f>
        <v>-0.21569301641258226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1.0643708207061162</v>
      </c>
      <c r="AS96" s="11">
        <f>IF(('OddsRatio_working_3-way'!X96=0),IF(Q96&gt;0,-Q96^(1/3),(-Q96)^(1/3)),'OddsRatio_working_3-way'!AM96-'OddsRatio_working_3-way'!R96/3)</f>
        <v>-0.84867780429353445</v>
      </c>
      <c r="AT96" s="11">
        <f>IF(('OddsRatio_working_3-way'!X96=0),IF(Q96&gt;0,-Q96^(1/3),(-Q96)^(1/3)),'OddsRatio_working_3-way'!AN96-'OddsRatio_working_3-way'!R96/3)</f>
        <v>-0.21569301641258226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2.37</v>
      </c>
      <c r="B97" s="4">
        <f>IF('True_Odds_Calculator_3-way'!B98="","",'True_Odds_Calculator_3-way'!B98)</f>
        <v>3.65</v>
      </c>
      <c r="C97" s="4">
        <f>IF('True_Odds_Calculator_3-way'!C98="","",'True_Odds_Calculator_3-way'!C98)</f>
        <v>3.02</v>
      </c>
      <c r="D97" s="9">
        <f t="shared" si="26"/>
        <v>0.41198288915785081</v>
      </c>
      <c r="E97" s="9">
        <f t="shared" si="27"/>
        <v>0.26590035730462197</v>
      </c>
      <c r="F97" s="9">
        <f t="shared" si="28"/>
        <v>0.32211675353752739</v>
      </c>
      <c r="G97" s="9">
        <f t="shared" si="29"/>
        <v>1.0418140686258499</v>
      </c>
      <c r="H97" s="9">
        <f t="shared" si="30"/>
        <v>2.4272852740174145</v>
      </c>
      <c r="I97" s="9">
        <f t="shared" si="31"/>
        <v>3.7608072818585025</v>
      </c>
      <c r="J97" s="9">
        <f t="shared" si="32"/>
        <v>3.1044644186242163</v>
      </c>
      <c r="K97" s="11">
        <f t="shared" si="33"/>
        <v>0.42194092827004215</v>
      </c>
      <c r="L97" s="11">
        <f t="shared" si="34"/>
        <v>0.27397260273972601</v>
      </c>
      <c r="M97" s="11">
        <f t="shared" si="35"/>
        <v>0.33112582781456956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-0.28071760963172143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0.23120050864111893</v>
      </c>
      <c r="Q97" s="11">
        <f>2*'OddsRatio_working_3-way'!K97*'OddsRatio_working_3-way'!L97*'OddsRatio_working_3-way'!M97</f>
        <v>7.6556459814940053E-2</v>
      </c>
      <c r="R97" s="11">
        <f t="shared" si="36"/>
        <v>0</v>
      </c>
      <c r="S97" s="11">
        <f t="shared" si="37"/>
        <v>-0.82360529125492021</v>
      </c>
      <c r="T97" s="11">
        <f t="shared" si="38"/>
        <v>-0.27271698385924514</v>
      </c>
      <c r="U97" s="11">
        <f>'OddsRatio_working_3-way'!S97-'OddsRatio_working_3-way'!R97^2/3</f>
        <v>-0.82360529125492021</v>
      </c>
      <c r="V97" s="11">
        <f>'OddsRatio_working_3-way'!S97*'OddsRatio_working_3-way'!R97/3-2*'OddsRatio_working_3-way'!R97^3/27-'OddsRatio_working_3-way'!T97</f>
        <v>0.27271698385924514</v>
      </c>
      <c r="W97" s="11">
        <f>'OddsRatio_working_3-way'!V97^2+4*'OddsRatio_working_3-way'!U97^3/27</f>
        <v>-8.3917601619802606E-3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0.14384567550613403</v>
      </c>
      <c r="Y97" s="11">
        <f>IF('OddsRatio_working_3-way'!W97&gt;=0,IF('OddsRatio_working_3-way'!V97+SQRT('OddsRatio_working_3-way'!W97)&gt;0,0,PI()),ACOS('OddsRatio_working_3-way'!V97/(2*'OddsRatio_working_3-way'!X97)))</f>
        <v>0.32406179117773615</v>
      </c>
      <c r="Z97" s="11">
        <f>'OddsRatio_working_3-way'!X97^(1/3)*COS('OddsRatio_working_3-way'!Y97/3)</f>
        <v>0.52090703431292495</v>
      </c>
      <c r="AA97" s="11">
        <f>'OddsRatio_working_3-way'!X97^(1/3)*COS(('OddsRatio_working_3-way'!Y97+2*PI())/3)</f>
        <v>-0.30937405493166459</v>
      </c>
      <c r="AB97" s="11">
        <f>'OddsRatio_working_3-way'!X97^(1/3)*COS(('OddsRatio_working_3-way'!Y97+4*PI())/3)</f>
        <v>-0.21153297938126006</v>
      </c>
      <c r="AC97" s="11">
        <f>'OddsRatio_working_3-way'!X97^(1/3)*SIN('OddsRatio_working_3-way'!Y97/3)</f>
        <v>5.6488571306828494E-2</v>
      </c>
      <c r="AD97" s="11">
        <f>'OddsRatio_working_3-way'!X97^(1/3)*SIN(('OddsRatio_working_3-way'!Y97+2*PI())/3)</f>
        <v>0.42287443907159111</v>
      </c>
      <c r="AE97" s="11">
        <f>'OddsRatio_working_3-way'!X97^(1/3)*SIN(('OddsRatio_working_3-way'!Y97+4*PI())/3)</f>
        <v>-0.47936301037841961</v>
      </c>
      <c r="AF97" s="11">
        <f>-'OddsRatio_working_3-way'!U97/(3*'OddsRatio_working_3-way'!X97^(1/3))*COS(('OddsRatio_working_3-way'!Y97)/3)</f>
        <v>0.52090703431292507</v>
      </c>
      <c r="AG97" s="11">
        <f>-'OddsRatio_working_3-way'!U97/(3*'OddsRatio_working_3-way'!X97^(1/3))*COS(('OddsRatio_working_3-way'!Y97+2*PI())/3)</f>
        <v>-0.30937405493166464</v>
      </c>
      <c r="AH97" s="11">
        <f>-'OddsRatio_working_3-way'!U97/(3*'OddsRatio_working_3-way'!X97^(1/3))*COS(('OddsRatio_working_3-way'!Y97+4*PI())/3)</f>
        <v>-0.21153297938126012</v>
      </c>
      <c r="AI97" s="11">
        <f>'OddsRatio_working_3-way'!U97/(3*'OddsRatio_working_3-way'!X97^(1/3))*SIN(('OddsRatio_working_3-way'!Y97)/3)</f>
        <v>-5.6488571306828508E-2</v>
      </c>
      <c r="AJ97" s="11">
        <f>'OddsRatio_working_3-way'!U97/(3*'OddsRatio_working_3-way'!X97^(1/3))*SIN(('OddsRatio_working_3-way'!Y97+2*PI())/3)</f>
        <v>-0.42287443907159117</v>
      </c>
      <c r="AK97" s="11">
        <f>'OddsRatio_working_3-way'!U97/(3*'OddsRatio_working_3-way'!X97^(1/3))*SIN(('OddsRatio_working_3-way'!Y97+4*PI())/3)</f>
        <v>0.47936301037841966</v>
      </c>
      <c r="AL97" s="11">
        <f>'OddsRatio_working_3-way'!Z97+'OddsRatio_working_3-way'!AF97</f>
        <v>1.0418140686258499</v>
      </c>
      <c r="AM97" s="11">
        <f>'OddsRatio_working_3-way'!AA97+'OddsRatio_working_3-way'!AG97</f>
        <v>-0.61874810986332918</v>
      </c>
      <c r="AN97" s="11">
        <f>'OddsRatio_working_3-way'!AB97+'OddsRatio_working_3-way'!AH97</f>
        <v>-0.42306595876252018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1.0418140686258499</v>
      </c>
      <c r="AS97" s="11">
        <f>IF(('OddsRatio_working_3-way'!X97=0),IF(Q97&gt;0,-Q97^(1/3),(-Q97)^(1/3)),'OddsRatio_working_3-way'!AM97-'OddsRatio_working_3-way'!R97/3)</f>
        <v>-0.61874810986332918</v>
      </c>
      <c r="AT97" s="11">
        <f>IF(('OddsRatio_working_3-way'!X97=0),IF(Q97&gt;0,-Q97^(1/3),(-Q97)^(1/3)),'OddsRatio_working_3-way'!AN97-'OddsRatio_working_3-way'!R97/3)</f>
        <v>-0.42306595876252018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1.94</v>
      </c>
      <c r="B98" s="4">
        <f>IF('True_Odds_Calculator_3-way'!B99="","",'True_Odds_Calculator_3-way'!B99)</f>
        <v>3.79</v>
      </c>
      <c r="C98" s="4">
        <f>IF('True_Odds_Calculator_3-way'!C99="","",'True_Odds_Calculator_3-way'!C99)</f>
        <v>3.98</v>
      </c>
      <c r="D98" s="9">
        <f t="shared" si="26"/>
        <v>0.50329293933225994</v>
      </c>
      <c r="E98" s="9">
        <f t="shared" si="27"/>
        <v>0.25450175432744732</v>
      </c>
      <c r="F98" s="9">
        <f t="shared" si="28"/>
        <v>0.24220530634029261</v>
      </c>
      <c r="G98" s="9">
        <f t="shared" si="29"/>
        <v>1.0499089603141958</v>
      </c>
      <c r="H98" s="9">
        <f t="shared" si="30"/>
        <v>1.9869144226953439</v>
      </c>
      <c r="I98" s="9">
        <f t="shared" si="31"/>
        <v>3.9292459992766058</v>
      </c>
      <c r="J98" s="9">
        <f t="shared" si="32"/>
        <v>4.1287287017363035</v>
      </c>
      <c r="K98" s="11">
        <f t="shared" si="33"/>
        <v>0.51546391752577325</v>
      </c>
      <c r="L98" s="11">
        <f t="shared" si="34"/>
        <v>0.26385224274406333</v>
      </c>
      <c r="M98" s="11">
        <f t="shared" si="35"/>
        <v>0.25125628140703515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-0.26706950961318565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0.22929707154492374</v>
      </c>
      <c r="Q98" s="11">
        <f>2*'OddsRatio_working_3-way'!K98*'OddsRatio_working_3-way'!L98*'OddsRatio_working_3-way'!M98</f>
        <v>6.8344879745133744E-2</v>
      </c>
      <c r="R98" s="11">
        <f t="shared" si="36"/>
        <v>0</v>
      </c>
      <c r="S98" s="11">
        <f t="shared" si="37"/>
        <v>-0.85856701454624973</v>
      </c>
      <c r="T98" s="11">
        <f t="shared" si="38"/>
        <v>-0.25590671074403865</v>
      </c>
      <c r="U98" s="11">
        <f>'OddsRatio_working_3-way'!S98-'OddsRatio_working_3-way'!R98^2/3</f>
        <v>-0.85856701454624973</v>
      </c>
      <c r="V98" s="11">
        <f>'OddsRatio_working_3-way'!S98*'OddsRatio_working_3-way'!R98/3-2*'OddsRatio_working_3-way'!R98^3/27-'OddsRatio_working_3-way'!T98</f>
        <v>0.25590671074403865</v>
      </c>
      <c r="W98" s="11">
        <f>'OddsRatio_working_3-way'!V98^2+4*'OddsRatio_working_3-way'!U98^3/27</f>
        <v>-2.8272020111236598E-2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0.15310148979930735</v>
      </c>
      <c r="Y98" s="11">
        <f>IF('OddsRatio_working_3-way'!W98&gt;=0,IF('OddsRatio_working_3-way'!V98+SQRT('OddsRatio_working_3-way'!W98)&gt;0,0,PI()),ACOS('OddsRatio_working_3-way'!V98/(2*'OddsRatio_working_3-way'!X98)))</f>
        <v>0.58131356054813377</v>
      </c>
      <c r="Z98" s="11">
        <f>'OddsRatio_working_3-way'!X98^(1/3)*COS('OddsRatio_working_3-way'!Y98/3)</f>
        <v>0.52495448015709789</v>
      </c>
      <c r="AA98" s="11">
        <f>'OddsRatio_working_3-way'!X98^(1/3)*COS(('OddsRatio_working_3-way'!Y98+2*PI())/3)</f>
        <v>-0.35168962127536368</v>
      </c>
      <c r="AB98" s="11">
        <f>'OddsRatio_working_3-way'!X98^(1/3)*COS(('OddsRatio_working_3-way'!Y98+4*PI())/3)</f>
        <v>-0.1732648588817341</v>
      </c>
      <c r="AC98" s="11">
        <f>'OddsRatio_working_3-way'!X98^(1/3)*SIN('OddsRatio_working_3-way'!Y98/3)</f>
        <v>0.10301358459805701</v>
      </c>
      <c r="AD98" s="11">
        <f>'OddsRatio_working_3-way'!X98^(1/3)*SIN(('OddsRatio_working_3-way'!Y98+2*PI())/3)</f>
        <v>0.40311712334747229</v>
      </c>
      <c r="AE98" s="11">
        <f>'OddsRatio_working_3-way'!X98^(1/3)*SIN(('OddsRatio_working_3-way'!Y98+4*PI())/3)</f>
        <v>-0.50613070794552928</v>
      </c>
      <c r="AF98" s="11">
        <f>-'OddsRatio_working_3-way'!U98/(3*'OddsRatio_working_3-way'!X98^(1/3))*COS(('OddsRatio_working_3-way'!Y98)/3)</f>
        <v>0.52495448015709789</v>
      </c>
      <c r="AG98" s="11">
        <f>-'OddsRatio_working_3-way'!U98/(3*'OddsRatio_working_3-way'!X98^(1/3))*COS(('OddsRatio_working_3-way'!Y98+2*PI())/3)</f>
        <v>-0.35168962127536368</v>
      </c>
      <c r="AH98" s="11">
        <f>-'OddsRatio_working_3-way'!U98/(3*'OddsRatio_working_3-way'!X98^(1/3))*COS(('OddsRatio_working_3-way'!Y98+4*PI())/3)</f>
        <v>-0.1732648588817341</v>
      </c>
      <c r="AI98" s="11">
        <f>'OddsRatio_working_3-way'!U98/(3*'OddsRatio_working_3-way'!X98^(1/3))*SIN(('OddsRatio_working_3-way'!Y98)/3)</f>
        <v>-0.10301358459805701</v>
      </c>
      <c r="AJ98" s="11">
        <f>'OddsRatio_working_3-way'!U98/(3*'OddsRatio_working_3-way'!X98^(1/3))*SIN(('OddsRatio_working_3-way'!Y98+2*PI())/3)</f>
        <v>-0.40311712334747229</v>
      </c>
      <c r="AK98" s="11">
        <f>'OddsRatio_working_3-way'!U98/(3*'OddsRatio_working_3-way'!X98^(1/3))*SIN(('OddsRatio_working_3-way'!Y98+4*PI())/3)</f>
        <v>0.50613070794552928</v>
      </c>
      <c r="AL98" s="11">
        <f>'OddsRatio_working_3-way'!Z98+'OddsRatio_working_3-way'!AF98</f>
        <v>1.0499089603141958</v>
      </c>
      <c r="AM98" s="11">
        <f>'OddsRatio_working_3-way'!AA98+'OddsRatio_working_3-way'!AG98</f>
        <v>-0.70337924255072737</v>
      </c>
      <c r="AN98" s="11">
        <f>'OddsRatio_working_3-way'!AB98+'OddsRatio_working_3-way'!AH98</f>
        <v>-0.34652971776346819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1.0499089603141958</v>
      </c>
      <c r="AS98" s="11">
        <f>IF(('OddsRatio_working_3-way'!X98=0),IF(Q98&gt;0,-Q98^(1/3),(-Q98)^(1/3)),'OddsRatio_working_3-way'!AM98-'OddsRatio_working_3-way'!R98/3)</f>
        <v>-0.70337924255072737</v>
      </c>
      <c r="AT98" s="11">
        <f>IF(('OddsRatio_working_3-way'!X98=0),IF(Q98&gt;0,-Q98^(1/3),(-Q98)^(1/3)),'OddsRatio_working_3-way'!AN98-'OddsRatio_working_3-way'!R98/3)</f>
        <v>-0.34652971776346819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1.75</v>
      </c>
      <c r="B99" s="4">
        <f>IF('True_Odds_Calculator_3-way'!B100="","",'True_Odds_Calculator_3-way'!B100)</f>
        <v>4.28</v>
      </c>
      <c r="C99" s="4">
        <f>IF('True_Odds_Calculator_3-way'!C100="","",'True_Odds_Calculator_3-way'!C100)</f>
        <v>4.4400000000000004</v>
      </c>
      <c r="D99" s="9">
        <f t="shared" si="26"/>
        <v>0.55890257931520393</v>
      </c>
      <c r="E99" s="9">
        <f t="shared" si="27"/>
        <v>0.22464213255225737</v>
      </c>
      <c r="F99" s="9">
        <f t="shared" si="28"/>
        <v>0.21645528813253873</v>
      </c>
      <c r="G99" s="9">
        <f t="shared" si="29"/>
        <v>1.0522941135233292</v>
      </c>
      <c r="H99" s="9">
        <f t="shared" si="30"/>
        <v>1.7892205851424969</v>
      </c>
      <c r="I99" s="9">
        <f t="shared" si="31"/>
        <v>4.4515246923565197</v>
      </c>
      <c r="J99" s="9">
        <f t="shared" si="32"/>
        <v>4.619891750520253</v>
      </c>
      <c r="K99" s="11">
        <f t="shared" si="33"/>
        <v>0.5714285714285714</v>
      </c>
      <c r="L99" s="11">
        <f t="shared" si="34"/>
        <v>0.23364485981308411</v>
      </c>
      <c r="M99" s="11">
        <f t="shared" si="35"/>
        <v>0.2252252252252252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-0.25446541334391803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0.22462382275466386</v>
      </c>
      <c r="Q99" s="11">
        <f>2*'OddsRatio_working_3-way'!K99*'OddsRatio_working_3-way'!L99*'OddsRatio_working_3-way'!M99</f>
        <v>6.0140247056134896E-2</v>
      </c>
      <c r="R99" s="11">
        <f t="shared" si="36"/>
        <v>0</v>
      </c>
      <c r="S99" s="11">
        <f t="shared" si="37"/>
        <v>-0.88272830402722624</v>
      </c>
      <c r="T99" s="11">
        <f t="shared" si="38"/>
        <v>-0.2363395726980525</v>
      </c>
      <c r="U99" s="11">
        <f>'OddsRatio_working_3-way'!S99-'OddsRatio_working_3-way'!R99^2/3</f>
        <v>-0.88272830402722624</v>
      </c>
      <c r="V99" s="11">
        <f>'OddsRatio_working_3-way'!S99*'OddsRatio_working_3-way'!R99/3-2*'OddsRatio_working_3-way'!R99^3/27-'OddsRatio_working_3-way'!T99</f>
        <v>0.2363395726980525</v>
      </c>
      <c r="W99" s="11">
        <f>'OddsRatio_working_3-way'!V99^2+4*'OddsRatio_working_3-way'!U99^3/27</f>
        <v>-4.6044357109011051E-2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0.15960948494067409</v>
      </c>
      <c r="Y99" s="11">
        <f>IF('OddsRatio_working_3-way'!W99&gt;=0,IF('OddsRatio_working_3-way'!V99+SQRT('OddsRatio_working_3-way'!W99)&gt;0,0,PI()),ACOS('OddsRatio_working_3-way'!V99/(2*'OddsRatio_working_3-way'!X99)))</f>
        <v>0.73717838788203616</v>
      </c>
      <c r="Z99" s="11">
        <f>'OddsRatio_working_3-way'!X99^(1/3)*COS('OddsRatio_working_3-way'!Y99/3)</f>
        <v>0.52614705676166462</v>
      </c>
      <c r="AA99" s="11">
        <f>'OddsRatio_working_3-way'!X99^(1/3)*COS(('OddsRatio_working_3-way'!Y99+2*PI())/3)</f>
        <v>-0.37734965013242489</v>
      </c>
      <c r="AB99" s="11">
        <f>'OddsRatio_working_3-way'!X99^(1/3)*COS(('OddsRatio_working_3-way'!Y99+4*PI())/3)</f>
        <v>-0.14879740662923982</v>
      </c>
      <c r="AC99" s="11">
        <f>'OddsRatio_working_3-way'!X99^(1/3)*SIN('OddsRatio_working_3-way'!Y99/3)</f>
        <v>0.13195469931045686</v>
      </c>
      <c r="AD99" s="11">
        <f>'OddsRatio_working_3-way'!X99^(1/3)*SIN(('OddsRatio_working_3-way'!Y99+2*PI())/3)</f>
        <v>0.38967936762678612</v>
      </c>
      <c r="AE99" s="11">
        <f>'OddsRatio_working_3-way'!X99^(1/3)*SIN(('OddsRatio_working_3-way'!Y99+4*PI())/3)</f>
        <v>-0.52163406693724301</v>
      </c>
      <c r="AF99" s="11">
        <f>-'OddsRatio_working_3-way'!U99/(3*'OddsRatio_working_3-way'!X99^(1/3))*COS(('OddsRatio_working_3-way'!Y99)/3)</f>
        <v>0.52614705676166462</v>
      </c>
      <c r="AG99" s="11">
        <f>-'OddsRatio_working_3-way'!U99/(3*'OddsRatio_working_3-way'!X99^(1/3))*COS(('OddsRatio_working_3-way'!Y99+2*PI())/3)</f>
        <v>-0.37734965013242489</v>
      </c>
      <c r="AH99" s="11">
        <f>-'OddsRatio_working_3-way'!U99/(3*'OddsRatio_working_3-way'!X99^(1/3))*COS(('OddsRatio_working_3-way'!Y99+4*PI())/3)</f>
        <v>-0.14879740662923982</v>
      </c>
      <c r="AI99" s="11">
        <f>'OddsRatio_working_3-way'!U99/(3*'OddsRatio_working_3-way'!X99^(1/3))*SIN(('OddsRatio_working_3-way'!Y99)/3)</f>
        <v>-0.13195469931045686</v>
      </c>
      <c r="AJ99" s="11">
        <f>'OddsRatio_working_3-way'!U99/(3*'OddsRatio_working_3-way'!X99^(1/3))*SIN(('OddsRatio_working_3-way'!Y99+2*PI())/3)</f>
        <v>-0.38967936762678612</v>
      </c>
      <c r="AK99" s="11">
        <f>'OddsRatio_working_3-way'!U99/(3*'OddsRatio_working_3-way'!X99^(1/3))*SIN(('OddsRatio_working_3-way'!Y99+4*PI())/3)</f>
        <v>0.52163406693724301</v>
      </c>
      <c r="AL99" s="11">
        <f>'OddsRatio_working_3-way'!Z99+'OddsRatio_working_3-way'!AF99</f>
        <v>1.0522941135233292</v>
      </c>
      <c r="AM99" s="11">
        <f>'OddsRatio_working_3-way'!AA99+'OddsRatio_working_3-way'!AG99</f>
        <v>-0.75469930026484977</v>
      </c>
      <c r="AN99" s="11">
        <f>'OddsRatio_working_3-way'!AB99+'OddsRatio_working_3-way'!AH99</f>
        <v>-0.29759481325847964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1.0522941135233292</v>
      </c>
      <c r="AS99" s="11">
        <f>IF(('OddsRatio_working_3-way'!X99=0),IF(Q99&gt;0,-Q99^(1/3),(-Q99)^(1/3)),'OddsRatio_working_3-way'!AM99-'OddsRatio_working_3-way'!R99/3)</f>
        <v>-0.75469930026484977</v>
      </c>
      <c r="AT99" s="11">
        <f>IF(('OddsRatio_working_3-way'!X99=0),IF(Q99&gt;0,-Q99^(1/3),(-Q99)^(1/3)),'OddsRatio_working_3-way'!AN99-'OddsRatio_working_3-way'!R99/3)</f>
        <v>-0.29759481325847964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9.3699999999999992</v>
      </c>
      <c r="B100" s="4">
        <f>IF('True_Odds_Calculator_3-way'!B101="","",'True_Odds_Calculator_3-way'!B101)</f>
        <v>4.78</v>
      </c>
      <c r="C100" s="4">
        <f>IF('True_Odds_Calculator_3-way'!C101="","",'True_Odds_Calculator_3-way'!C101)</f>
        <v>1.4</v>
      </c>
      <c r="D100" s="9">
        <f t="shared" si="26"/>
        <v>0.10064875806161067</v>
      </c>
      <c r="E100" s="9">
        <f t="shared" si="27"/>
        <v>0.19859370906524387</v>
      </c>
      <c r="F100" s="9">
        <f t="shared" si="28"/>
        <v>0.70075753287314546</v>
      </c>
      <c r="G100" s="9">
        <f t="shared" si="29"/>
        <v>1.067567785892874</v>
      </c>
      <c r="H100" s="9">
        <f t="shared" si="30"/>
        <v>9.9355423679233539</v>
      </c>
      <c r="I100" s="9">
        <f t="shared" si="31"/>
        <v>5.035406230675064</v>
      </c>
      <c r="J100" s="9">
        <f t="shared" si="32"/>
        <v>1.4270271143571494</v>
      </c>
      <c r="K100" s="11">
        <f t="shared" si="33"/>
        <v>0.10672358591248667</v>
      </c>
      <c r="L100" s="11">
        <f t="shared" si="34"/>
        <v>0.20920502092050208</v>
      </c>
      <c r="M100" s="11">
        <f t="shared" si="35"/>
        <v>0.7142857142857143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-0.20182814376872671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0.20014659342524022</v>
      </c>
      <c r="Q100" s="11">
        <f>2*'OddsRatio_working_3-way'!K100*'OddsRatio_working_3-way'!L100*'OddsRatio_working_3-way'!M100</f>
        <v>3.1895871462189675E-2</v>
      </c>
      <c r="R100" s="11">
        <f t="shared" si="36"/>
        <v>0</v>
      </c>
      <c r="S100" s="11">
        <f t="shared" si="37"/>
        <v>-0.9916684050495288</v>
      </c>
      <c r="T100" s="11">
        <f t="shared" si="38"/>
        <v>-0.15803480558558228</v>
      </c>
      <c r="U100" s="11">
        <f>'OddsRatio_working_3-way'!S100-'OddsRatio_working_3-way'!R100^2/3</f>
        <v>-0.9916684050495288</v>
      </c>
      <c r="V100" s="11">
        <f>'OddsRatio_working_3-way'!S100*'OddsRatio_working_3-way'!R100/3-2*'OddsRatio_working_3-way'!R100^3/27-'OddsRatio_working_3-way'!T100</f>
        <v>0.15803480558558228</v>
      </c>
      <c r="W100" s="11">
        <f>'OddsRatio_working_3-way'!V100^2+4*'OddsRatio_working_3-way'!U100^3/27</f>
        <v>-0.11950098292430152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0.19004998204470733</v>
      </c>
      <c r="Y100" s="11">
        <f>IF('OddsRatio_working_3-way'!W100&gt;=0,IF('OddsRatio_working_3-way'!V100+SQRT('OddsRatio_working_3-way'!W100)&gt;0,0,PI()),ACOS('OddsRatio_working_3-way'!V100/(2*'OddsRatio_working_3-way'!X100)))</f>
        <v>1.1420051788200123</v>
      </c>
      <c r="Z100" s="11">
        <f>'OddsRatio_working_3-way'!X100^(1/3)*COS('OddsRatio_working_3-way'!Y100/3)</f>
        <v>0.53378389294643713</v>
      </c>
      <c r="AA100" s="11">
        <f>'OddsRatio_working_3-way'!X100^(1/3)*COS(('OddsRatio_working_3-way'!Y100+2*PI())/3)</f>
        <v>-0.45188699501666513</v>
      </c>
      <c r="AB100" s="11">
        <f>'OddsRatio_working_3-way'!X100^(1/3)*COS(('OddsRatio_working_3-way'!Y100+4*PI())/3)</f>
        <v>-8.18968979297722E-2</v>
      </c>
      <c r="AC100" s="11">
        <f>'OddsRatio_working_3-way'!X100^(1/3)*SIN('OddsRatio_working_3-way'!Y100/3)</f>
        <v>0.21361388215061361</v>
      </c>
      <c r="AD100" s="11">
        <f>'OddsRatio_working_3-way'!X100^(1/3)*SIN(('OddsRatio_working_3-way'!Y100+2*PI())/3)</f>
        <v>0.35546347034726106</v>
      </c>
      <c r="AE100" s="11">
        <f>'OddsRatio_working_3-way'!X100^(1/3)*SIN(('OddsRatio_working_3-way'!Y100+4*PI())/3)</f>
        <v>-0.5690773524978745</v>
      </c>
      <c r="AF100" s="11">
        <f>-'OddsRatio_working_3-way'!U100/(3*'OddsRatio_working_3-way'!X100^(1/3))*COS(('OddsRatio_working_3-way'!Y100)/3)</f>
        <v>0.53378389294643691</v>
      </c>
      <c r="AG100" s="11">
        <f>-'OddsRatio_working_3-way'!U100/(3*'OddsRatio_working_3-way'!X100^(1/3))*COS(('OddsRatio_working_3-way'!Y100+2*PI())/3)</f>
        <v>-0.45188699501666496</v>
      </c>
      <c r="AH100" s="11">
        <f>-'OddsRatio_working_3-way'!U100/(3*'OddsRatio_working_3-way'!X100^(1/3))*COS(('OddsRatio_working_3-way'!Y100+4*PI())/3)</f>
        <v>-8.1896897929772158E-2</v>
      </c>
      <c r="AI100" s="11">
        <f>'OddsRatio_working_3-way'!U100/(3*'OddsRatio_working_3-way'!X100^(1/3))*SIN(('OddsRatio_working_3-way'!Y100)/3)</f>
        <v>-0.21361388215061353</v>
      </c>
      <c r="AJ100" s="11">
        <f>'OddsRatio_working_3-way'!U100/(3*'OddsRatio_working_3-way'!X100^(1/3))*SIN(('OddsRatio_working_3-way'!Y100+2*PI())/3)</f>
        <v>-0.35546347034726095</v>
      </c>
      <c r="AK100" s="11">
        <f>'OddsRatio_working_3-way'!U100/(3*'OddsRatio_working_3-way'!X100^(1/3))*SIN(('OddsRatio_working_3-way'!Y100+4*PI())/3)</f>
        <v>0.56907735249787428</v>
      </c>
      <c r="AL100" s="11">
        <f>'OddsRatio_working_3-way'!Z100+'OddsRatio_working_3-way'!AF100</f>
        <v>1.067567785892874</v>
      </c>
      <c r="AM100" s="11">
        <f>'OddsRatio_working_3-way'!AA100+'OddsRatio_working_3-way'!AG100</f>
        <v>-0.90377399003333014</v>
      </c>
      <c r="AN100" s="11">
        <f>'OddsRatio_working_3-way'!AB100+'OddsRatio_working_3-way'!AH100</f>
        <v>-0.16379379585954434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1.067567785892874</v>
      </c>
      <c r="AS100" s="11">
        <f>IF(('OddsRatio_working_3-way'!X100=0),IF(Q100&gt;0,-Q100^(1/3),(-Q100)^(1/3)),'OddsRatio_working_3-way'!AM100-'OddsRatio_working_3-way'!R100/3)</f>
        <v>-0.90377399003333014</v>
      </c>
      <c r="AT100" s="11">
        <f>IF(('OddsRatio_working_3-way'!X100=0),IF(Q100&gt;0,-Q100^(1/3),(-Q100)^(1/3)),'OddsRatio_working_3-way'!AN100-'OddsRatio_working_3-way'!R100/3)</f>
        <v>-0.16379379585954434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1.18</v>
      </c>
      <c r="B101" s="4">
        <f>IF('True_Odds_Calculator_3-way'!B102="","",'True_Odds_Calculator_3-way'!B102)</f>
        <v>7.64</v>
      </c>
      <c r="C101" s="4">
        <f>IF('True_Odds_Calculator_3-way'!C102="","",'True_Odds_Calculator_3-way'!C102)</f>
        <v>17.57</v>
      </c>
      <c r="D101" s="9">
        <f t="shared" si="26"/>
        <v>0.83132395466153164</v>
      </c>
      <c r="E101" s="9">
        <f t="shared" si="27"/>
        <v>0.11785817793003321</v>
      </c>
      <c r="F101" s="9">
        <f t="shared" si="28"/>
        <v>5.0817867408435059E-2</v>
      </c>
      <c r="G101" s="9">
        <f t="shared" si="29"/>
        <v>1.1272249951594369</v>
      </c>
      <c r="H101" s="9">
        <f t="shared" si="30"/>
        <v>1.2029004991286987</v>
      </c>
      <c r="I101" s="9">
        <f t="shared" si="31"/>
        <v>8.4847739678586613</v>
      </c>
      <c r="J101" s="9">
        <f t="shared" si="32"/>
        <v>19.678118169791869</v>
      </c>
      <c r="K101" s="11">
        <f t="shared" si="33"/>
        <v>0.84745762711864414</v>
      </c>
      <c r="L101" s="11">
        <f t="shared" si="34"/>
        <v>0.13089005235602094</v>
      </c>
      <c r="M101" s="11">
        <f t="shared" si="35"/>
        <v>5.6915196357427429E-2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-0.12503049930268906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0.14766687847193938</v>
      </c>
      <c r="Q101" s="11">
        <f>2*'OddsRatio_working_3-way'!K101*'OddsRatio_working_3-way'!L101*'OddsRatio_working_3-way'!M101</f>
        <v>1.2626496662842185E-2</v>
      </c>
      <c r="R101" s="11">
        <f t="shared" si="36"/>
        <v>0</v>
      </c>
      <c r="S101" s="11">
        <f t="shared" si="37"/>
        <v>-1.1810468589303913</v>
      </c>
      <c r="T101" s="11">
        <f t="shared" si="38"/>
        <v>-0.10098733295685258</v>
      </c>
      <c r="U101" s="11">
        <f>'OddsRatio_working_3-way'!S101-'OddsRatio_working_3-way'!R101^2/3</f>
        <v>-1.1810468589303913</v>
      </c>
      <c r="V101" s="11">
        <f>'OddsRatio_working_3-way'!S101*'OddsRatio_working_3-way'!R101/3-2*'OddsRatio_working_3-way'!R101^3/27-'OddsRatio_working_3-way'!T101</f>
        <v>0.10098733295685258</v>
      </c>
      <c r="W101" s="11">
        <f>'OddsRatio_working_3-way'!V101^2+4*'OddsRatio_working_3-way'!U101^3/27</f>
        <v>-0.23386212447937477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0.24701243182131186</v>
      </c>
      <c r="Y101" s="11">
        <f>IF('OddsRatio_working_3-way'!W101&gt;=0,IF('OddsRatio_working_3-way'!V101+SQRT('OddsRatio_working_3-way'!W101)&gt;0,0,PI()),ACOS('OddsRatio_working_3-way'!V101/(2*'OddsRatio_working_3-way'!X101)))</f>
        <v>1.3649277109195936</v>
      </c>
      <c r="Z101" s="11">
        <f>'OddsRatio_working_3-way'!X101^(1/3)*COS('OddsRatio_working_3-way'!Y101/3)</f>
        <v>0.56361249757971843</v>
      </c>
      <c r="AA101" s="11">
        <f>'OddsRatio_working_3-way'!X101^(1/3)*COS(('OddsRatio_working_3-way'!Y101+2*PI())/3)</f>
        <v>-0.52058947508844511</v>
      </c>
      <c r="AB101" s="11">
        <f>'OddsRatio_working_3-way'!X101^(1/3)*COS(('OddsRatio_working_3-way'!Y101+4*PI())/3)</f>
        <v>-4.3023022491273447E-2</v>
      </c>
      <c r="AC101" s="11">
        <f>'OddsRatio_working_3-way'!X101^(1/3)*SIN('OddsRatio_working_3-way'!Y101/3)</f>
        <v>0.27572311996291204</v>
      </c>
      <c r="AD101" s="11">
        <f>'OddsRatio_working_3-way'!X101^(1/3)*SIN(('OddsRatio_working_3-way'!Y101+2*PI())/3)</f>
        <v>0.35024118081297573</v>
      </c>
      <c r="AE101" s="11">
        <f>'OddsRatio_working_3-way'!X101^(1/3)*SIN(('OddsRatio_working_3-way'!Y101+4*PI())/3)</f>
        <v>-0.62596430077588749</v>
      </c>
      <c r="AF101" s="11">
        <f>-'OddsRatio_working_3-way'!U101/(3*'OddsRatio_working_3-way'!X101^(1/3))*COS(('OddsRatio_working_3-way'!Y101)/3)</f>
        <v>0.56361249757971843</v>
      </c>
      <c r="AG101" s="11">
        <f>-'OddsRatio_working_3-way'!U101/(3*'OddsRatio_working_3-way'!X101^(1/3))*COS(('OddsRatio_working_3-way'!Y101+2*PI())/3)</f>
        <v>-0.52058947508844511</v>
      </c>
      <c r="AH101" s="11">
        <f>-'OddsRatio_working_3-way'!U101/(3*'OddsRatio_working_3-way'!X101^(1/3))*COS(('OddsRatio_working_3-way'!Y101+4*PI())/3)</f>
        <v>-4.3023022491273447E-2</v>
      </c>
      <c r="AI101" s="11">
        <f>'OddsRatio_working_3-way'!U101/(3*'OddsRatio_working_3-way'!X101^(1/3))*SIN(('OddsRatio_working_3-way'!Y101)/3)</f>
        <v>-0.27572311996291204</v>
      </c>
      <c r="AJ101" s="11">
        <f>'OddsRatio_working_3-way'!U101/(3*'OddsRatio_working_3-way'!X101^(1/3))*SIN(('OddsRatio_working_3-way'!Y101+2*PI())/3)</f>
        <v>-0.35024118081297573</v>
      </c>
      <c r="AK101" s="11">
        <f>'OddsRatio_working_3-way'!U101/(3*'OddsRatio_working_3-way'!X101^(1/3))*SIN(('OddsRatio_working_3-way'!Y101+4*PI())/3)</f>
        <v>0.62596430077588749</v>
      </c>
      <c r="AL101" s="11">
        <f>'OddsRatio_working_3-way'!Z101+'OddsRatio_working_3-way'!AF101</f>
        <v>1.1272249951594369</v>
      </c>
      <c r="AM101" s="11">
        <f>'OddsRatio_working_3-way'!AA101+'OddsRatio_working_3-way'!AG101</f>
        <v>-1.0411789501768902</v>
      </c>
      <c r="AN101" s="11">
        <f>'OddsRatio_working_3-way'!AB101+'OddsRatio_working_3-way'!AH101</f>
        <v>-8.6046044982546893E-2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1.1272249951594369</v>
      </c>
      <c r="AS101" s="11">
        <f>IF(('OddsRatio_working_3-way'!X101=0),IF(Q101&gt;0,-Q101^(1/3),(-Q101)^(1/3)),'OddsRatio_working_3-way'!AM101-'OddsRatio_working_3-way'!R101/3)</f>
        <v>-1.0411789501768902</v>
      </c>
      <c r="AT101" s="11">
        <f>IF(('OddsRatio_working_3-way'!X101=0),IF(Q101&gt;0,-Q101^(1/3),(-Q101)^(1/3)),'OddsRatio_working_3-way'!AN101-'OddsRatio_working_3-way'!R101/3)</f>
        <v>-8.6046044982546893E-2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7.38</v>
      </c>
      <c r="B102" s="4">
        <f>IF('True_Odds_Calculator_3-way'!B103="","",'True_Odds_Calculator_3-way'!B103)</f>
        <v>4.63</v>
      </c>
      <c r="C102" s="4">
        <f>IF('True_Odds_Calculator_3-way'!C103="","",'True_Odds_Calculator_3-way'!C103)</f>
        <v>1.47</v>
      </c>
      <c r="D102" s="9">
        <f t="shared" si="26"/>
        <v>0.12824187139275536</v>
      </c>
      <c r="E102" s="9">
        <f t="shared" si="27"/>
        <v>0.20543608599375063</v>
      </c>
      <c r="F102" s="9">
        <f t="shared" si="28"/>
        <v>0.66632204261349415</v>
      </c>
      <c r="G102" s="9">
        <f t="shared" si="29"/>
        <v>1.0654804365134398</v>
      </c>
      <c r="H102" s="9">
        <f t="shared" si="30"/>
        <v>7.7977651849557459</v>
      </c>
      <c r="I102" s="9">
        <f t="shared" si="31"/>
        <v>4.867693984543787</v>
      </c>
      <c r="J102" s="9">
        <f t="shared" si="32"/>
        <v>1.5007758051613169</v>
      </c>
      <c r="K102" s="11">
        <f t="shared" si="33"/>
        <v>0.13550135501355015</v>
      </c>
      <c r="L102" s="11">
        <f t="shared" si="34"/>
        <v>0.21598272138228941</v>
      </c>
      <c r="M102" s="11">
        <f t="shared" si="35"/>
        <v>0.68027210884353739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-0.21670576956133225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0.20864433383905695</v>
      </c>
      <c r="Q102" s="11">
        <f>2*'OddsRatio_working_3-way'!K102*'OddsRatio_working_3-way'!L102*'OddsRatio_working_3-way'!M102</f>
        <v>3.9817620961652089E-2</v>
      </c>
      <c r="R102" s="11">
        <f t="shared" si="36"/>
        <v>0</v>
      </c>
      <c r="S102" s="11">
        <f t="shared" si="37"/>
        <v>-0.96280008723997657</v>
      </c>
      <c r="T102" s="11">
        <f t="shared" si="38"/>
        <v>-0.18374047466411766</v>
      </c>
      <c r="U102" s="11">
        <f>'OddsRatio_working_3-way'!S102-'OddsRatio_working_3-way'!R102^2/3</f>
        <v>-0.96280008723997657</v>
      </c>
      <c r="V102" s="11">
        <f>'OddsRatio_working_3-way'!S102*'OddsRatio_working_3-way'!R102/3-2*'OddsRatio_working_3-way'!R102^3/27-'OddsRatio_working_3-way'!T102</f>
        <v>0.18374047466411766</v>
      </c>
      <c r="W102" s="11">
        <f>'OddsRatio_working_3-way'!V102^2+4*'OddsRatio_working_3-way'!U102^3/27</f>
        <v>-9.8461702231266574E-2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0.18181189747996543</v>
      </c>
      <c r="Y102" s="11">
        <f>IF('OddsRatio_working_3-way'!W102&gt;=0,IF('OddsRatio_working_3-way'!V102+SQRT('OddsRatio_working_3-way'!W102)&gt;0,0,PI()),ACOS('OddsRatio_working_3-way'!V102/(2*'OddsRatio_working_3-way'!X102)))</f>
        <v>1.0410623801783918</v>
      </c>
      <c r="Z102" s="11">
        <f>'OddsRatio_working_3-way'!X102^(1/3)*COS('OddsRatio_working_3-way'!Y102/3)</f>
        <v>0.53274021825671991</v>
      </c>
      <c r="AA102" s="11">
        <f>'OddsRatio_working_3-way'!X102^(1/3)*COS(('OddsRatio_working_3-way'!Y102+2*PI())/3)</f>
        <v>-0.43322608504421056</v>
      </c>
      <c r="AB102" s="11">
        <f>'OddsRatio_working_3-way'!X102^(1/3)*COS(('OddsRatio_working_3-way'!Y102+4*PI())/3)</f>
        <v>-9.9514133212509542E-2</v>
      </c>
      <c r="AC102" s="11">
        <f>'OddsRatio_working_3-way'!X102^(1/3)*SIN('OddsRatio_working_3-way'!Y102/3)</f>
        <v>0.19266868522182817</v>
      </c>
      <c r="AD102" s="11">
        <f>'OddsRatio_working_3-way'!X102^(1/3)*SIN(('OddsRatio_working_3-way'!Y102+2*PI())/3)</f>
        <v>0.36503222001707186</v>
      </c>
      <c r="AE102" s="11">
        <f>'OddsRatio_working_3-way'!X102^(1/3)*SIN(('OddsRatio_working_3-way'!Y102+4*PI())/3)</f>
        <v>-0.55770090523889992</v>
      </c>
      <c r="AF102" s="11">
        <f>-'OddsRatio_working_3-way'!U102/(3*'OddsRatio_working_3-way'!X102^(1/3))*COS(('OddsRatio_working_3-way'!Y102)/3)</f>
        <v>0.53274021825671991</v>
      </c>
      <c r="AG102" s="11">
        <f>-'OddsRatio_working_3-way'!U102/(3*'OddsRatio_working_3-way'!X102^(1/3))*COS(('OddsRatio_working_3-way'!Y102+2*PI())/3)</f>
        <v>-0.43322608504421056</v>
      </c>
      <c r="AH102" s="11">
        <f>-'OddsRatio_working_3-way'!U102/(3*'OddsRatio_working_3-way'!X102^(1/3))*COS(('OddsRatio_working_3-way'!Y102+4*PI())/3)</f>
        <v>-9.9514133212509542E-2</v>
      </c>
      <c r="AI102" s="11">
        <f>'OddsRatio_working_3-way'!U102/(3*'OddsRatio_working_3-way'!X102^(1/3))*SIN(('OddsRatio_working_3-way'!Y102)/3)</f>
        <v>-0.19266868522182817</v>
      </c>
      <c r="AJ102" s="11">
        <f>'OddsRatio_working_3-way'!U102/(3*'OddsRatio_working_3-way'!X102^(1/3))*SIN(('OddsRatio_working_3-way'!Y102+2*PI())/3)</f>
        <v>-0.36503222001707186</v>
      </c>
      <c r="AK102" s="11">
        <f>'OddsRatio_working_3-way'!U102/(3*'OddsRatio_working_3-way'!X102^(1/3))*SIN(('OddsRatio_working_3-way'!Y102+4*PI())/3)</f>
        <v>0.55770090523889992</v>
      </c>
      <c r="AL102" s="11">
        <f>'OddsRatio_working_3-way'!Z102+'OddsRatio_working_3-way'!AF102</f>
        <v>1.0654804365134398</v>
      </c>
      <c r="AM102" s="11">
        <f>'OddsRatio_working_3-way'!AA102+'OddsRatio_working_3-way'!AG102</f>
        <v>-0.86645217008842113</v>
      </c>
      <c r="AN102" s="11">
        <f>'OddsRatio_working_3-way'!AB102+'OddsRatio_working_3-way'!AH102</f>
        <v>-0.19902826642501908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1.0654804365134398</v>
      </c>
      <c r="AS102" s="11">
        <f>IF(('OddsRatio_working_3-way'!X102=0),IF(Q102&gt;0,-Q102^(1/3),(-Q102)^(1/3)),'OddsRatio_working_3-way'!AM102-'OddsRatio_working_3-way'!R102/3)</f>
        <v>-0.86645217008842113</v>
      </c>
      <c r="AT102" s="11">
        <f>IF(('OddsRatio_working_3-way'!X102=0),IF(Q102&gt;0,-Q102^(1/3),(-Q102)^(1/3)),'OddsRatio_working_3-way'!AN102-'OddsRatio_working_3-way'!R102/3)</f>
        <v>-0.19902826642501908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2.72</v>
      </c>
      <c r="B103" s="4">
        <f>IF('True_Odds_Calculator_3-way'!B104="","",'True_Odds_Calculator_3-way'!B104)</f>
        <v>3.29</v>
      </c>
      <c r="C103" s="4">
        <f>IF('True_Odds_Calculator_3-way'!C104="","",'True_Odds_Calculator_3-way'!C104)</f>
        <v>2.81</v>
      </c>
      <c r="D103" s="9">
        <f t="shared" si="26"/>
        <v>0.35815222632362526</v>
      </c>
      <c r="E103" s="9">
        <f t="shared" si="27"/>
        <v>0.29533325745197392</v>
      </c>
      <c r="F103" s="9">
        <f t="shared" si="28"/>
        <v>0.34651451622440094</v>
      </c>
      <c r="G103" s="9">
        <f t="shared" si="29"/>
        <v>1.0419237487575161</v>
      </c>
      <c r="H103" s="9">
        <f t="shared" si="30"/>
        <v>2.7921088478629281</v>
      </c>
      <c r="I103" s="9">
        <f t="shared" si="31"/>
        <v>3.386005384654712</v>
      </c>
      <c r="J103" s="9">
        <f t="shared" si="32"/>
        <v>2.8858819852511037</v>
      </c>
      <c r="K103" s="11">
        <f t="shared" si="33"/>
        <v>0.36764705882352938</v>
      </c>
      <c r="L103" s="11">
        <f t="shared" si="34"/>
        <v>0.303951367781155</v>
      </c>
      <c r="M103" s="11">
        <f t="shared" si="35"/>
        <v>0.35587188612099646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-0.28351195858066103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0.23144716355535927</v>
      </c>
      <c r="Q103" s="11">
        <f>2*'OddsRatio_working_3-way'!K103*'OddsRatio_working_3-way'!L103*'OddsRatio_working_3-way'!M103</f>
        <v>7.9535107750982575E-2</v>
      </c>
      <c r="R103" s="11">
        <f t="shared" si="36"/>
        <v>0</v>
      </c>
      <c r="S103" s="11">
        <f t="shared" si="37"/>
        <v>-0.81635767575395246</v>
      </c>
      <c r="T103" s="11">
        <f t="shared" si="38"/>
        <v>-0.28053528376424486</v>
      </c>
      <c r="U103" s="11">
        <f>'OddsRatio_working_3-way'!S103-'OddsRatio_working_3-way'!R103^2/3</f>
        <v>-0.81635767575395246</v>
      </c>
      <c r="V103" s="11">
        <f>'OddsRatio_working_3-way'!S103*'OddsRatio_working_3-way'!R103/3-2*'OddsRatio_working_3-way'!R103^3/27-'OddsRatio_working_3-way'!T103</f>
        <v>0.28053528376424486</v>
      </c>
      <c r="W103" s="11">
        <f>'OddsRatio_working_3-way'!V103^2+4*'OddsRatio_working_3-way'!U103^3/27</f>
        <v>-1.9004420986673265E-3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0.14195112498264387</v>
      </c>
      <c r="Y103" s="11">
        <f>IF('OddsRatio_working_3-way'!W103&gt;=0,IF('OddsRatio_working_3-way'!V103+SQRT('OddsRatio_working_3-way'!W103)&gt;0,0,PI()),ACOS('OddsRatio_working_3-way'!V103/(2*'OddsRatio_working_3-way'!X103)))</f>
        <v>0.15416298415716501</v>
      </c>
      <c r="Z103" s="11">
        <f>'OddsRatio_working_3-way'!X103^(1/3)*COS('OddsRatio_working_3-way'!Y103/3)</f>
        <v>0.52096187437875807</v>
      </c>
      <c r="AA103" s="11">
        <f>'OddsRatio_working_3-way'!X103^(1/3)*COS(('OddsRatio_working_3-way'!Y103+2*PI())/3)</f>
        <v>-0.28368574318547396</v>
      </c>
      <c r="AB103" s="11">
        <f>'OddsRatio_working_3-way'!X103^(1/3)*COS(('OddsRatio_working_3-way'!Y103+4*PI())/3)</f>
        <v>-0.2372761311932845</v>
      </c>
      <c r="AC103" s="11">
        <f>'OddsRatio_working_3-way'!X103^(1/3)*SIN('OddsRatio_working_3-way'!Y103/3)</f>
        <v>2.6794601976676873E-2</v>
      </c>
      <c r="AD103" s="11">
        <f>'OddsRatio_working_3-way'!X103^(1/3)*SIN(('OddsRatio_working_3-way'!Y103+2*PI())/3)</f>
        <v>0.4377689166268236</v>
      </c>
      <c r="AE103" s="11">
        <f>'OddsRatio_working_3-way'!X103^(1/3)*SIN(('OddsRatio_working_3-way'!Y103+4*PI())/3)</f>
        <v>-0.46456351860350026</v>
      </c>
      <c r="AF103" s="11">
        <f>-'OddsRatio_working_3-way'!U103/(3*'OddsRatio_working_3-way'!X103^(1/3))*COS(('OddsRatio_working_3-way'!Y103)/3)</f>
        <v>0.52096187437875807</v>
      </c>
      <c r="AG103" s="11">
        <f>-'OddsRatio_working_3-way'!U103/(3*'OddsRatio_working_3-way'!X103^(1/3))*COS(('OddsRatio_working_3-way'!Y103+2*PI())/3)</f>
        <v>-0.28368574318547396</v>
      </c>
      <c r="AH103" s="11">
        <f>-'OddsRatio_working_3-way'!U103/(3*'OddsRatio_working_3-way'!X103^(1/3))*COS(('OddsRatio_working_3-way'!Y103+4*PI())/3)</f>
        <v>-0.2372761311932845</v>
      </c>
      <c r="AI103" s="11">
        <f>'OddsRatio_working_3-way'!U103/(3*'OddsRatio_working_3-way'!X103^(1/3))*SIN(('OddsRatio_working_3-way'!Y103)/3)</f>
        <v>-2.6794601976676873E-2</v>
      </c>
      <c r="AJ103" s="11">
        <f>'OddsRatio_working_3-way'!U103/(3*'OddsRatio_working_3-way'!X103^(1/3))*SIN(('OddsRatio_working_3-way'!Y103+2*PI())/3)</f>
        <v>-0.4377689166268236</v>
      </c>
      <c r="AK103" s="11">
        <f>'OddsRatio_working_3-way'!U103/(3*'OddsRatio_working_3-way'!X103^(1/3))*SIN(('OddsRatio_working_3-way'!Y103+4*PI())/3)</f>
        <v>0.46456351860350026</v>
      </c>
      <c r="AL103" s="11">
        <f>'OddsRatio_working_3-way'!Z103+'OddsRatio_working_3-way'!AF103</f>
        <v>1.0419237487575161</v>
      </c>
      <c r="AM103" s="11">
        <f>'OddsRatio_working_3-way'!AA103+'OddsRatio_working_3-way'!AG103</f>
        <v>-0.56737148637094792</v>
      </c>
      <c r="AN103" s="11">
        <f>'OddsRatio_working_3-way'!AB103+'OddsRatio_working_3-way'!AH103</f>
        <v>-0.474552262386569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1.0419237487575161</v>
      </c>
      <c r="AS103" s="11">
        <f>IF(('OddsRatio_working_3-way'!X103=0),IF(Q103&gt;0,-Q103^(1/3),(-Q103)^(1/3)),'OddsRatio_working_3-way'!AM103-'OddsRatio_working_3-way'!R103/3)</f>
        <v>-0.56737148637094792</v>
      </c>
      <c r="AT103" s="11">
        <f>IF(('OddsRatio_working_3-way'!X103=0),IF(Q103&gt;0,-Q103^(1/3),(-Q103)^(1/3)),'OddsRatio_working_3-way'!AN103-'OddsRatio_working_3-way'!R103/3)</f>
        <v>-0.474552262386569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1.79</v>
      </c>
      <c r="B104" s="4">
        <f>IF('True_Odds_Calculator_3-way'!B105="","",'True_Odds_Calculator_3-way'!B105)</f>
        <v>3.7</v>
      </c>
      <c r="C104" s="4">
        <f>IF('True_Odds_Calculator_3-way'!C105="","",'True_Odds_Calculator_3-way'!C105)</f>
        <v>4.95</v>
      </c>
      <c r="D104" s="9">
        <f t="shared" si="26"/>
        <v>0.54592361282751534</v>
      </c>
      <c r="E104" s="9">
        <f t="shared" si="27"/>
        <v>0.26023250077973736</v>
      </c>
      <c r="F104" s="9">
        <f t="shared" si="28"/>
        <v>0.19384388639274705</v>
      </c>
      <c r="G104" s="9">
        <f t="shared" si="29"/>
        <v>1.0528583549449753</v>
      </c>
      <c r="H104" s="9">
        <f t="shared" si="30"/>
        <v>1.8317581004065311</v>
      </c>
      <c r="I104" s="9">
        <f t="shared" si="31"/>
        <v>3.8427175583514339</v>
      </c>
      <c r="J104" s="9">
        <f t="shared" si="32"/>
        <v>5.1587905020326525</v>
      </c>
      <c r="K104" s="11">
        <f t="shared" si="33"/>
        <v>0.55865921787709494</v>
      </c>
      <c r="L104" s="11">
        <f t="shared" si="34"/>
        <v>0.27027027027027023</v>
      </c>
      <c r="M104" s="11">
        <f t="shared" si="35"/>
        <v>0.20202020202020202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-0.25699696649417314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0.22694100906391407</v>
      </c>
      <c r="Q104" s="11">
        <f>2*'OddsRatio_working_3-way'!K104*'OddsRatio_working_3-way'!L104*'OddsRatio_working_3-way'!M104</f>
        <v>6.1005647597826354E-2</v>
      </c>
      <c r="R104" s="11">
        <f t="shared" si="36"/>
        <v>0</v>
      </c>
      <c r="S104" s="11">
        <f t="shared" si="37"/>
        <v>-0.88304936886894914</v>
      </c>
      <c r="T104" s="11">
        <f t="shared" si="38"/>
        <v>-0.23737886259917984</v>
      </c>
      <c r="U104" s="11">
        <f>'OddsRatio_working_3-way'!S104-'OddsRatio_working_3-way'!R104^2/3</f>
        <v>-0.88304936886894914</v>
      </c>
      <c r="V104" s="11">
        <f>'OddsRatio_working_3-way'!S104*'OddsRatio_working_3-way'!R104/3-2*'OddsRatio_working_3-way'!R104^3/27-'OddsRatio_working_3-way'!T104</f>
        <v>0.23737886259917984</v>
      </c>
      <c r="W104" s="11">
        <f>'OddsRatio_working_3-way'!V104^2+4*'OddsRatio_working_3-way'!U104^3/27</f>
        <v>-4.5663256413145649E-2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0.15969657230356099</v>
      </c>
      <c r="Y104" s="11">
        <f>IF('OddsRatio_working_3-way'!W104&gt;=0,IF('OddsRatio_working_3-way'!V104+SQRT('OddsRatio_working_3-way'!W104)&gt;0,0,PI()),ACOS('OddsRatio_working_3-way'!V104/(2*'OddsRatio_working_3-way'!X104)))</f>
        <v>0.7329283204796635</v>
      </c>
      <c r="Z104" s="11">
        <f>'OddsRatio_working_3-way'!X104^(1/3)*COS('OddsRatio_working_3-way'!Y104/3)</f>
        <v>0.52642917747248763</v>
      </c>
      <c r="AA104" s="11">
        <f>'OddsRatio_working_3-way'!X104^(1/3)*COS(('OddsRatio_working_3-way'!Y104+2*PI())/3)</f>
        <v>-0.37686573499736764</v>
      </c>
      <c r="AB104" s="11">
        <f>'OddsRatio_working_3-way'!X104^(1/3)*COS(('OddsRatio_working_3-way'!Y104+4*PI())/3)</f>
        <v>-0.14956344247511988</v>
      </c>
      <c r="AC104" s="11">
        <f>'OddsRatio_working_3-way'!X104^(1/3)*SIN('OddsRatio_working_3-way'!Y104/3)</f>
        <v>0.13123303977513881</v>
      </c>
      <c r="AD104" s="11">
        <f>'OddsRatio_working_3-way'!X104^(1/3)*SIN(('OddsRatio_working_3-way'!Y104+2*PI())/3)</f>
        <v>0.39028452109695161</v>
      </c>
      <c r="AE104" s="11">
        <f>'OddsRatio_working_3-way'!X104^(1/3)*SIN(('OddsRatio_working_3-way'!Y104+4*PI())/3)</f>
        <v>-0.52151756087209045</v>
      </c>
      <c r="AF104" s="11">
        <f>-'OddsRatio_working_3-way'!U104/(3*'OddsRatio_working_3-way'!X104^(1/3))*COS(('OddsRatio_working_3-way'!Y104)/3)</f>
        <v>0.52642917747248763</v>
      </c>
      <c r="AG104" s="11">
        <f>-'OddsRatio_working_3-way'!U104/(3*'OddsRatio_working_3-way'!X104^(1/3))*COS(('OddsRatio_working_3-way'!Y104+2*PI())/3)</f>
        <v>-0.37686573499736764</v>
      </c>
      <c r="AH104" s="11">
        <f>-'OddsRatio_working_3-way'!U104/(3*'OddsRatio_working_3-way'!X104^(1/3))*COS(('OddsRatio_working_3-way'!Y104+4*PI())/3)</f>
        <v>-0.14956344247511988</v>
      </c>
      <c r="AI104" s="11">
        <f>'OddsRatio_working_3-way'!U104/(3*'OddsRatio_working_3-way'!X104^(1/3))*SIN(('OddsRatio_working_3-way'!Y104)/3)</f>
        <v>-0.13123303977513881</v>
      </c>
      <c r="AJ104" s="11">
        <f>'OddsRatio_working_3-way'!U104/(3*'OddsRatio_working_3-way'!X104^(1/3))*SIN(('OddsRatio_working_3-way'!Y104+2*PI())/3)</f>
        <v>-0.39028452109695161</v>
      </c>
      <c r="AK104" s="11">
        <f>'OddsRatio_working_3-way'!U104/(3*'OddsRatio_working_3-way'!X104^(1/3))*SIN(('OddsRatio_working_3-way'!Y104+4*PI())/3)</f>
        <v>0.52151756087209045</v>
      </c>
      <c r="AL104" s="11">
        <f>'OddsRatio_working_3-way'!Z104+'OddsRatio_working_3-way'!AF104</f>
        <v>1.0528583549449753</v>
      </c>
      <c r="AM104" s="11">
        <f>'OddsRatio_working_3-way'!AA104+'OddsRatio_working_3-way'!AG104</f>
        <v>-0.75373146999473528</v>
      </c>
      <c r="AN104" s="11">
        <f>'OddsRatio_working_3-way'!AB104+'OddsRatio_working_3-way'!AH104</f>
        <v>-0.29912688495023976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1.0528583549449753</v>
      </c>
      <c r="AS104" s="11">
        <f>IF(('OddsRatio_working_3-way'!X104=0),IF(Q104&gt;0,-Q104^(1/3),(-Q104)^(1/3)),'OddsRatio_working_3-way'!AM104-'OddsRatio_working_3-way'!R104/3)</f>
        <v>-0.75373146999473528</v>
      </c>
      <c r="AT104" s="11">
        <f>IF(('OddsRatio_working_3-way'!X104=0),IF(Q104&gt;0,-Q104^(1/3),(-Q104)^(1/3)),'OddsRatio_working_3-way'!AN104-'OddsRatio_working_3-way'!R104/3)</f>
        <v>-0.29912688495023976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1.36</v>
      </c>
      <c r="B105" s="4">
        <f>IF('True_Odds_Calculator_3-way'!B106="","",'True_Odds_Calculator_3-way'!B106)</f>
        <v>5.44</v>
      </c>
      <c r="C105" s="4">
        <f>IF('True_Odds_Calculator_3-way'!C106="","",'True_Odds_Calculator_3-way'!C106)</f>
        <v>8.67</v>
      </c>
      <c r="D105" s="9">
        <f t="shared" si="26"/>
        <v>0.71989982615970771</v>
      </c>
      <c r="E105" s="9">
        <f t="shared" si="27"/>
        <v>0.1724530446351106</v>
      </c>
      <c r="F105" s="9">
        <f t="shared" si="28"/>
        <v>0.10764712920518142</v>
      </c>
      <c r="G105" s="9">
        <f t="shared" si="29"/>
        <v>1.0807837565342679</v>
      </c>
      <c r="H105" s="9">
        <f t="shared" si="30"/>
        <v>1.3890821523523369</v>
      </c>
      <c r="I105" s="9">
        <f t="shared" si="31"/>
        <v>5.7986798790121501</v>
      </c>
      <c r="J105" s="9">
        <f t="shared" si="32"/>
        <v>9.2896114126178357</v>
      </c>
      <c r="K105" s="11">
        <f t="shared" si="33"/>
        <v>0.73529411764705876</v>
      </c>
      <c r="L105" s="11">
        <f t="shared" si="34"/>
        <v>0.18382352941176469</v>
      </c>
      <c r="M105" s="11">
        <f t="shared" si="35"/>
        <v>0.11534025374855825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-0.19112783012655499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0.19440594780554191</v>
      </c>
      <c r="Q105" s="11">
        <f>2*'OddsRatio_working_3-way'!K105*'OddsRatio_working_3-way'!L105*'OddsRatio_working_3-way'!M105</f>
        <v>3.1179783128394849E-2</v>
      </c>
      <c r="R105" s="11">
        <f t="shared" si="36"/>
        <v>0</v>
      </c>
      <c r="S105" s="11">
        <f t="shared" si="37"/>
        <v>-1.0171514408802544</v>
      </c>
      <c r="T105" s="11">
        <f t="shared" si="38"/>
        <v>-0.16313575635609531</v>
      </c>
      <c r="U105" s="11">
        <f>'OddsRatio_working_3-way'!S105-'OddsRatio_working_3-way'!R105^2/3</f>
        <v>-1.0171514408802544</v>
      </c>
      <c r="V105" s="11">
        <f>'OddsRatio_working_3-way'!S105*'OddsRatio_working_3-way'!R105/3-2*'OddsRatio_working_3-way'!R105^3/27-'OddsRatio_working_3-way'!T105</f>
        <v>0.16313575635609531</v>
      </c>
      <c r="W105" s="11">
        <f>'OddsRatio_working_3-way'!V105^2+4*'OddsRatio_working_3-way'!U105^3/27</f>
        <v>-0.12928922631455989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0.19742245396385083</v>
      </c>
      <c r="Y105" s="11">
        <f>IF('OddsRatio_working_3-way'!W105&gt;=0,IF('OddsRatio_working_3-way'!V105+SQRT('OddsRatio_working_3-way'!W105)&gt;0,0,PI()),ACOS('OddsRatio_working_3-way'!V105/(2*'OddsRatio_working_3-way'!X105)))</f>
        <v>1.1448704232968514</v>
      </c>
      <c r="Z105" s="11">
        <f>'OddsRatio_working_3-way'!X105^(1/3)*COS('OddsRatio_working_3-way'!Y105/3)</f>
        <v>0.54039187826713397</v>
      </c>
      <c r="AA105" s="11">
        <f>'OddsRatio_working_3-way'!X105^(1/3)*COS(('OddsRatio_working_3-way'!Y105+2*PI())/3)</f>
        <v>-0.45799988916458434</v>
      </c>
      <c r="AB105" s="11">
        <f>'OddsRatio_working_3-way'!X105^(1/3)*COS(('OddsRatio_working_3-way'!Y105+4*PI())/3)</f>
        <v>-8.2391989102549704E-2</v>
      </c>
      <c r="AC105" s="11">
        <f>'OddsRatio_working_3-way'!X105^(1/3)*SIN('OddsRatio_working_3-way'!Y105/3)</f>
        <v>0.21685732221056592</v>
      </c>
      <c r="AD105" s="11">
        <f>'OddsRatio_working_3-way'!X105^(1/3)*SIN(('OddsRatio_working_3-way'!Y105+2*PI())/3)</f>
        <v>0.359564433472843</v>
      </c>
      <c r="AE105" s="11">
        <f>'OddsRatio_working_3-way'!X105^(1/3)*SIN(('OddsRatio_working_3-way'!Y105+4*PI())/3)</f>
        <v>-0.57642175568340881</v>
      </c>
      <c r="AF105" s="11">
        <f>-'OddsRatio_working_3-way'!U105/(3*'OddsRatio_working_3-way'!X105^(1/3))*COS(('OddsRatio_working_3-way'!Y105)/3)</f>
        <v>0.54039187826713397</v>
      </c>
      <c r="AG105" s="11">
        <f>-'OddsRatio_working_3-way'!U105/(3*'OddsRatio_working_3-way'!X105^(1/3))*COS(('OddsRatio_working_3-way'!Y105+2*PI())/3)</f>
        <v>-0.45799988916458434</v>
      </c>
      <c r="AH105" s="11">
        <f>-'OddsRatio_working_3-way'!U105/(3*'OddsRatio_working_3-way'!X105^(1/3))*COS(('OddsRatio_working_3-way'!Y105+4*PI())/3)</f>
        <v>-8.2391989102549704E-2</v>
      </c>
      <c r="AI105" s="11">
        <f>'OddsRatio_working_3-way'!U105/(3*'OddsRatio_working_3-way'!X105^(1/3))*SIN(('OddsRatio_working_3-way'!Y105)/3)</f>
        <v>-0.21685732221056592</v>
      </c>
      <c r="AJ105" s="11">
        <f>'OddsRatio_working_3-way'!U105/(3*'OddsRatio_working_3-way'!X105^(1/3))*SIN(('OddsRatio_working_3-way'!Y105+2*PI())/3)</f>
        <v>-0.359564433472843</v>
      </c>
      <c r="AK105" s="11">
        <f>'OddsRatio_working_3-way'!U105/(3*'OddsRatio_working_3-way'!X105^(1/3))*SIN(('OddsRatio_working_3-way'!Y105+4*PI())/3)</f>
        <v>0.57642175568340881</v>
      </c>
      <c r="AL105" s="11">
        <f>'OddsRatio_working_3-way'!Z105+'OddsRatio_working_3-way'!AF105</f>
        <v>1.0807837565342679</v>
      </c>
      <c r="AM105" s="11">
        <f>'OddsRatio_working_3-way'!AA105+'OddsRatio_working_3-way'!AG105</f>
        <v>-0.91599977832916868</v>
      </c>
      <c r="AN105" s="11">
        <f>'OddsRatio_working_3-way'!AB105+'OddsRatio_working_3-way'!AH105</f>
        <v>-0.16478397820509941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1.0807837565342679</v>
      </c>
      <c r="AS105" s="11">
        <f>IF(('OddsRatio_working_3-way'!X105=0),IF(Q105&gt;0,-Q105^(1/3),(-Q105)^(1/3)),'OddsRatio_working_3-way'!AM105-'OddsRatio_working_3-way'!R105/3)</f>
        <v>-0.91599977832916868</v>
      </c>
      <c r="AT105" s="11">
        <f>IF(('OddsRatio_working_3-way'!X105=0),IF(Q105&gt;0,-Q105^(1/3),(-Q105)^(1/3)),'OddsRatio_working_3-way'!AN105-'OddsRatio_working_3-way'!R105/3)</f>
        <v>-0.16478397820509941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2.5099999999999998</v>
      </c>
      <c r="B106" s="4">
        <f>IF('True_Odds_Calculator_3-way'!B107="","",'True_Odds_Calculator_3-way'!B107)</f>
        <v>3.04</v>
      </c>
      <c r="C106" s="4">
        <f>IF('True_Odds_Calculator_3-way'!C107="","",'True_Odds_Calculator_3-way'!C107)</f>
        <v>3.33</v>
      </c>
      <c r="D106" s="9">
        <f t="shared" si="26"/>
        <v>0.38849979881789209</v>
      </c>
      <c r="E106" s="9">
        <f t="shared" si="27"/>
        <v>0.31984965997429904</v>
      </c>
      <c r="F106" s="9">
        <f t="shared" si="28"/>
        <v>0.29165054120780898</v>
      </c>
      <c r="G106" s="9">
        <f t="shared" si="29"/>
        <v>1.0423866933332169</v>
      </c>
      <c r="H106" s="9">
        <f t="shared" si="30"/>
        <v>2.5740039069331577</v>
      </c>
      <c r="I106" s="9">
        <f t="shared" si="31"/>
        <v>3.1264688543997616</v>
      </c>
      <c r="J106" s="9">
        <f t="shared" si="32"/>
        <v>3.4287609954663951</v>
      </c>
      <c r="K106" s="11">
        <f t="shared" si="33"/>
        <v>0.39840637450199207</v>
      </c>
      <c r="L106" s="11">
        <f t="shared" si="34"/>
        <v>0.32894736842105265</v>
      </c>
      <c r="M106" s="11">
        <f t="shared" si="35"/>
        <v>0.3003003003003003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-0.282469458344904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0.23141195294686598</v>
      </c>
      <c r="Q106" s="11">
        <f>2*'OddsRatio_working_3-way'!K106*'OddsRatio_working_3-way'!L106*'OddsRatio_working_3-way'!M106</f>
        <v>7.8711548621382993E-2</v>
      </c>
      <c r="R106" s="11">
        <f t="shared" si="36"/>
        <v>0</v>
      </c>
      <c r="S106" s="11">
        <f t="shared" si="37"/>
        <v>-0.81924592592344903</v>
      </c>
      <c r="T106" s="11">
        <f t="shared" si="38"/>
        <v>-0.27865507684471058</v>
      </c>
      <c r="U106" s="11">
        <f>'OddsRatio_working_3-way'!S106-'OddsRatio_working_3-way'!R106^2/3</f>
        <v>-0.81924592592344903</v>
      </c>
      <c r="V106" s="11">
        <f>'OddsRatio_working_3-way'!S106*'OddsRatio_working_3-way'!R106/3-2*'OddsRatio_working_3-way'!R106^3/27-'OddsRatio_working_3-way'!T106</f>
        <v>0.27865507684471058</v>
      </c>
      <c r="W106" s="11">
        <f>'OddsRatio_working_3-way'!V106^2+4*'OddsRatio_working_3-way'!U106^3/27</f>
        <v>-3.8103526180266328E-3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0.14270511945035311</v>
      </c>
      <c r="Y106" s="11">
        <f>IF('OddsRatio_working_3-way'!W106&gt;=0,IF('OddsRatio_working_3-way'!V106+SQRT('OddsRatio_working_3-way'!W106)&gt;0,0,PI()),ACOS('OddsRatio_working_3-way'!V106/(2*'OddsRatio_working_3-way'!X106)))</f>
        <v>0.21800097369128002</v>
      </c>
      <c r="Z106" s="11">
        <f>'OddsRatio_working_3-way'!X106^(1/3)*COS('OddsRatio_working_3-way'!Y106/3)</f>
        <v>0.52119334666660844</v>
      </c>
      <c r="AA106" s="11">
        <f>'OddsRatio_working_3-way'!X106^(1/3)*COS(('OddsRatio_working_3-way'!Y106+2*PI())/3)</f>
        <v>-0.29345398642655052</v>
      </c>
      <c r="AB106" s="11">
        <f>'OddsRatio_working_3-way'!X106^(1/3)*COS(('OddsRatio_working_3-way'!Y106+4*PI())/3)</f>
        <v>-0.22773936024005789</v>
      </c>
      <c r="AC106" s="11">
        <f>'OddsRatio_working_3-way'!X106^(1/3)*SIN('OddsRatio_working_3-way'!Y106/3)</f>
        <v>3.794035711846705E-2</v>
      </c>
      <c r="AD106" s="11">
        <f>'OddsRatio_working_3-way'!X106^(1/3)*SIN(('OddsRatio_working_3-way'!Y106+2*PI())/3)</f>
        <v>0.43239649993747897</v>
      </c>
      <c r="AE106" s="11">
        <f>'OddsRatio_working_3-way'!X106^(1/3)*SIN(('OddsRatio_working_3-way'!Y106+4*PI())/3)</f>
        <v>-0.47033685705594613</v>
      </c>
      <c r="AF106" s="11">
        <f>-'OddsRatio_working_3-way'!U106/(3*'OddsRatio_working_3-way'!X106^(1/3))*COS(('OddsRatio_working_3-way'!Y106)/3)</f>
        <v>0.52119334666660844</v>
      </c>
      <c r="AG106" s="11">
        <f>-'OddsRatio_working_3-way'!U106/(3*'OddsRatio_working_3-way'!X106^(1/3))*COS(('OddsRatio_working_3-way'!Y106+2*PI())/3)</f>
        <v>-0.29345398642655052</v>
      </c>
      <c r="AH106" s="11">
        <f>-'OddsRatio_working_3-way'!U106/(3*'OddsRatio_working_3-way'!X106^(1/3))*COS(('OddsRatio_working_3-way'!Y106+4*PI())/3)</f>
        <v>-0.22773936024005789</v>
      </c>
      <c r="AI106" s="11">
        <f>'OddsRatio_working_3-way'!U106/(3*'OddsRatio_working_3-way'!X106^(1/3))*SIN(('OddsRatio_working_3-way'!Y106)/3)</f>
        <v>-3.794035711846705E-2</v>
      </c>
      <c r="AJ106" s="11">
        <f>'OddsRatio_working_3-way'!U106/(3*'OddsRatio_working_3-way'!X106^(1/3))*SIN(('OddsRatio_working_3-way'!Y106+2*PI())/3)</f>
        <v>-0.43239649993747897</v>
      </c>
      <c r="AK106" s="11">
        <f>'OddsRatio_working_3-way'!U106/(3*'OddsRatio_working_3-way'!X106^(1/3))*SIN(('OddsRatio_working_3-way'!Y106+4*PI())/3)</f>
        <v>0.47033685705594613</v>
      </c>
      <c r="AL106" s="11">
        <f>'OddsRatio_working_3-way'!Z106+'OddsRatio_working_3-way'!AF106</f>
        <v>1.0423866933332169</v>
      </c>
      <c r="AM106" s="11">
        <f>'OddsRatio_working_3-way'!AA106+'OddsRatio_working_3-way'!AG106</f>
        <v>-0.58690797285310103</v>
      </c>
      <c r="AN106" s="11">
        <f>'OddsRatio_working_3-way'!AB106+'OddsRatio_working_3-way'!AH106</f>
        <v>-0.45547872048011578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1.0423866933332169</v>
      </c>
      <c r="AS106" s="11">
        <f>IF(('OddsRatio_working_3-way'!X106=0),IF(Q106&gt;0,-Q106^(1/3),(-Q106)^(1/3)),'OddsRatio_working_3-way'!AM106-'OddsRatio_working_3-way'!R106/3)</f>
        <v>-0.58690797285310103</v>
      </c>
      <c r="AT106" s="11">
        <f>IF(('OddsRatio_working_3-way'!X106=0),IF(Q106&gt;0,-Q106^(1/3),(-Q106)^(1/3)),'OddsRatio_working_3-way'!AN106-'OddsRatio_working_3-way'!R106/3)</f>
        <v>-0.45547872048011578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3.1</v>
      </c>
      <c r="B107" s="4">
        <f>IF('True_Odds_Calculator_3-way'!B108="","",'True_Odds_Calculator_3-way'!B108)</f>
        <v>3.36</v>
      </c>
      <c r="C107" s="4">
        <f>IF('True_Odds_Calculator_3-way'!C108="","",'True_Odds_Calculator_3-way'!C108)</f>
        <v>2.36</v>
      </c>
      <c r="D107" s="9">
        <f t="shared" si="26"/>
        <v>0.30831773800977053</v>
      </c>
      <c r="E107" s="9">
        <f t="shared" si="27"/>
        <v>0.28399711891520213</v>
      </c>
      <c r="F107" s="9">
        <f t="shared" si="28"/>
        <v>0.40768514307502746</v>
      </c>
      <c r="G107" s="9">
        <f t="shared" si="29"/>
        <v>1.0682891871086424</v>
      </c>
      <c r="H107" s="9">
        <f t="shared" si="30"/>
        <v>3.2434072929281488</v>
      </c>
      <c r="I107" s="9">
        <f t="shared" si="31"/>
        <v>3.521162481576396</v>
      </c>
      <c r="J107" s="9">
        <f t="shared" si="32"/>
        <v>2.4528732944677536</v>
      </c>
      <c r="K107" s="11">
        <f t="shared" si="33"/>
        <v>0.32258064516129031</v>
      </c>
      <c r="L107" s="11">
        <f t="shared" si="34"/>
        <v>0.29761904761904762</v>
      </c>
      <c r="M107" s="11">
        <f t="shared" si="35"/>
        <v>0.42372881355932207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-0.27419354838709686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0.23676091541045069</v>
      </c>
      <c r="Q107" s="11">
        <f>2*'OddsRatio_working_3-way'!K107*'OddsRatio_working_3-way'!L107*'OddsRatio_working_3-way'!M107</f>
        <v>8.1361139316306078E-2</v>
      </c>
      <c r="R107" s="11">
        <f t="shared" si="36"/>
        <v>0</v>
      </c>
      <c r="S107" s="11">
        <f t="shared" si="37"/>
        <v>-0.86348098561458464</v>
      </c>
      <c r="T107" s="11">
        <f t="shared" si="38"/>
        <v>-0.29672886103593971</v>
      </c>
      <c r="U107" s="11">
        <f>'OddsRatio_working_3-way'!S107-'OddsRatio_working_3-way'!R107^2/3</f>
        <v>-0.86348098561458464</v>
      </c>
      <c r="V107" s="11">
        <f>'OddsRatio_working_3-way'!S107*'OddsRatio_working_3-way'!R107/3-2*'OddsRatio_working_3-way'!R107^3/27-'OddsRatio_working_3-way'!T107</f>
        <v>0.29672886103593971</v>
      </c>
      <c r="W107" s="11">
        <f>'OddsRatio_working_3-way'!V107^2+4*'OddsRatio_working_3-way'!U107^3/27</f>
        <v>-7.3313779312238064E-3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0.1544177733479131</v>
      </c>
      <c r="Y107" s="11">
        <f>IF('OddsRatio_working_3-way'!W107&gt;=0,IF('OddsRatio_working_3-way'!V107+SQRT('OddsRatio_working_3-way'!W107)&gt;0,0,PI()),ACOS('OddsRatio_working_3-way'!V107/(2*'OddsRatio_working_3-way'!X107)))</f>
        <v>0.28092670956681731</v>
      </c>
      <c r="Z107" s="11">
        <f>'OddsRatio_working_3-way'!X107^(1/3)*COS('OddsRatio_working_3-way'!Y107/3)</f>
        <v>0.5341445935543212</v>
      </c>
      <c r="AA107" s="11">
        <f>'OddsRatio_working_3-way'!X107^(1/3)*COS(('OddsRatio_working_3-way'!Y107+2*PI())/3)</f>
        <v>-0.31051664377608473</v>
      </c>
      <c r="AB107" s="11">
        <f>'OddsRatio_working_3-way'!X107^(1/3)*COS(('OddsRatio_working_3-way'!Y107+4*PI())/3)</f>
        <v>-0.22362794977823641</v>
      </c>
      <c r="AC107" s="11">
        <f>'OddsRatio_working_3-way'!X107^(1/3)*SIN('OddsRatio_working_3-way'!Y107/3)</f>
        <v>5.0165210869192803E-2</v>
      </c>
      <c r="AD107" s="11">
        <f>'OddsRatio_working_3-way'!X107^(1/3)*SIN(('OddsRatio_working_3-way'!Y107+2*PI())/3)</f>
        <v>0.43750018187755957</v>
      </c>
      <c r="AE107" s="11">
        <f>'OddsRatio_working_3-way'!X107^(1/3)*SIN(('OddsRatio_working_3-way'!Y107+4*PI())/3)</f>
        <v>-0.4876653927467523</v>
      </c>
      <c r="AF107" s="11">
        <f>-'OddsRatio_working_3-way'!U107/(3*'OddsRatio_working_3-way'!X107^(1/3))*COS(('OddsRatio_working_3-way'!Y107)/3)</f>
        <v>0.53414459355432109</v>
      </c>
      <c r="AG107" s="11">
        <f>-'OddsRatio_working_3-way'!U107/(3*'OddsRatio_working_3-way'!X107^(1/3))*COS(('OddsRatio_working_3-way'!Y107+2*PI())/3)</f>
        <v>-0.31051664377608468</v>
      </c>
      <c r="AH107" s="11">
        <f>-'OddsRatio_working_3-way'!U107/(3*'OddsRatio_working_3-way'!X107^(1/3))*COS(('OddsRatio_working_3-way'!Y107+4*PI())/3)</f>
        <v>-0.22362794977823636</v>
      </c>
      <c r="AI107" s="11">
        <f>'OddsRatio_working_3-way'!U107/(3*'OddsRatio_working_3-way'!X107^(1/3))*SIN(('OddsRatio_working_3-way'!Y107)/3)</f>
        <v>-5.0165210869192789E-2</v>
      </c>
      <c r="AJ107" s="11">
        <f>'OddsRatio_working_3-way'!U107/(3*'OddsRatio_working_3-way'!X107^(1/3))*SIN(('OddsRatio_working_3-way'!Y107+2*PI())/3)</f>
        <v>-0.43750018187755951</v>
      </c>
      <c r="AK107" s="11">
        <f>'OddsRatio_working_3-way'!U107/(3*'OddsRatio_working_3-way'!X107^(1/3))*SIN(('OddsRatio_working_3-way'!Y107+4*PI())/3)</f>
        <v>0.48766539274675219</v>
      </c>
      <c r="AL107" s="11">
        <f>'OddsRatio_working_3-way'!Z107+'OddsRatio_working_3-way'!AF107</f>
        <v>1.0682891871086424</v>
      </c>
      <c r="AM107" s="11">
        <f>'OddsRatio_working_3-way'!AA107+'OddsRatio_working_3-way'!AG107</f>
        <v>-0.62103328755216936</v>
      </c>
      <c r="AN107" s="11">
        <f>'OddsRatio_working_3-way'!AB107+'OddsRatio_working_3-way'!AH107</f>
        <v>-0.44725589955647277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1.0682891871086424</v>
      </c>
      <c r="AS107" s="11">
        <f>IF(('OddsRatio_working_3-way'!X107=0),IF(Q107&gt;0,-Q107^(1/3),(-Q107)^(1/3)),'OddsRatio_working_3-way'!AM107-'OddsRatio_working_3-way'!R107/3)</f>
        <v>-0.62103328755216936</v>
      </c>
      <c r="AT107" s="11">
        <f>IF(('OddsRatio_working_3-way'!X107=0),IF(Q107&gt;0,-Q107^(1/3),(-Q107)^(1/3)),'OddsRatio_working_3-way'!AN107-'OddsRatio_working_3-way'!R107/3)</f>
        <v>-0.44725589955647277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2.29</v>
      </c>
      <c r="B108" s="4">
        <f>IF('True_Odds_Calculator_3-way'!B109="","",'True_Odds_Calculator_3-way'!B109)</f>
        <v>3.53</v>
      </c>
      <c r="C108" s="4">
        <f>IF('True_Odds_Calculator_3-way'!C109="","",'True_Odds_Calculator_3-way'!C109)</f>
        <v>3.08</v>
      </c>
      <c r="D108" s="9">
        <f t="shared" si="26"/>
        <v>0.42015695163806321</v>
      </c>
      <c r="E108" s="9">
        <f t="shared" si="27"/>
        <v>0.26978646897477127</v>
      </c>
      <c r="F108" s="9">
        <f t="shared" si="28"/>
        <v>0.31005657938716563</v>
      </c>
      <c r="G108" s="9">
        <f t="shared" si="29"/>
        <v>1.0698162517884455</v>
      </c>
      <c r="H108" s="9">
        <f t="shared" si="30"/>
        <v>2.3800629648070952</v>
      </c>
      <c r="I108" s="9">
        <f t="shared" si="31"/>
        <v>3.7066351170247671</v>
      </c>
      <c r="J108" s="9">
        <f t="shared" si="32"/>
        <v>3.2252178037199672</v>
      </c>
      <c r="K108" s="11">
        <f t="shared" si="33"/>
        <v>0.4366812227074236</v>
      </c>
      <c r="L108" s="11">
        <f t="shared" si="34"/>
        <v>0.28328611898016998</v>
      </c>
      <c r="M108" s="11">
        <f t="shared" si="35"/>
        <v>0.32467532467532467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-0.27265449520110141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0.23696876623135638</v>
      </c>
      <c r="Q108" s="11">
        <f>2*'OddsRatio_working_3-way'!K108*'OddsRatio_working_3-way'!L108*'OddsRatio_working_3-way'!M108</f>
        <v>8.0328395332663186E-2</v>
      </c>
      <c r="R108" s="11">
        <f t="shared" si="36"/>
        <v>0</v>
      </c>
      <c r="S108" s="11">
        <f t="shared" si="37"/>
        <v>-0.86911740096775458</v>
      </c>
      <c r="T108" s="11">
        <f t="shared" si="38"/>
        <v>-0.29461606812466262</v>
      </c>
      <c r="U108" s="11">
        <f>'OddsRatio_working_3-way'!S108-'OddsRatio_working_3-way'!R108^2/3</f>
        <v>-0.86911740096775458</v>
      </c>
      <c r="V108" s="11">
        <f>'OddsRatio_working_3-way'!S108*'OddsRatio_working_3-way'!R108/3-2*'OddsRatio_working_3-way'!R108^3/27-'OddsRatio_working_3-way'!T108</f>
        <v>0.29461606812466262</v>
      </c>
      <c r="W108" s="11">
        <f>'OddsRatio_working_3-way'!V108^2+4*'OddsRatio_working_3-way'!U108^3/27</f>
        <v>-1.0460767192467482E-2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0.15593219262687816</v>
      </c>
      <c r="Y108" s="11">
        <f>IF('OddsRatio_working_3-way'!W108&gt;=0,IF('OddsRatio_working_3-way'!V108+SQRT('OddsRatio_working_3-way'!W108)&gt;0,0,PI()),ACOS('OddsRatio_working_3-way'!V108/(2*'OddsRatio_working_3-way'!X108)))</f>
        <v>0.33413941911915446</v>
      </c>
      <c r="Z108" s="11">
        <f>'OddsRatio_working_3-way'!X108^(1/3)*COS('OddsRatio_working_3-way'!Y108/3)</f>
        <v>0.53490812589422287</v>
      </c>
      <c r="AA108" s="11">
        <f>'OddsRatio_working_3-way'!X108^(1/3)*COS(('OddsRatio_working_3-way'!Y108+2*PI())/3)</f>
        <v>-0.31926451441384057</v>
      </c>
      <c r="AB108" s="11">
        <f>'OddsRatio_working_3-way'!X108^(1/3)*COS(('OddsRatio_working_3-way'!Y108+4*PI())/3)</f>
        <v>-0.21564361148038252</v>
      </c>
      <c r="AC108" s="11">
        <f>'OddsRatio_working_3-way'!X108^(1/3)*SIN('OddsRatio_working_3-way'!Y108/3)</f>
        <v>5.9825556202304356E-2</v>
      </c>
      <c r="AD108" s="11">
        <f>'OddsRatio_working_3-way'!X108^(1/3)*SIN(('OddsRatio_working_3-way'!Y108+2*PI())/3)</f>
        <v>0.43333124761396974</v>
      </c>
      <c r="AE108" s="11">
        <f>'OddsRatio_working_3-way'!X108^(1/3)*SIN(('OddsRatio_working_3-way'!Y108+4*PI())/3)</f>
        <v>-0.4931568038162738</v>
      </c>
      <c r="AF108" s="11">
        <f>-'OddsRatio_working_3-way'!U108/(3*'OddsRatio_working_3-way'!X108^(1/3))*COS(('OddsRatio_working_3-way'!Y108)/3)</f>
        <v>0.53490812589422276</v>
      </c>
      <c r="AG108" s="11">
        <f>-'OddsRatio_working_3-way'!U108/(3*'OddsRatio_working_3-way'!X108^(1/3))*COS(('OddsRatio_working_3-way'!Y108+2*PI())/3)</f>
        <v>-0.31926451441384052</v>
      </c>
      <c r="AH108" s="11">
        <f>-'OddsRatio_working_3-way'!U108/(3*'OddsRatio_working_3-way'!X108^(1/3))*COS(('OddsRatio_working_3-way'!Y108+4*PI())/3)</f>
        <v>-0.21564361148038247</v>
      </c>
      <c r="AI108" s="11">
        <f>'OddsRatio_working_3-way'!U108/(3*'OddsRatio_working_3-way'!X108^(1/3))*SIN(('OddsRatio_working_3-way'!Y108)/3)</f>
        <v>-5.9825556202304342E-2</v>
      </c>
      <c r="AJ108" s="11">
        <f>'OddsRatio_working_3-way'!U108/(3*'OddsRatio_working_3-way'!X108^(1/3))*SIN(('OddsRatio_working_3-way'!Y108+2*PI())/3)</f>
        <v>-0.43333124761396963</v>
      </c>
      <c r="AK108" s="11">
        <f>'OddsRatio_working_3-way'!U108/(3*'OddsRatio_working_3-way'!X108^(1/3))*SIN(('OddsRatio_working_3-way'!Y108+4*PI())/3)</f>
        <v>0.49315680381627369</v>
      </c>
      <c r="AL108" s="11">
        <f>'OddsRatio_working_3-way'!Z108+'OddsRatio_working_3-way'!AF108</f>
        <v>1.0698162517884455</v>
      </c>
      <c r="AM108" s="11">
        <f>'OddsRatio_working_3-way'!AA108+'OddsRatio_working_3-way'!AG108</f>
        <v>-0.63852902882768103</v>
      </c>
      <c r="AN108" s="11">
        <f>'OddsRatio_working_3-way'!AB108+'OddsRatio_working_3-way'!AH108</f>
        <v>-0.43128722296076499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1.0698162517884455</v>
      </c>
      <c r="AS108" s="11">
        <f>IF(('OddsRatio_working_3-way'!X108=0),IF(Q108&gt;0,-Q108^(1/3),(-Q108)^(1/3)),'OddsRatio_working_3-way'!AM108-'OddsRatio_working_3-way'!R108/3)</f>
        <v>-0.63852902882768103</v>
      </c>
      <c r="AT108" s="11">
        <f>IF(('OddsRatio_working_3-way'!X108=0),IF(Q108&gt;0,-Q108^(1/3),(-Q108)^(1/3)),'OddsRatio_working_3-way'!AN108-'OddsRatio_working_3-way'!R108/3)</f>
        <v>-0.43128722296076499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2.61</v>
      </c>
      <c r="B109" s="4">
        <f>IF('True_Odds_Calculator_3-way'!B110="","",'True_Odds_Calculator_3-way'!B110)</f>
        <v>3.33</v>
      </c>
      <c r="C109" s="4">
        <f>IF('True_Odds_Calculator_3-way'!C110="","",'True_Odds_Calculator_3-way'!C110)</f>
        <v>2.77</v>
      </c>
      <c r="D109" s="9">
        <f t="shared" si="26"/>
        <v>0.36759252532777786</v>
      </c>
      <c r="E109" s="9">
        <f t="shared" si="27"/>
        <v>0.28655130014518337</v>
      </c>
      <c r="F109" s="9">
        <f t="shared" si="28"/>
        <v>0.3458561745270386</v>
      </c>
      <c r="G109" s="9">
        <f t="shared" si="29"/>
        <v>1.0685736151985132</v>
      </c>
      <c r="H109" s="9">
        <f t="shared" si="30"/>
        <v>2.7204035204696067</v>
      </c>
      <c r="I109" s="9">
        <f t="shared" si="31"/>
        <v>3.4897765234125355</v>
      </c>
      <c r="J109" s="9">
        <f t="shared" si="32"/>
        <v>2.8913752989013681</v>
      </c>
      <c r="K109" s="11">
        <f t="shared" si="33"/>
        <v>0.38314176245210729</v>
      </c>
      <c r="L109" s="11">
        <f t="shared" si="34"/>
        <v>0.3003003003003003</v>
      </c>
      <c r="M109" s="11">
        <f t="shared" si="35"/>
        <v>0.36101083032490977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-0.27579764502458393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0.23717646855536401</v>
      </c>
      <c r="Q109" s="11">
        <f>2*'OddsRatio_working_3-way'!K109*'OddsRatio_working_3-way'!L109*'OddsRatio_working_3-way'!M109</f>
        <v>8.3074069546537302E-2</v>
      </c>
      <c r="R109" s="11">
        <f t="shared" si="36"/>
        <v>0</v>
      </c>
      <c r="S109" s="11">
        <f t="shared" si="37"/>
        <v>-0.85996553209953142</v>
      </c>
      <c r="T109" s="11">
        <f t="shared" si="38"/>
        <v>-0.30121384661980083</v>
      </c>
      <c r="U109" s="11">
        <f>'OddsRatio_working_3-way'!S109-'OddsRatio_working_3-way'!R109^2/3</f>
        <v>-0.85996553209953142</v>
      </c>
      <c r="V109" s="11">
        <f>'OddsRatio_working_3-way'!S109*'OddsRatio_working_3-way'!R109/3-2*'OddsRatio_working_3-way'!R109^3/27-'OddsRatio_working_3-way'!T109</f>
        <v>0.30121384661980083</v>
      </c>
      <c r="W109" s="11">
        <f>'OddsRatio_working_3-way'!V109^2+4*'OddsRatio_working_3-way'!U109^3/27</f>
        <v>-3.4894075952486836E-3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0.15347572201389506</v>
      </c>
      <c r="Y109" s="11">
        <f>IF('OddsRatio_working_3-way'!W109&gt;=0,IF('OddsRatio_working_3-way'!V109+SQRT('OddsRatio_working_3-way'!W109)&gt;0,0,PI()),ACOS('OddsRatio_working_3-way'!V109/(2*'OddsRatio_working_3-way'!X109)))</f>
        <v>0.19365290523968359</v>
      </c>
      <c r="Z109" s="11">
        <f>'OddsRatio_working_3-way'!X109^(1/3)*COS('OddsRatio_working_3-way'!Y109/3)</f>
        <v>0.53428680759925662</v>
      </c>
      <c r="AA109" s="11">
        <f>'OddsRatio_working_3-way'!X109^(1/3)*COS(('OddsRatio_working_3-way'!Y109+2*PI())/3)</f>
        <v>-0.29705307521088137</v>
      </c>
      <c r="AB109" s="11">
        <f>'OddsRatio_working_3-way'!X109^(1/3)*COS(('OddsRatio_working_3-way'!Y109+4*PI())/3)</f>
        <v>-0.23723373238837511</v>
      </c>
      <c r="AC109" s="11">
        <f>'OddsRatio_working_3-way'!X109^(1/3)*SIN('OddsRatio_working_3-way'!Y109/3)</f>
        <v>3.4536713681320531E-2</v>
      </c>
      <c r="AD109" s="11">
        <f>'OddsRatio_working_3-way'!X109^(1/3)*SIN(('OddsRatio_working_3-way'!Y109+2*PI())/3)</f>
        <v>0.44543759144718464</v>
      </c>
      <c r="AE109" s="11">
        <f>'OddsRatio_working_3-way'!X109^(1/3)*SIN(('OddsRatio_working_3-way'!Y109+4*PI())/3)</f>
        <v>-0.47997430512850509</v>
      </c>
      <c r="AF109" s="11">
        <f>-'OddsRatio_working_3-way'!U109/(3*'OddsRatio_working_3-way'!X109^(1/3))*COS(('OddsRatio_working_3-way'!Y109)/3)</f>
        <v>0.53428680759925662</v>
      </c>
      <c r="AG109" s="11">
        <f>-'OddsRatio_working_3-way'!U109/(3*'OddsRatio_working_3-way'!X109^(1/3))*COS(('OddsRatio_working_3-way'!Y109+2*PI())/3)</f>
        <v>-0.29705307521088137</v>
      </c>
      <c r="AH109" s="11">
        <f>-'OddsRatio_working_3-way'!U109/(3*'OddsRatio_working_3-way'!X109^(1/3))*COS(('OddsRatio_working_3-way'!Y109+4*PI())/3)</f>
        <v>-0.23723373238837511</v>
      </c>
      <c r="AI109" s="11">
        <f>'OddsRatio_working_3-way'!U109/(3*'OddsRatio_working_3-way'!X109^(1/3))*SIN(('OddsRatio_working_3-way'!Y109)/3)</f>
        <v>-3.4536713681320531E-2</v>
      </c>
      <c r="AJ109" s="11">
        <f>'OddsRatio_working_3-way'!U109/(3*'OddsRatio_working_3-way'!X109^(1/3))*SIN(('OddsRatio_working_3-way'!Y109+2*PI())/3)</f>
        <v>-0.44543759144718464</v>
      </c>
      <c r="AK109" s="11">
        <f>'OddsRatio_working_3-way'!U109/(3*'OddsRatio_working_3-way'!X109^(1/3))*SIN(('OddsRatio_working_3-way'!Y109+4*PI())/3)</f>
        <v>0.47997430512850509</v>
      </c>
      <c r="AL109" s="11">
        <f>'OddsRatio_working_3-way'!Z109+'OddsRatio_working_3-way'!AF109</f>
        <v>1.0685736151985132</v>
      </c>
      <c r="AM109" s="11">
        <f>'OddsRatio_working_3-way'!AA109+'OddsRatio_working_3-way'!AG109</f>
        <v>-0.59410615042176274</v>
      </c>
      <c r="AN109" s="11">
        <f>'OddsRatio_working_3-way'!AB109+'OddsRatio_working_3-way'!AH109</f>
        <v>-0.47446746477675023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1.0685736151985132</v>
      </c>
      <c r="AS109" s="11">
        <f>IF(('OddsRatio_working_3-way'!X109=0),IF(Q109&gt;0,-Q109^(1/3),(-Q109)^(1/3)),'OddsRatio_working_3-way'!AM109-'OddsRatio_working_3-way'!R109/3)</f>
        <v>-0.59410615042176274</v>
      </c>
      <c r="AT109" s="11">
        <f>IF(('OddsRatio_working_3-way'!X109=0),IF(Q109&gt;0,-Q109^(1/3),(-Q109)^(1/3)),'OddsRatio_working_3-way'!AN109-'OddsRatio_working_3-way'!R109/3)</f>
        <v>-0.47446746477675023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2.2200000000000002</v>
      </c>
      <c r="B110" s="4">
        <f>IF('True_Odds_Calculator_3-way'!B111="","",'True_Odds_Calculator_3-way'!B111)</f>
        <v>3.52</v>
      </c>
      <c r="C110" s="4">
        <f>IF('True_Odds_Calculator_3-way'!C111="","",'True_Odds_Calculator_3-way'!C111)</f>
        <v>3.03</v>
      </c>
      <c r="D110" s="9">
        <f t="shared" si="26"/>
        <v>0.42645828565686911</v>
      </c>
      <c r="E110" s="9">
        <f t="shared" si="27"/>
        <v>0.26469169170426254</v>
      </c>
      <c r="F110" s="9">
        <f t="shared" si="28"/>
        <v>0.30885002263886824</v>
      </c>
      <c r="G110" s="9">
        <f t="shared" si="29"/>
        <v>1.1023731396695302</v>
      </c>
      <c r="H110" s="9">
        <f t="shared" si="30"/>
        <v>2.3448952303968271</v>
      </c>
      <c r="I110" s="9">
        <f t="shared" si="31"/>
        <v>3.777980311967216</v>
      </c>
      <c r="J110" s="9">
        <f t="shared" si="32"/>
        <v>3.2378174735291463</v>
      </c>
      <c r="K110" s="11">
        <f t="shared" si="33"/>
        <v>0.4504504504504504</v>
      </c>
      <c r="L110" s="11">
        <f t="shared" si="34"/>
        <v>0.28409090909090912</v>
      </c>
      <c r="M110" s="11">
        <f t="shared" si="35"/>
        <v>0.33003300330033003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-0.26358345293988861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0.24368990953149369</v>
      </c>
      <c r="Q110" s="11">
        <f>2*'OddsRatio_working_3-way'!K110*'OddsRatio_working_3-way'!L110*'OddsRatio_working_3-way'!M110</f>
        <v>8.4467906250084462E-2</v>
      </c>
      <c r="R110" s="11">
        <f t="shared" si="36"/>
        <v>0</v>
      </c>
      <c r="S110" s="11">
        <f t="shared" si="37"/>
        <v>-0.92452658470586269</v>
      </c>
      <c r="T110" s="11">
        <f t="shared" si="38"/>
        <v>-0.32045982138851392</v>
      </c>
      <c r="U110" s="11">
        <f>'OddsRatio_working_3-way'!S110-'OddsRatio_working_3-way'!R110^2/3</f>
        <v>-0.92452658470586269</v>
      </c>
      <c r="V110" s="11">
        <f>'OddsRatio_working_3-way'!S110*'OddsRatio_working_3-way'!R110/3-2*'OddsRatio_working_3-way'!R110^3/27-'OddsRatio_working_3-way'!T110</f>
        <v>0.32045982138851392</v>
      </c>
      <c r="W110" s="11">
        <f>'OddsRatio_working_3-way'!V110^2+4*'OddsRatio_working_3-way'!U110^3/27</f>
        <v>-1.4377880497778273E-2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0.17107920506459612</v>
      </c>
      <c r="Y110" s="11">
        <f>IF('OddsRatio_working_3-way'!W110&gt;=0,IF('OddsRatio_working_3-way'!V110+SQRT('OddsRatio_working_3-way'!W110)&gt;0,0,PI()),ACOS('OddsRatio_working_3-way'!V110/(2*'OddsRatio_working_3-way'!X110)))</f>
        <v>0.35804649209783324</v>
      </c>
      <c r="Z110" s="11">
        <f>'OddsRatio_working_3-way'!X110^(1/3)*COS('OddsRatio_working_3-way'!Y110/3)</f>
        <v>0.55118656983476511</v>
      </c>
      <c r="AA110" s="11">
        <f>'OddsRatio_working_3-way'!X110^(1/3)*COS(('OddsRatio_working_3-way'!Y110+2*PI())/3)</f>
        <v>-0.33283549051609207</v>
      </c>
      <c r="AB110" s="11">
        <f>'OddsRatio_working_3-way'!X110^(1/3)*COS(('OddsRatio_working_3-way'!Y110+4*PI())/3)</f>
        <v>-0.21835107931867312</v>
      </c>
      <c r="AC110" s="11">
        <f>'OddsRatio_working_3-way'!X110^(1/3)*SIN('OddsRatio_working_3-way'!Y110/3)</f>
        <v>6.6097605622845779E-2</v>
      </c>
      <c r="AD110" s="11">
        <f>'OddsRatio_working_3-way'!X110^(1/3)*SIN(('OddsRatio_working_3-way'!Y110+2*PI())/3)</f>
        <v>0.44429276889028929</v>
      </c>
      <c r="AE110" s="11">
        <f>'OddsRatio_working_3-way'!X110^(1/3)*SIN(('OddsRatio_working_3-way'!Y110+4*PI())/3)</f>
        <v>-0.51039037451313485</v>
      </c>
      <c r="AF110" s="11">
        <f>-'OddsRatio_working_3-way'!U110/(3*'OddsRatio_working_3-way'!X110^(1/3))*COS(('OddsRatio_working_3-way'!Y110)/3)</f>
        <v>0.55118656983476499</v>
      </c>
      <c r="AG110" s="11">
        <f>-'OddsRatio_working_3-way'!U110/(3*'OddsRatio_working_3-way'!X110^(1/3))*COS(('OddsRatio_working_3-way'!Y110+2*PI())/3)</f>
        <v>-0.33283549051609196</v>
      </c>
      <c r="AH110" s="11">
        <f>-'OddsRatio_working_3-way'!U110/(3*'OddsRatio_working_3-way'!X110^(1/3))*COS(('OddsRatio_working_3-way'!Y110+4*PI())/3)</f>
        <v>-0.21835107931867309</v>
      </c>
      <c r="AI110" s="11">
        <f>'OddsRatio_working_3-way'!U110/(3*'OddsRatio_working_3-way'!X110^(1/3))*SIN(('OddsRatio_working_3-way'!Y110)/3)</f>
        <v>-6.6097605622845765E-2</v>
      </c>
      <c r="AJ110" s="11">
        <f>'OddsRatio_working_3-way'!U110/(3*'OddsRatio_working_3-way'!X110^(1/3))*SIN(('OddsRatio_working_3-way'!Y110+2*PI())/3)</f>
        <v>-0.44429276889028918</v>
      </c>
      <c r="AK110" s="11">
        <f>'OddsRatio_working_3-way'!U110/(3*'OddsRatio_working_3-way'!X110^(1/3))*SIN(('OddsRatio_working_3-way'!Y110+4*PI())/3)</f>
        <v>0.51039037451313474</v>
      </c>
      <c r="AL110" s="11">
        <f>'OddsRatio_working_3-way'!Z110+'OddsRatio_working_3-way'!AF110</f>
        <v>1.1023731396695302</v>
      </c>
      <c r="AM110" s="11">
        <f>'OddsRatio_working_3-way'!AA110+'OddsRatio_working_3-way'!AG110</f>
        <v>-0.66567098103218403</v>
      </c>
      <c r="AN110" s="11">
        <f>'OddsRatio_working_3-way'!AB110+'OddsRatio_working_3-way'!AH110</f>
        <v>-0.43670215863734618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1.1023731396695302</v>
      </c>
      <c r="AS110" s="11">
        <f>IF(('OddsRatio_working_3-way'!X110=0),IF(Q110&gt;0,-Q110^(1/3),(-Q110)^(1/3)),'OddsRatio_working_3-way'!AM110-'OddsRatio_working_3-way'!R110/3)</f>
        <v>-0.66567098103218403</v>
      </c>
      <c r="AT110" s="11">
        <f>IF(('OddsRatio_working_3-way'!X110=0),IF(Q110&gt;0,-Q110^(1/3),(-Q110)^(1/3)),'OddsRatio_working_3-way'!AN110-'OddsRatio_working_3-way'!R110/3)</f>
        <v>-0.43670215863734618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1.72</v>
      </c>
      <c r="B111" s="4">
        <f>IF('True_Odds_Calculator_3-way'!B112="","",'True_Odds_Calculator_3-way'!B112)</f>
        <v>3.67</v>
      </c>
      <c r="C111" s="4">
        <f>IF('True_Odds_Calculator_3-way'!C112="","",'True_Odds_Calculator_3-way'!C112)</f>
        <v>4.7300000000000004</v>
      </c>
      <c r="D111" s="9">
        <f t="shared" si="26"/>
        <v>0.55470387274916677</v>
      </c>
      <c r="E111" s="9">
        <f t="shared" si="27"/>
        <v>0.25145116571983894</v>
      </c>
      <c r="F111" s="9">
        <f t="shared" si="28"/>
        <v>0.19384496153099431</v>
      </c>
      <c r="G111" s="9">
        <f t="shared" si="29"/>
        <v>1.1149495682061008</v>
      </c>
      <c r="H111" s="9">
        <f t="shared" si="30"/>
        <v>1.8027636891083922</v>
      </c>
      <c r="I111" s="9">
        <f t="shared" si="31"/>
        <v>3.9769153471102885</v>
      </c>
      <c r="J111" s="9">
        <f t="shared" si="32"/>
        <v>5.1587618894087566</v>
      </c>
      <c r="K111" s="11">
        <f t="shared" si="33"/>
        <v>0.58139534883720934</v>
      </c>
      <c r="L111" s="11">
        <f t="shared" si="34"/>
        <v>0.27247956403269757</v>
      </c>
      <c r="M111" s="11">
        <f t="shared" si="35"/>
        <v>0.21141649048625791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-0.2401579333833751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0.23846483306858823</v>
      </c>
      <c r="Q111" s="11">
        <f>2*'OddsRatio_working_3-way'!K111*'OddsRatio_working_3-way'!L111*'OddsRatio_working_3-way'!M111</f>
        <v>6.6984503670951753E-2</v>
      </c>
      <c r="R111" s="11">
        <f t="shared" si="36"/>
        <v>0</v>
      </c>
      <c r="S111" s="11">
        <f t="shared" si="37"/>
        <v>-0.9929500546122535</v>
      </c>
      <c r="T111" s="11">
        <f t="shared" si="38"/>
        <v>-0.27891855466636334</v>
      </c>
      <c r="U111" s="11">
        <f>'OddsRatio_working_3-way'!S111-'OddsRatio_working_3-way'!R111^2/3</f>
        <v>-0.9929500546122535</v>
      </c>
      <c r="V111" s="11">
        <f>'OddsRatio_working_3-way'!S111*'OddsRatio_working_3-way'!R111/3-2*'OddsRatio_working_3-way'!R111^3/27-'OddsRatio_working_3-way'!T111</f>
        <v>0.27891855466636334</v>
      </c>
      <c r="W111" s="11">
        <f>'OddsRatio_working_3-way'!V111^2+4*'OddsRatio_working_3-way'!U111^3/27</f>
        <v>-6.7241316697225273E-2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0.19041853693535091</v>
      </c>
      <c r="Y111" s="11">
        <f>IF('OddsRatio_working_3-way'!W111&gt;=0,IF('OddsRatio_working_3-way'!V111+SQRT('OddsRatio_working_3-way'!W111)&gt;0,0,PI()),ACOS('OddsRatio_working_3-way'!V111/(2*'OddsRatio_working_3-way'!X111)))</f>
        <v>0.74898128539434172</v>
      </c>
      <c r="Z111" s="11">
        <f>'OddsRatio_working_3-way'!X111^(1/3)*COS('OddsRatio_working_3-way'!Y111/3)</f>
        <v>0.5574747841030504</v>
      </c>
      <c r="AA111" s="11">
        <f>'OddsRatio_working_3-way'!X111^(1/3)*COS(('OddsRatio_working_3-way'!Y111+2*PI())/3)</f>
        <v>-0.40183862059944159</v>
      </c>
      <c r="AB111" s="11">
        <f>'OddsRatio_working_3-way'!X111^(1/3)*COS(('OddsRatio_working_3-way'!Y111+4*PI())/3)</f>
        <v>-0.15563616350360904</v>
      </c>
      <c r="AC111" s="11">
        <f>'OddsRatio_working_3-way'!X111^(1/3)*SIN('OddsRatio_working_3-way'!Y111/3)</f>
        <v>0.14214505487942641</v>
      </c>
      <c r="AD111" s="11">
        <f>'OddsRatio_working_3-way'!X111^(1/3)*SIN(('OddsRatio_working_3-way'!Y111+2*PI())/3)</f>
        <v>0.4117147975627739</v>
      </c>
      <c r="AE111" s="11">
        <f>'OddsRatio_working_3-way'!X111^(1/3)*SIN(('OddsRatio_working_3-way'!Y111+4*PI())/3)</f>
        <v>-0.55385985244220015</v>
      </c>
      <c r="AF111" s="11">
        <f>-'OddsRatio_working_3-way'!U111/(3*'OddsRatio_working_3-way'!X111^(1/3))*COS(('OddsRatio_working_3-way'!Y111)/3)</f>
        <v>0.5574747841030504</v>
      </c>
      <c r="AG111" s="11">
        <f>-'OddsRatio_working_3-way'!U111/(3*'OddsRatio_working_3-way'!X111^(1/3))*COS(('OddsRatio_working_3-way'!Y111+2*PI())/3)</f>
        <v>-0.40183862059944159</v>
      </c>
      <c r="AH111" s="11">
        <f>-'OddsRatio_working_3-way'!U111/(3*'OddsRatio_working_3-way'!X111^(1/3))*COS(('OddsRatio_working_3-way'!Y111+4*PI())/3)</f>
        <v>-0.15563616350360904</v>
      </c>
      <c r="AI111" s="11">
        <f>'OddsRatio_working_3-way'!U111/(3*'OddsRatio_working_3-way'!X111^(1/3))*SIN(('OddsRatio_working_3-way'!Y111)/3)</f>
        <v>-0.14214505487942641</v>
      </c>
      <c r="AJ111" s="11">
        <f>'OddsRatio_working_3-way'!U111/(3*'OddsRatio_working_3-way'!X111^(1/3))*SIN(('OddsRatio_working_3-way'!Y111+2*PI())/3)</f>
        <v>-0.4117147975627739</v>
      </c>
      <c r="AK111" s="11">
        <f>'OddsRatio_working_3-way'!U111/(3*'OddsRatio_working_3-way'!X111^(1/3))*SIN(('OddsRatio_working_3-way'!Y111+4*PI())/3)</f>
        <v>0.55385985244220015</v>
      </c>
      <c r="AL111" s="11">
        <f>'OddsRatio_working_3-way'!Z111+'OddsRatio_working_3-way'!AF111</f>
        <v>1.1149495682061008</v>
      </c>
      <c r="AM111" s="11">
        <f>'OddsRatio_working_3-way'!AA111+'OddsRatio_working_3-way'!AG111</f>
        <v>-0.80367724119888317</v>
      </c>
      <c r="AN111" s="11">
        <f>'OddsRatio_working_3-way'!AB111+'OddsRatio_working_3-way'!AH111</f>
        <v>-0.31127232700721807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1.1149495682061008</v>
      </c>
      <c r="AS111" s="11">
        <f>IF(('OddsRatio_working_3-way'!X111=0),IF(Q111&gt;0,-Q111^(1/3),(-Q111)^(1/3)),'OddsRatio_working_3-way'!AM111-'OddsRatio_working_3-way'!R111/3)</f>
        <v>-0.80367724119888317</v>
      </c>
      <c r="AT111" s="11">
        <f>IF(('OddsRatio_working_3-way'!X111=0),IF(Q111&gt;0,-Q111^(1/3),(-Q111)^(1/3)),'OddsRatio_working_3-way'!AN111-'OddsRatio_working_3-way'!R111/3)</f>
        <v>-0.31127232700721807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1.53</v>
      </c>
      <c r="B112" s="4">
        <f>IF('True_Odds_Calculator_3-way'!B113="","",'True_Odds_Calculator_3-way'!B113)</f>
        <v>4.0199999999999996</v>
      </c>
      <c r="C112" s="4">
        <f>IF('True_Odds_Calculator_3-way'!C113="","",'True_Odds_Calculator_3-way'!C113)</f>
        <v>6.24</v>
      </c>
      <c r="D112" s="9">
        <f t="shared" si="26"/>
        <v>0.62694910530496506</v>
      </c>
      <c r="E112" s="9">
        <f t="shared" si="27"/>
        <v>0.22776322647240643</v>
      </c>
      <c r="F112" s="9">
        <f t="shared" si="28"/>
        <v>0.14528766822262834</v>
      </c>
      <c r="G112" s="9">
        <f t="shared" si="29"/>
        <v>1.1226901939508473</v>
      </c>
      <c r="H112" s="9">
        <f t="shared" si="30"/>
        <v>1.595025802793949</v>
      </c>
      <c r="I112" s="9">
        <f t="shared" si="31"/>
        <v>4.3905243857315579</v>
      </c>
      <c r="J112" s="9">
        <f t="shared" si="32"/>
        <v>6.882896616302439</v>
      </c>
      <c r="K112" s="11">
        <f t="shared" si="33"/>
        <v>0.65359477124183007</v>
      </c>
      <c r="L112" s="11">
        <f t="shared" si="34"/>
        <v>0.24875621890547267</v>
      </c>
      <c r="M112" s="11">
        <f t="shared" si="35"/>
        <v>0.16025641025641024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-0.21853048316320178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0.22902706177508636</v>
      </c>
      <c r="Q112" s="11">
        <f>2*'OddsRatio_working_3-way'!K112*'OddsRatio_working_3-way'!L112*'OddsRatio_working_3-way'!M112</f>
        <v>5.2110821791828521E-2</v>
      </c>
      <c r="R112" s="11">
        <f t="shared" si="36"/>
        <v>0</v>
      </c>
      <c r="S112" s="11">
        <f t="shared" si="37"/>
        <v>-1.0480325603089689</v>
      </c>
      <c r="T112" s="11">
        <f t="shared" si="38"/>
        <v>-0.23846019574720562</v>
      </c>
      <c r="U112" s="11">
        <f>'OddsRatio_working_3-way'!S112-'OddsRatio_working_3-way'!R112^2/3</f>
        <v>-1.0480325603089689</v>
      </c>
      <c r="V112" s="11">
        <f>'OddsRatio_working_3-way'!S112*'OddsRatio_working_3-way'!R112/3-2*'OddsRatio_working_3-way'!R112^3/27-'OddsRatio_working_3-way'!T112</f>
        <v>0.23846019574720562</v>
      </c>
      <c r="W112" s="11">
        <f>'OddsRatio_working_3-way'!V112^2+4*'OddsRatio_working_3-way'!U112^3/27</f>
        <v>-0.11367449484953264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0.20648108860457914</v>
      </c>
      <c r="Y112" s="11">
        <f>IF('OddsRatio_working_3-way'!W112&gt;=0,IF('OddsRatio_working_3-way'!V112+SQRT('OddsRatio_working_3-way'!W112)&gt;0,0,PI()),ACOS('OddsRatio_working_3-way'!V112/(2*'OddsRatio_working_3-way'!X112)))</f>
        <v>0.95520874482324281</v>
      </c>
      <c r="Z112" s="11">
        <f>'OddsRatio_working_3-way'!X112^(1/3)*COS('OddsRatio_working_3-way'!Y112/3)</f>
        <v>0.56134509697542367</v>
      </c>
      <c r="AA112" s="11">
        <f>'OddsRatio_working_3-way'!X112^(1/3)*COS(('OddsRatio_working_3-way'!Y112+2*PI())/3)</f>
        <v>-0.44091268594859079</v>
      </c>
      <c r="AB112" s="11">
        <f>'OddsRatio_working_3-way'!X112^(1/3)*COS(('OddsRatio_working_3-way'!Y112+4*PI())/3)</f>
        <v>-0.12043241102683297</v>
      </c>
      <c r="AC112" s="11">
        <f>'OddsRatio_working_3-way'!X112^(1/3)*SIN('OddsRatio_working_3-way'!Y112/3)</f>
        <v>0.18502937299604233</v>
      </c>
      <c r="AD112" s="11">
        <f>'OddsRatio_working_3-way'!X112^(1/3)*SIN(('OddsRatio_working_3-way'!Y112+2*PI())/3)</f>
        <v>0.39362442777253503</v>
      </c>
      <c r="AE112" s="11">
        <f>'OddsRatio_working_3-way'!X112^(1/3)*SIN(('OddsRatio_working_3-way'!Y112+4*PI())/3)</f>
        <v>-0.5786538007685772</v>
      </c>
      <c r="AF112" s="11">
        <f>-'OddsRatio_working_3-way'!U112/(3*'OddsRatio_working_3-way'!X112^(1/3))*COS(('OddsRatio_working_3-way'!Y112)/3)</f>
        <v>0.56134509697542367</v>
      </c>
      <c r="AG112" s="11">
        <f>-'OddsRatio_working_3-way'!U112/(3*'OddsRatio_working_3-way'!X112^(1/3))*COS(('OddsRatio_working_3-way'!Y112+2*PI())/3)</f>
        <v>-0.44091268594859079</v>
      </c>
      <c r="AH112" s="11">
        <f>-'OddsRatio_working_3-way'!U112/(3*'OddsRatio_working_3-way'!X112^(1/3))*COS(('OddsRatio_working_3-way'!Y112+4*PI())/3)</f>
        <v>-0.12043241102683297</v>
      </c>
      <c r="AI112" s="11">
        <f>'OddsRatio_working_3-way'!U112/(3*'OddsRatio_working_3-way'!X112^(1/3))*SIN(('OddsRatio_working_3-way'!Y112)/3)</f>
        <v>-0.18502937299604233</v>
      </c>
      <c r="AJ112" s="11">
        <f>'OddsRatio_working_3-way'!U112/(3*'OddsRatio_working_3-way'!X112^(1/3))*SIN(('OddsRatio_working_3-way'!Y112+2*PI())/3)</f>
        <v>-0.39362442777253503</v>
      </c>
      <c r="AK112" s="11">
        <f>'OddsRatio_working_3-way'!U112/(3*'OddsRatio_working_3-way'!X112^(1/3))*SIN(('OddsRatio_working_3-way'!Y112+4*PI())/3)</f>
        <v>0.5786538007685772</v>
      </c>
      <c r="AL112" s="11">
        <f>'OddsRatio_working_3-way'!Z112+'OddsRatio_working_3-way'!AF112</f>
        <v>1.1226901939508473</v>
      </c>
      <c r="AM112" s="11">
        <f>'OddsRatio_working_3-way'!AA112+'OddsRatio_working_3-way'!AG112</f>
        <v>-0.88182537189718158</v>
      </c>
      <c r="AN112" s="11">
        <f>'OddsRatio_working_3-way'!AB112+'OddsRatio_working_3-way'!AH112</f>
        <v>-0.24086482205366594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1.1226901939508473</v>
      </c>
      <c r="AS112" s="11">
        <f>IF(('OddsRatio_working_3-way'!X112=0),IF(Q112&gt;0,-Q112^(1/3),(-Q112)^(1/3)),'OddsRatio_working_3-way'!AM112-'OddsRatio_working_3-way'!R112/3)</f>
        <v>-0.88182537189718158</v>
      </c>
      <c r="AT112" s="11">
        <f>IF(('OddsRatio_working_3-way'!X112=0),IF(Q112&gt;0,-Q112^(1/3),(-Q112)^(1/3)),'OddsRatio_working_3-way'!AN112-'OddsRatio_working_3-way'!R112/3)</f>
        <v>-0.24086482205366594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3.91</v>
      </c>
      <c r="B113" s="4">
        <f>IF('True_Odds_Calculator_3-way'!B114="","",'True_Odds_Calculator_3-way'!B114)</f>
        <v>3.86</v>
      </c>
      <c r="C113" s="4">
        <f>IF('True_Odds_Calculator_3-way'!C114="","",'True_Odds_Calculator_3-way'!C114)</f>
        <v>1.82</v>
      </c>
      <c r="D113" s="9">
        <f t="shared" si="26"/>
        <v>0.23656314494176078</v>
      </c>
      <c r="E113" s="9">
        <f t="shared" si="27"/>
        <v>0.23970750131526589</v>
      </c>
      <c r="F113" s="9">
        <f t="shared" si="28"/>
        <v>0.52372935374297369</v>
      </c>
      <c r="G113" s="9">
        <f t="shared" si="29"/>
        <v>1.1090038340186288</v>
      </c>
      <c r="H113" s="9">
        <f t="shared" si="30"/>
        <v>4.2272011569942096</v>
      </c>
      <c r="I113" s="9">
        <f t="shared" si="31"/>
        <v>4.1717509652932776</v>
      </c>
      <c r="J113" s="9">
        <f t="shared" si="32"/>
        <v>1.9093831438952755</v>
      </c>
      <c r="K113" s="11">
        <f t="shared" si="33"/>
        <v>0.25575447570332482</v>
      </c>
      <c r="L113" s="11">
        <f t="shared" si="34"/>
        <v>0.2590673575129534</v>
      </c>
      <c r="M113" s="11">
        <f t="shared" si="35"/>
        <v>0.54945054945054939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-0.24844909804426407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0.23991089148848582</v>
      </c>
      <c r="Q113" s="11">
        <f>2*'OddsRatio_working_3-way'!K113*'OddsRatio_working_3-way'!L113*'OddsRatio_working_3-way'!M113</f>
        <v>7.2810589222605707E-2</v>
      </c>
      <c r="R113" s="11">
        <f t="shared" si="36"/>
        <v>0</v>
      </c>
      <c r="S113" s="11">
        <f t="shared" si="37"/>
        <v>-0.96563398046928284</v>
      </c>
      <c r="T113" s="11">
        <f t="shared" si="38"/>
        <v>-0.2930603886097975</v>
      </c>
      <c r="U113" s="11">
        <f>'OddsRatio_working_3-way'!S113-'OddsRatio_working_3-way'!R113^2/3</f>
        <v>-0.96563398046928284</v>
      </c>
      <c r="V113" s="11">
        <f>'OddsRatio_working_3-way'!S113*'OddsRatio_working_3-way'!R113/3-2*'OddsRatio_working_3-way'!R113^3/27-'OddsRatio_working_3-way'!T113</f>
        <v>0.2930603886097975</v>
      </c>
      <c r="W113" s="11">
        <f>'OddsRatio_working_3-way'!V113^2+4*'OddsRatio_working_3-way'!U113^3/27</f>
        <v>-4.7508856662432514E-2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0.18261520201954576</v>
      </c>
      <c r="Y113" s="11">
        <f>IF('OddsRatio_working_3-way'!W113&gt;=0,IF('OddsRatio_working_3-way'!V113+SQRT('OddsRatio_working_3-way'!W113)&gt;0,0,PI()),ACOS('OddsRatio_working_3-way'!V113/(2*'OddsRatio_working_3-way'!X113)))</f>
        <v>0.63949261107603139</v>
      </c>
      <c r="Z113" s="11">
        <f>'OddsRatio_working_3-way'!X113^(1/3)*COS('OddsRatio_working_3-way'!Y113/3)</f>
        <v>0.55450191700931439</v>
      </c>
      <c r="AA113" s="11">
        <f>'OddsRatio_working_3-way'!X113^(1/3)*COS(('OddsRatio_working_3-way'!Y113+2*PI())/3)</f>
        <v>-0.38119427547148876</v>
      </c>
      <c r="AB113" s="11">
        <f>'OddsRatio_working_3-way'!X113^(1/3)*COS(('OddsRatio_working_3-way'!Y113+4*PI())/3)</f>
        <v>-0.17330764153782577</v>
      </c>
      <c r="AC113" s="11">
        <f>'OddsRatio_working_3-way'!X113^(1/3)*SIN('OddsRatio_working_3-way'!Y113/3)</f>
        <v>0.12002340406252558</v>
      </c>
      <c r="AD113" s="11">
        <f>'OddsRatio_working_3-way'!X113^(1/3)*SIN(('OddsRatio_working_3-way'!Y113+2*PI())/3)</f>
        <v>0.42020104454597396</v>
      </c>
      <c r="AE113" s="11">
        <f>'OddsRatio_working_3-way'!X113^(1/3)*SIN(('OddsRatio_working_3-way'!Y113+4*PI())/3)</f>
        <v>-0.5402244486084995</v>
      </c>
      <c r="AF113" s="11">
        <f>-'OddsRatio_working_3-way'!U113/(3*'OddsRatio_working_3-way'!X113^(1/3))*COS(('OddsRatio_working_3-way'!Y113)/3)</f>
        <v>0.5545019170093145</v>
      </c>
      <c r="AG113" s="11">
        <f>-'OddsRatio_working_3-way'!U113/(3*'OddsRatio_working_3-way'!X113^(1/3))*COS(('OddsRatio_working_3-way'!Y113+2*PI())/3)</f>
        <v>-0.38119427547148887</v>
      </c>
      <c r="AH113" s="11">
        <f>-'OddsRatio_working_3-way'!U113/(3*'OddsRatio_working_3-way'!X113^(1/3))*COS(('OddsRatio_working_3-way'!Y113+4*PI())/3)</f>
        <v>-0.1733076415378258</v>
      </c>
      <c r="AI113" s="11">
        <f>'OddsRatio_working_3-way'!U113/(3*'OddsRatio_working_3-way'!X113^(1/3))*SIN(('OddsRatio_working_3-way'!Y113)/3)</f>
        <v>-0.12002340406252561</v>
      </c>
      <c r="AJ113" s="11">
        <f>'OddsRatio_working_3-way'!U113/(3*'OddsRatio_working_3-way'!X113^(1/3))*SIN(('OddsRatio_working_3-way'!Y113+2*PI())/3)</f>
        <v>-0.42020104454597407</v>
      </c>
      <c r="AK113" s="11">
        <f>'OddsRatio_working_3-way'!U113/(3*'OddsRatio_working_3-way'!X113^(1/3))*SIN(('OddsRatio_working_3-way'!Y113+4*PI())/3)</f>
        <v>0.54022444860849961</v>
      </c>
      <c r="AL113" s="11">
        <f>'OddsRatio_working_3-way'!Z113+'OddsRatio_working_3-way'!AF113</f>
        <v>1.1090038340186288</v>
      </c>
      <c r="AM113" s="11">
        <f>'OddsRatio_working_3-way'!AA113+'OddsRatio_working_3-way'!AG113</f>
        <v>-0.76238855094297764</v>
      </c>
      <c r="AN113" s="11">
        <f>'OddsRatio_working_3-way'!AB113+'OddsRatio_working_3-way'!AH113</f>
        <v>-0.34661528307565159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1.1090038340186288</v>
      </c>
      <c r="AS113" s="11">
        <f>IF(('OddsRatio_working_3-way'!X113=0),IF(Q113&gt;0,-Q113^(1/3),(-Q113)^(1/3)),'OddsRatio_working_3-way'!AM113-'OddsRatio_working_3-way'!R113/3)</f>
        <v>-0.76238855094297764</v>
      </c>
      <c r="AT113" s="11">
        <f>IF(('OddsRatio_working_3-way'!X113=0),IF(Q113&gt;0,-Q113^(1/3),(-Q113)^(1/3)),'OddsRatio_working_3-way'!AN113-'OddsRatio_working_3-way'!R113/3)</f>
        <v>-0.34661528307565159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2.63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2.57</v>
      </c>
      <c r="D114" s="9">
        <f t="shared" si="26"/>
        <v>0.35851126804153416</v>
      </c>
      <c r="E114" s="9">
        <f t="shared" si="27"/>
        <v>0.27430717566118867</v>
      </c>
      <c r="F114" s="9">
        <f t="shared" si="28"/>
        <v>0.36718155629727689</v>
      </c>
      <c r="G114" s="9">
        <f t="shared" si="29"/>
        <v>1.0977377962192212</v>
      </c>
      <c r="H114" s="9">
        <f t="shared" si="30"/>
        <v>2.7893126078373309</v>
      </c>
      <c r="I114" s="9">
        <f t="shared" si="31"/>
        <v>3.6455480888883236</v>
      </c>
      <c r="J114" s="9">
        <f t="shared" si="32"/>
        <v>2.7234483400641771</v>
      </c>
      <c r="K114" s="11">
        <f t="shared" si="33"/>
        <v>0.38022813688212931</v>
      </c>
      <c r="L114" s="11">
        <f t="shared" si="34"/>
        <v>0.29325513196480935</v>
      </c>
      <c r="M114" s="11">
        <f t="shared" si="35"/>
        <v>0.38910505836575876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-0.26758455885973809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0.24339946003500182</v>
      </c>
      <c r="Q114" s="11">
        <f>2*'OddsRatio_working_3-way'!K114*'OddsRatio_working_3-way'!L114*'OddsRatio_working_3-way'!M114</f>
        <v>8.6773426037433793E-2</v>
      </c>
      <c r="R114" s="11">
        <f t="shared" si="36"/>
        <v>0</v>
      </c>
      <c r="S114" s="11">
        <f t="shared" si="37"/>
        <v>-0.90961698639190325</v>
      </c>
      <c r="T114" s="11">
        <f t="shared" si="38"/>
        <v>-0.32428413062099937</v>
      </c>
      <c r="U114" s="11">
        <f>'OddsRatio_working_3-way'!S114-'OddsRatio_working_3-way'!R114^2/3</f>
        <v>-0.90961698639190325</v>
      </c>
      <c r="V114" s="11">
        <f>'OddsRatio_working_3-way'!S114*'OddsRatio_working_3-way'!R114/3-2*'OddsRatio_working_3-way'!R114^3/27-'OddsRatio_working_3-way'!T114</f>
        <v>0.32428413062099937</v>
      </c>
      <c r="W114" s="11">
        <f>'OddsRatio_working_3-way'!V114^2+4*'OddsRatio_working_3-way'!U114^3/27</f>
        <v>-6.3390440683670363E-3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0.16695751064341521</v>
      </c>
      <c r="Y114" s="11">
        <f>IF('OddsRatio_working_3-way'!W114&gt;=0,IF('OddsRatio_working_3-way'!V114+SQRT('OddsRatio_working_3-way'!W114)&gt;0,0,PI()),ACOS('OddsRatio_working_3-way'!V114/(2*'OddsRatio_working_3-way'!X114)))</f>
        <v>0.2407574023717105</v>
      </c>
      <c r="Z114" s="11">
        <f>'OddsRatio_working_3-way'!X114^(1/3)*COS('OddsRatio_working_3-way'!Y114/3)</f>
        <v>0.54886889810961048</v>
      </c>
      <c r="AA114" s="11">
        <f>'OddsRatio_working_3-way'!X114^(1/3)*COS(('OddsRatio_working_3-way'!Y114+2*PI())/3)</f>
        <v>-0.31266331398606234</v>
      </c>
      <c r="AB114" s="11">
        <f>'OddsRatio_working_3-way'!X114^(1/3)*COS(('OddsRatio_working_3-way'!Y114+4*PI())/3)</f>
        <v>-0.23620558412354822</v>
      </c>
      <c r="AC114" s="11">
        <f>'OddsRatio_working_3-way'!X114^(1/3)*SIN('OddsRatio_working_3-way'!Y114/3)</f>
        <v>4.4142890917750234E-2</v>
      </c>
      <c r="AD114" s="11">
        <f>'OddsRatio_working_3-way'!X114^(1/3)*SIN(('OddsRatio_working_3-way'!Y114+2*PI())/3)</f>
        <v>0.45326296365122021</v>
      </c>
      <c r="AE114" s="11">
        <f>'OddsRatio_working_3-way'!X114^(1/3)*SIN(('OddsRatio_working_3-way'!Y114+4*PI())/3)</f>
        <v>-0.49740585456897041</v>
      </c>
      <c r="AF114" s="11">
        <f>-'OddsRatio_working_3-way'!U114/(3*'OddsRatio_working_3-way'!X114^(1/3))*COS(('OddsRatio_working_3-way'!Y114)/3)</f>
        <v>0.54886889810961059</v>
      </c>
      <c r="AG114" s="11">
        <f>-'OddsRatio_working_3-way'!U114/(3*'OddsRatio_working_3-way'!X114^(1/3))*COS(('OddsRatio_working_3-way'!Y114+2*PI())/3)</f>
        <v>-0.3126633139860624</v>
      </c>
      <c r="AH114" s="11">
        <f>-'OddsRatio_working_3-way'!U114/(3*'OddsRatio_working_3-way'!X114^(1/3))*COS(('OddsRatio_working_3-way'!Y114+4*PI())/3)</f>
        <v>-0.23620558412354828</v>
      </c>
      <c r="AI114" s="11">
        <f>'OddsRatio_working_3-way'!U114/(3*'OddsRatio_working_3-way'!X114^(1/3))*SIN(('OddsRatio_working_3-way'!Y114)/3)</f>
        <v>-4.4142890917750241E-2</v>
      </c>
      <c r="AJ114" s="11">
        <f>'OddsRatio_working_3-way'!U114/(3*'OddsRatio_working_3-way'!X114^(1/3))*SIN(('OddsRatio_working_3-way'!Y114+2*PI())/3)</f>
        <v>-0.45326296365122032</v>
      </c>
      <c r="AK114" s="11">
        <f>'OddsRatio_working_3-way'!U114/(3*'OddsRatio_working_3-way'!X114^(1/3))*SIN(('OddsRatio_working_3-way'!Y114+4*PI())/3)</f>
        <v>0.49740585456897052</v>
      </c>
      <c r="AL114" s="11">
        <f>'OddsRatio_working_3-way'!Z114+'OddsRatio_working_3-way'!AF114</f>
        <v>1.0977377962192212</v>
      </c>
      <c r="AM114" s="11">
        <f>'OddsRatio_working_3-way'!AA114+'OddsRatio_working_3-way'!AG114</f>
        <v>-0.62532662797212479</v>
      </c>
      <c r="AN114" s="11">
        <f>'OddsRatio_working_3-way'!AB114+'OddsRatio_working_3-way'!AH114</f>
        <v>-0.4724111682470965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1.0977377962192212</v>
      </c>
      <c r="AS114" s="11">
        <f>IF(('OddsRatio_working_3-way'!X114=0),IF(Q114&gt;0,-Q114^(1/3),(-Q114)^(1/3)),'OddsRatio_working_3-way'!AM114-'OddsRatio_working_3-way'!R114/3)</f>
        <v>-0.62532662797212479</v>
      </c>
      <c r="AT114" s="11">
        <f>IF(('OddsRatio_working_3-way'!X114=0),IF(Q114&gt;0,-Q114^(1/3),(-Q114)^(1/3)),'OddsRatio_working_3-way'!AN114-'OddsRatio_working_3-way'!R114/3)</f>
        <v>-0.4724111682470965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3.09</v>
      </c>
      <c r="B115" s="4">
        <f>IF('True_Odds_Calculator_3-way'!B116="","",'True_Odds_Calculator_3-way'!B116)</f>
        <v>3.53</v>
      </c>
      <c r="C115" s="4">
        <f>IF('True_Odds_Calculator_3-way'!C116="","",'True_Odds_Calculator_3-way'!C116)</f>
        <v>2.19</v>
      </c>
      <c r="D115" s="9">
        <f t="shared" si="26"/>
        <v>0.30294358273956673</v>
      </c>
      <c r="E115" s="9">
        <f t="shared" si="27"/>
        <v>0.26417608113129659</v>
      </c>
      <c r="F115" s="9">
        <f t="shared" si="28"/>
        <v>0.43288033612913684</v>
      </c>
      <c r="G115" s="9">
        <f t="shared" si="29"/>
        <v>1.1009304566049831</v>
      </c>
      <c r="H115" s="9">
        <f t="shared" si="30"/>
        <v>3.300944654304415</v>
      </c>
      <c r="I115" s="9">
        <f t="shared" si="31"/>
        <v>3.7853540552106075</v>
      </c>
      <c r="J115" s="9">
        <f t="shared" si="32"/>
        <v>2.3101072433599295</v>
      </c>
      <c r="K115" s="11">
        <f t="shared" si="33"/>
        <v>0.3236245954692557</v>
      </c>
      <c r="L115" s="11">
        <f t="shared" si="34"/>
        <v>0.28328611898016998</v>
      </c>
      <c r="M115" s="11">
        <f t="shared" si="35"/>
        <v>0.45662100456621008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-0.26341255389818685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0.24321974719965536</v>
      </c>
      <c r="Q115" s="11">
        <f>2*'OddsRatio_working_3-way'!K115*'OddsRatio_working_3-way'!L115*'OddsRatio_working_3-way'!M115</f>
        <v>8.3724525714167081E-2</v>
      </c>
      <c r="R115" s="11">
        <f t="shared" si="36"/>
        <v>0</v>
      </c>
      <c r="S115" s="11">
        <f t="shared" si="37"/>
        <v>-0.92334151732822756</v>
      </c>
      <c r="T115" s="11">
        <f t="shared" si="38"/>
        <v>-0.31784561698045699</v>
      </c>
      <c r="U115" s="11">
        <f>'OddsRatio_working_3-way'!S115-'OddsRatio_working_3-way'!R115^2/3</f>
        <v>-0.92334151732822756</v>
      </c>
      <c r="V115" s="11">
        <f>'OddsRatio_working_3-way'!S115*'OddsRatio_working_3-way'!R115/3-2*'OddsRatio_working_3-way'!R115^3/27-'OddsRatio_working_3-way'!T115</f>
        <v>0.31784561698045699</v>
      </c>
      <c r="W115" s="11">
        <f>'OddsRatio_working_3-way'!V115^2+4*'OddsRatio_working_3-way'!U115^3/27</f>
        <v>-1.5596924588145808E-2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0.17075037395408038</v>
      </c>
      <c r="Y115" s="11">
        <f>IF('OddsRatio_working_3-way'!W115&gt;=0,IF('OddsRatio_working_3-way'!V115+SQRT('OddsRatio_working_3-way'!W115)&gt;0,0,PI()),ACOS('OddsRatio_working_3-way'!V115/(2*'OddsRatio_working_3-way'!X115)))</f>
        <v>0.37438738117631343</v>
      </c>
      <c r="Z115" s="11">
        <f>'OddsRatio_working_3-way'!X115^(1/3)*COS('OddsRatio_working_3-way'!Y115/3)</f>
        <v>0.55046522830249156</v>
      </c>
      <c r="AA115" s="11">
        <f>'OddsRatio_working_3-way'!X115^(1/3)*COS(('OddsRatio_working_3-way'!Y115+2*PI())/3)</f>
        <v>-0.33503565466317348</v>
      </c>
      <c r="AB115" s="11">
        <f>'OddsRatio_working_3-way'!X115^(1/3)*COS(('OddsRatio_working_3-way'!Y115+4*PI())/3)</f>
        <v>-0.21542957363931825</v>
      </c>
      <c r="AC115" s="11">
        <f>'OddsRatio_working_3-way'!X115^(1/3)*SIN('OddsRatio_working_3-way'!Y115/3)</f>
        <v>6.9054603075839077E-2</v>
      </c>
      <c r="AD115" s="11">
        <f>'OddsRatio_working_3-way'!X115^(1/3)*SIN(('OddsRatio_working_3-way'!Y115+2*PI())/3)</f>
        <v>0.44218957007203891</v>
      </c>
      <c r="AE115" s="11">
        <f>'OddsRatio_working_3-way'!X115^(1/3)*SIN(('OddsRatio_working_3-way'!Y115+4*PI())/3)</f>
        <v>-0.51124417314787796</v>
      </c>
      <c r="AF115" s="11">
        <f>-'OddsRatio_working_3-way'!U115/(3*'OddsRatio_working_3-way'!X115^(1/3))*COS(('OddsRatio_working_3-way'!Y115)/3)</f>
        <v>0.55046522830249156</v>
      </c>
      <c r="AG115" s="11">
        <f>-'OddsRatio_working_3-way'!U115/(3*'OddsRatio_working_3-way'!X115^(1/3))*COS(('OddsRatio_working_3-way'!Y115+2*PI())/3)</f>
        <v>-0.33503565466317348</v>
      </c>
      <c r="AH115" s="11">
        <f>-'OddsRatio_working_3-way'!U115/(3*'OddsRatio_working_3-way'!X115^(1/3))*COS(('OddsRatio_working_3-way'!Y115+4*PI())/3)</f>
        <v>-0.21542957363931825</v>
      </c>
      <c r="AI115" s="11">
        <f>'OddsRatio_working_3-way'!U115/(3*'OddsRatio_working_3-way'!X115^(1/3))*SIN(('OddsRatio_working_3-way'!Y115)/3)</f>
        <v>-6.9054603075839077E-2</v>
      </c>
      <c r="AJ115" s="11">
        <f>'OddsRatio_working_3-way'!U115/(3*'OddsRatio_working_3-way'!X115^(1/3))*SIN(('OddsRatio_working_3-way'!Y115+2*PI())/3)</f>
        <v>-0.44218957007203891</v>
      </c>
      <c r="AK115" s="11">
        <f>'OddsRatio_working_3-way'!U115/(3*'OddsRatio_working_3-way'!X115^(1/3))*SIN(('OddsRatio_working_3-way'!Y115+4*PI())/3)</f>
        <v>0.51124417314787796</v>
      </c>
      <c r="AL115" s="11">
        <f>'OddsRatio_working_3-way'!Z115+'OddsRatio_working_3-way'!AF115</f>
        <v>1.1009304566049831</v>
      </c>
      <c r="AM115" s="11">
        <f>'OddsRatio_working_3-way'!AA115+'OddsRatio_working_3-way'!AG115</f>
        <v>-0.67007130932634695</v>
      </c>
      <c r="AN115" s="11">
        <f>'OddsRatio_working_3-way'!AB115+'OddsRatio_working_3-way'!AH115</f>
        <v>-0.4308591472786365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1.1009304566049831</v>
      </c>
      <c r="AS115" s="11">
        <f>IF(('OddsRatio_working_3-way'!X115=0),IF(Q115&gt;0,-Q115^(1/3),(-Q115)^(1/3)),'OddsRatio_working_3-way'!AM115-'OddsRatio_working_3-way'!R115/3)</f>
        <v>-0.67007130932634695</v>
      </c>
      <c r="AT115" s="11">
        <f>IF(('OddsRatio_working_3-way'!X115=0),IF(Q115&gt;0,-Q115^(1/3),(-Q115)^(1/3)),'OddsRatio_working_3-way'!AN115-'OddsRatio_working_3-way'!R115/3)</f>
        <v>-0.4308591472786365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2.5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2.6</v>
      </c>
      <c r="D116" s="9">
        <f t="shared" si="26"/>
        <v>0.37674132006178424</v>
      </c>
      <c r="E116" s="9">
        <f t="shared" si="27"/>
        <v>0.26154670187416762</v>
      </c>
      <c r="F116" s="9">
        <f t="shared" si="28"/>
        <v>0.36171197806404826</v>
      </c>
      <c r="G116" s="9">
        <f t="shared" si="29"/>
        <v>1.10289411991585</v>
      </c>
      <c r="H116" s="9">
        <f t="shared" si="30"/>
        <v>2.6543411798737755</v>
      </c>
      <c r="I116" s="9">
        <f t="shared" si="31"/>
        <v>3.8234089469845758</v>
      </c>
      <c r="J116" s="9">
        <f t="shared" si="32"/>
        <v>2.7646305918653606</v>
      </c>
      <c r="K116" s="11">
        <f t="shared" si="33"/>
        <v>0.4</v>
      </c>
      <c r="L116" s="11">
        <f t="shared" si="34"/>
        <v>0.2808988764044944</v>
      </c>
      <c r="M116" s="11">
        <f t="shared" si="35"/>
        <v>0.38461538461538458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-0.26551426101987918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0.24459809853068279</v>
      </c>
      <c r="Q116" s="11">
        <f>2*'OddsRatio_working_3-way'!K116*'OddsRatio_working_3-way'!L116*'OddsRatio_working_3-way'!M116</f>
        <v>8.6430423509075191E-2</v>
      </c>
      <c r="R116" s="11">
        <f t="shared" si="36"/>
        <v>0</v>
      </c>
      <c r="S116" s="11">
        <f t="shared" si="37"/>
        <v>-0.92122395833333259</v>
      </c>
      <c r="T116" s="11">
        <f t="shared" si="38"/>
        <v>-0.32552083333333309</v>
      </c>
      <c r="U116" s="11">
        <f>'OddsRatio_working_3-way'!S116-'OddsRatio_working_3-way'!R116^2/3</f>
        <v>-0.92122395833333259</v>
      </c>
      <c r="V116" s="11">
        <f>'OddsRatio_working_3-way'!S116*'OddsRatio_working_3-way'!R116/3-2*'OddsRatio_working_3-way'!R116^3/27-'OddsRatio_working_3-way'!T116</f>
        <v>0.32552083333333309</v>
      </c>
      <c r="W116" s="11">
        <f>'OddsRatio_working_3-way'!V116^2+4*'OddsRatio_working_3-way'!U116^3/27</f>
        <v>-9.8584109945387549E-3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0.17016332149479685</v>
      </c>
      <c r="Y116" s="11">
        <f>IF('OddsRatio_working_3-way'!W116&gt;=0,IF('OddsRatio_working_3-way'!V116+SQRT('OddsRatio_working_3-way'!W116)&gt;0,0,PI()),ACOS('OddsRatio_working_3-way'!V116/(2*'OddsRatio_working_3-way'!X116)))</f>
        <v>0.29605356981492625</v>
      </c>
      <c r="Z116" s="11">
        <f>'OddsRatio_working_3-way'!X116^(1/3)*COS('OddsRatio_working_3-way'!Y116/3)</f>
        <v>0.55144705995792498</v>
      </c>
      <c r="AA116" s="11">
        <f>'OddsRatio_working_3-way'!X116^(1/3)*COS(('OddsRatio_working_3-way'!Y116+2*PI())/3)</f>
        <v>-0.32300560513597809</v>
      </c>
      <c r="AB116" s="11">
        <f>'OddsRatio_working_3-way'!X116^(1/3)*COS(('OddsRatio_working_3-way'!Y116+4*PI())/3)</f>
        <v>-0.22844145482194703</v>
      </c>
      <c r="AC116" s="11">
        <f>'OddsRatio_working_3-way'!X116^(1/3)*SIN('OddsRatio_working_3-way'!Y116/3)</f>
        <v>5.4596637639494051E-2</v>
      </c>
      <c r="AD116" s="11">
        <f>'OddsRatio_working_3-way'!X116^(1/3)*SIN(('OddsRatio_working_3-way'!Y116+2*PI())/3)</f>
        <v>0.45026884394605649</v>
      </c>
      <c r="AE116" s="11">
        <f>'OddsRatio_working_3-way'!X116^(1/3)*SIN(('OddsRatio_working_3-way'!Y116+4*PI())/3)</f>
        <v>-0.50486548158555056</v>
      </c>
      <c r="AF116" s="11">
        <f>-'OddsRatio_working_3-way'!U116/(3*'OddsRatio_working_3-way'!X116^(1/3))*COS(('OddsRatio_working_3-way'!Y116)/3)</f>
        <v>0.55144705995792498</v>
      </c>
      <c r="AG116" s="11">
        <f>-'OddsRatio_working_3-way'!U116/(3*'OddsRatio_working_3-way'!X116^(1/3))*COS(('OddsRatio_working_3-way'!Y116+2*PI())/3)</f>
        <v>-0.32300560513597809</v>
      </c>
      <c r="AH116" s="11">
        <f>-'OddsRatio_working_3-way'!U116/(3*'OddsRatio_working_3-way'!X116^(1/3))*COS(('OddsRatio_working_3-way'!Y116+4*PI())/3)</f>
        <v>-0.22844145482194703</v>
      </c>
      <c r="AI116" s="11">
        <f>'OddsRatio_working_3-way'!U116/(3*'OddsRatio_working_3-way'!X116^(1/3))*SIN(('OddsRatio_working_3-way'!Y116)/3)</f>
        <v>-5.4596637639494051E-2</v>
      </c>
      <c r="AJ116" s="11">
        <f>'OddsRatio_working_3-way'!U116/(3*'OddsRatio_working_3-way'!X116^(1/3))*SIN(('OddsRatio_working_3-way'!Y116+2*PI())/3)</f>
        <v>-0.45026884394605649</v>
      </c>
      <c r="AK116" s="11">
        <f>'OddsRatio_working_3-way'!U116/(3*'OddsRatio_working_3-way'!X116^(1/3))*SIN(('OddsRatio_working_3-way'!Y116+4*PI())/3)</f>
        <v>0.50486548158555056</v>
      </c>
      <c r="AL116" s="11">
        <f>'OddsRatio_working_3-way'!Z116+'OddsRatio_working_3-way'!AF116</f>
        <v>1.10289411991585</v>
      </c>
      <c r="AM116" s="11">
        <f>'OddsRatio_working_3-way'!AA116+'OddsRatio_working_3-way'!AG116</f>
        <v>-0.64601121027195618</v>
      </c>
      <c r="AN116" s="11">
        <f>'OddsRatio_working_3-way'!AB116+'OddsRatio_working_3-way'!AH116</f>
        <v>-0.45688290964389405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1.10289411991585</v>
      </c>
      <c r="AS116" s="11">
        <f>IF(('OddsRatio_working_3-way'!X116=0),IF(Q116&gt;0,-Q116^(1/3),(-Q116)^(1/3)),'OddsRatio_working_3-way'!AM116-'OddsRatio_working_3-way'!R116/3)</f>
        <v>-0.64601121027195618</v>
      </c>
      <c r="AT116" s="11">
        <f>IF(('OddsRatio_working_3-way'!X116=0),IF(Q116&gt;0,-Q116^(1/3),(-Q116)^(1/3)),'OddsRatio_working_3-way'!AN116-'OddsRatio_working_3-way'!R116/3)</f>
        <v>-0.45688290964389405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2.2000000000000002</v>
      </c>
      <c r="B117" s="4">
        <f>IF('True_Odds_Calculator_3-way'!B118="","",'True_Odds_Calculator_3-way'!B118)</f>
        <v>3.76</v>
      </c>
      <c r="C117" s="4">
        <f>IF('True_Odds_Calculator_3-way'!C118="","",'True_Odds_Calculator_3-way'!C118)</f>
        <v>2.91</v>
      </c>
      <c r="D117" s="9">
        <f t="shared" si="26"/>
        <v>0.43055109524539242</v>
      </c>
      <c r="E117" s="9">
        <f t="shared" si="27"/>
        <v>0.24740283775488267</v>
      </c>
      <c r="F117" s="9">
        <f t="shared" si="28"/>
        <v>0.32204606699972493</v>
      </c>
      <c r="G117" s="9">
        <f t="shared" si="29"/>
        <v>1.1021705883519091</v>
      </c>
      <c r="H117" s="9">
        <f t="shared" si="30"/>
        <v>2.322604706022291</v>
      </c>
      <c r="I117" s="9">
        <f t="shared" si="31"/>
        <v>4.0419908238512692</v>
      </c>
      <c r="J117" s="9">
        <f t="shared" si="32"/>
        <v>3.1051458237521472</v>
      </c>
      <c r="K117" s="11">
        <f t="shared" si="33"/>
        <v>0.45454545454545453</v>
      </c>
      <c r="L117" s="11">
        <f t="shared" si="34"/>
        <v>0.26595744680851063</v>
      </c>
      <c r="M117" s="11">
        <f t="shared" si="35"/>
        <v>0.3436426116838488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-0.2627968653412831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0.2438566405445107</v>
      </c>
      <c r="Q117" s="11">
        <f>2*'OddsRatio_working_3-way'!K117*'OddsRatio_working_3-way'!L117*'OddsRatio_working_3-way'!M117</f>
        <v>8.3085737834586254E-2</v>
      </c>
      <c r="R117" s="11">
        <f t="shared" si="36"/>
        <v>0</v>
      </c>
      <c r="S117" s="11">
        <f t="shared" si="37"/>
        <v>-0.92792826972203213</v>
      </c>
      <c r="T117" s="11">
        <f t="shared" si="38"/>
        <v>-0.31615954675367358</v>
      </c>
      <c r="U117" s="11">
        <f>'OddsRatio_working_3-way'!S117-'OddsRatio_working_3-way'!R117^2/3</f>
        <v>-0.92792826972203213</v>
      </c>
      <c r="V117" s="11">
        <f>'OddsRatio_working_3-way'!S117*'OddsRatio_working_3-way'!R117/3-2*'OddsRatio_working_3-way'!R117^3/27-'OddsRatio_working_3-way'!T117</f>
        <v>0.31615954675367358</v>
      </c>
      <c r="W117" s="11">
        <f>'OddsRatio_working_3-way'!V117^2+4*'OddsRatio_working_3-way'!U117^3/27</f>
        <v>-1.8412540614416065E-2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0.17202427126564465</v>
      </c>
      <c r="Y117" s="11">
        <f>IF('OddsRatio_working_3-way'!W117&gt;=0,IF('OddsRatio_working_3-way'!V117+SQRT('OddsRatio_working_3-way'!W117)&gt;0,0,PI()),ACOS('OddsRatio_working_3-way'!V117/(2*'OddsRatio_working_3-way'!X117)))</f>
        <v>0.40541506001722927</v>
      </c>
      <c r="Z117" s="11">
        <f>'OddsRatio_working_3-way'!X117^(1/3)*COS('OddsRatio_working_3-way'!Y117/3)</f>
        <v>0.55108529417595453</v>
      </c>
      <c r="AA117" s="11">
        <f>'OddsRatio_working_3-way'!X117^(1/3)*COS(('OddsRatio_working_3-way'!Y117+2*PI())/3)</f>
        <v>-0.34043345027116584</v>
      </c>
      <c r="AB117" s="11">
        <f>'OddsRatio_working_3-way'!X117^(1/3)*COS(('OddsRatio_working_3-way'!Y117+4*PI())/3)</f>
        <v>-0.21065184390478883</v>
      </c>
      <c r="AC117" s="11">
        <f>'OddsRatio_working_3-way'!X117^(1/3)*SIN('OddsRatio_working_3-way'!Y117/3)</f>
        <v>7.4929445371489906E-2</v>
      </c>
      <c r="AD117" s="11">
        <f>'OddsRatio_working_3-way'!X117^(1/3)*SIN(('OddsRatio_working_3-way'!Y117+2*PI())/3)</f>
        <v>0.43978914172265227</v>
      </c>
      <c r="AE117" s="11">
        <f>'OddsRatio_working_3-way'!X117^(1/3)*SIN(('OddsRatio_working_3-way'!Y117+4*PI())/3)</f>
        <v>-0.51471858709414209</v>
      </c>
      <c r="AF117" s="11">
        <f>-'OddsRatio_working_3-way'!U117/(3*'OddsRatio_working_3-way'!X117^(1/3))*COS(('OddsRatio_working_3-way'!Y117)/3)</f>
        <v>0.55108529417595442</v>
      </c>
      <c r="AG117" s="11">
        <f>-'OddsRatio_working_3-way'!U117/(3*'OddsRatio_working_3-way'!X117^(1/3))*COS(('OddsRatio_working_3-way'!Y117+2*PI())/3)</f>
        <v>-0.34043345027116578</v>
      </c>
      <c r="AH117" s="11">
        <f>-'OddsRatio_working_3-way'!U117/(3*'OddsRatio_working_3-way'!X117^(1/3))*COS(('OddsRatio_working_3-way'!Y117+4*PI())/3)</f>
        <v>-0.21065184390478878</v>
      </c>
      <c r="AI117" s="11">
        <f>'OddsRatio_working_3-way'!U117/(3*'OddsRatio_working_3-way'!X117^(1/3))*SIN(('OddsRatio_working_3-way'!Y117)/3)</f>
        <v>-7.4929445371489892E-2</v>
      </c>
      <c r="AJ117" s="11">
        <f>'OddsRatio_working_3-way'!U117/(3*'OddsRatio_working_3-way'!X117^(1/3))*SIN(('OddsRatio_working_3-way'!Y117+2*PI())/3)</f>
        <v>-0.43978914172265215</v>
      </c>
      <c r="AK117" s="11">
        <f>'OddsRatio_working_3-way'!U117/(3*'OddsRatio_working_3-way'!X117^(1/3))*SIN(('OddsRatio_working_3-way'!Y117+4*PI())/3)</f>
        <v>0.51471858709414198</v>
      </c>
      <c r="AL117" s="11">
        <f>'OddsRatio_working_3-way'!Z117+'OddsRatio_working_3-way'!AF117</f>
        <v>1.1021705883519091</v>
      </c>
      <c r="AM117" s="11">
        <f>'OddsRatio_working_3-way'!AA117+'OddsRatio_working_3-way'!AG117</f>
        <v>-0.68086690054233157</v>
      </c>
      <c r="AN117" s="11">
        <f>'OddsRatio_working_3-way'!AB117+'OddsRatio_working_3-way'!AH117</f>
        <v>-0.42130368780957761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1.1021705883519091</v>
      </c>
      <c r="AS117" s="11">
        <f>IF(('OddsRatio_working_3-way'!X117=0),IF(Q117&gt;0,-Q117^(1/3),(-Q117)^(1/3)),'OddsRatio_working_3-way'!AM117-'OddsRatio_working_3-way'!R117/3)</f>
        <v>-0.68086690054233157</v>
      </c>
      <c r="AT117" s="11">
        <f>IF(('OddsRatio_working_3-way'!X117=0),IF(Q117&gt;0,-Q117^(1/3),(-Q117)^(1/3)),'OddsRatio_working_3-way'!AN117-'OddsRatio_working_3-way'!R117/3)</f>
        <v>-0.42130368780957761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1.58</v>
      </c>
      <c r="B118" s="4">
        <f>IF('True_Odds_Calculator_3-way'!B119="","",'True_Odds_Calculator_3-way'!B119)</f>
        <v>4.05</v>
      </c>
      <c r="C118" s="4">
        <f>IF('True_Odds_Calculator_3-way'!C119="","",'True_Odds_Calculator_3-way'!C119)</f>
        <v>5.38</v>
      </c>
      <c r="D118" s="9">
        <f t="shared" si="26"/>
        <v>0.60535122242553741</v>
      </c>
      <c r="E118" s="9">
        <f t="shared" si="27"/>
        <v>0.22582175538105093</v>
      </c>
      <c r="F118" s="9">
        <f t="shared" si="28"/>
        <v>0.16882702219341164</v>
      </c>
      <c r="G118" s="9">
        <f t="shared" si="29"/>
        <v>1.1240233795616388</v>
      </c>
      <c r="H118" s="9">
        <f t="shared" si="30"/>
        <v>1.6519335601457503</v>
      </c>
      <c r="I118" s="9">
        <f t="shared" si="31"/>
        <v>4.4282713076629978</v>
      </c>
      <c r="J118" s="9">
        <f t="shared" si="32"/>
        <v>5.9232224024799764</v>
      </c>
      <c r="K118" s="11">
        <f t="shared" si="33"/>
        <v>0.63291139240506322</v>
      </c>
      <c r="L118" s="11">
        <f t="shared" si="34"/>
        <v>0.24691358024691359</v>
      </c>
      <c r="M118" s="11">
        <f t="shared" si="35"/>
        <v>0.18587360594795541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-0.22506478997938217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0.23266878944258829</v>
      </c>
      <c r="Q118" s="11">
        <f>2*'OddsRatio_working_3-way'!K118*'OddsRatio_working_3-way'!L118*'OddsRatio_working_3-way'!M118</f>
        <v>5.8094579136726172E-2</v>
      </c>
      <c r="R118" s="11">
        <f t="shared" si="36"/>
        <v>0</v>
      </c>
      <c r="S118" s="11">
        <f t="shared" si="37"/>
        <v>-1.0337858243570783</v>
      </c>
      <c r="T118" s="11">
        <f t="shared" si="38"/>
        <v>-0.2581238013375976</v>
      </c>
      <c r="U118" s="11">
        <f>'OddsRatio_working_3-way'!S118-'OddsRatio_working_3-way'!R118^2/3</f>
        <v>-1.0337858243570783</v>
      </c>
      <c r="V118" s="11">
        <f>'OddsRatio_working_3-way'!S118*'OddsRatio_working_3-way'!R118/3-2*'OddsRatio_working_3-way'!R118^3/27-'OddsRatio_working_3-way'!T118</f>
        <v>0.2581238013375976</v>
      </c>
      <c r="W118" s="11">
        <f>'OddsRatio_working_3-way'!V118^2+4*'OddsRatio_working_3-way'!U118^3/27</f>
        <v>-9.7049212036599677E-2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0.20228513838983034</v>
      </c>
      <c r="Y118" s="11">
        <f>IF('OddsRatio_working_3-way'!W118&gt;=0,IF('OddsRatio_working_3-way'!V118+SQRT('OddsRatio_working_3-way'!W118)&gt;0,0,PI()),ACOS('OddsRatio_working_3-way'!V118/(2*'OddsRatio_working_3-way'!X118)))</f>
        <v>0.87887257813535613</v>
      </c>
      <c r="Z118" s="11">
        <f>'OddsRatio_working_3-way'!X118^(1/3)*COS('OddsRatio_working_3-way'!Y118/3)</f>
        <v>0.56201168978081939</v>
      </c>
      <c r="AA118" s="11">
        <f>'OddsRatio_working_3-way'!X118^(1/3)*COS(('OddsRatio_working_3-way'!Y118+2*PI())/3)</f>
        <v>-0.42781729369993093</v>
      </c>
      <c r="AB118" s="11">
        <f>'OddsRatio_working_3-way'!X118^(1/3)*COS(('OddsRatio_working_3-way'!Y118+4*PI())/3)</f>
        <v>-0.13419439608088854</v>
      </c>
      <c r="AC118" s="11">
        <f>'OddsRatio_working_3-way'!X118^(1/3)*SIN('OddsRatio_working_3-way'!Y118/3)</f>
        <v>0.16952325898059212</v>
      </c>
      <c r="AD118" s="11">
        <f>'OddsRatio_working_3-way'!X118^(1/3)*SIN(('OddsRatio_working_3-way'!Y118+2*PI())/3)</f>
        <v>0.40195477108371269</v>
      </c>
      <c r="AE118" s="11">
        <f>'OddsRatio_working_3-way'!X118^(1/3)*SIN(('OddsRatio_working_3-way'!Y118+4*PI())/3)</f>
        <v>-0.57147803006430475</v>
      </c>
      <c r="AF118" s="11">
        <f>-'OddsRatio_working_3-way'!U118/(3*'OddsRatio_working_3-way'!X118^(1/3))*COS(('OddsRatio_working_3-way'!Y118)/3)</f>
        <v>0.56201168978081928</v>
      </c>
      <c r="AG118" s="11">
        <f>-'OddsRatio_working_3-way'!U118/(3*'OddsRatio_working_3-way'!X118^(1/3))*COS(('OddsRatio_working_3-way'!Y118+2*PI())/3)</f>
        <v>-0.42781729369993082</v>
      </c>
      <c r="AH118" s="11">
        <f>-'OddsRatio_working_3-way'!U118/(3*'OddsRatio_working_3-way'!X118^(1/3))*COS(('OddsRatio_working_3-way'!Y118+4*PI())/3)</f>
        <v>-0.13419439608088851</v>
      </c>
      <c r="AI118" s="11">
        <f>'OddsRatio_working_3-way'!U118/(3*'OddsRatio_working_3-way'!X118^(1/3))*SIN(('OddsRatio_working_3-way'!Y118)/3)</f>
        <v>-0.16952325898059209</v>
      </c>
      <c r="AJ118" s="11">
        <f>'OddsRatio_working_3-way'!U118/(3*'OddsRatio_working_3-way'!X118^(1/3))*SIN(('OddsRatio_working_3-way'!Y118+2*PI())/3)</f>
        <v>-0.40195477108371258</v>
      </c>
      <c r="AK118" s="11">
        <f>'OddsRatio_working_3-way'!U118/(3*'OddsRatio_working_3-way'!X118^(1/3))*SIN(('OddsRatio_working_3-way'!Y118+4*PI())/3)</f>
        <v>0.57147803006430464</v>
      </c>
      <c r="AL118" s="11">
        <f>'OddsRatio_working_3-way'!Z118+'OddsRatio_working_3-way'!AF118</f>
        <v>1.1240233795616388</v>
      </c>
      <c r="AM118" s="11">
        <f>'OddsRatio_working_3-way'!AA118+'OddsRatio_working_3-way'!AG118</f>
        <v>-0.85563458739986176</v>
      </c>
      <c r="AN118" s="11">
        <f>'OddsRatio_working_3-way'!AB118+'OddsRatio_working_3-way'!AH118</f>
        <v>-0.26838879216177702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1.1240233795616388</v>
      </c>
      <c r="AS118" s="11">
        <f>IF(('OddsRatio_working_3-way'!X118=0),IF(Q118&gt;0,-Q118^(1/3),(-Q118)^(1/3)),'OddsRatio_working_3-way'!AM118-'OddsRatio_working_3-way'!R118/3)</f>
        <v>-0.85563458739986176</v>
      </c>
      <c r="AT118" s="11">
        <f>IF(('OddsRatio_working_3-way'!X118=0),IF(Q118&gt;0,-Q118^(1/3),(-Q118)^(1/3)),'OddsRatio_working_3-way'!AN118-'OddsRatio_working_3-way'!R118/3)</f>
        <v>-0.26838879216177702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2.48</v>
      </c>
      <c r="B119" s="4">
        <f>IF('True_Odds_Calculator_3-way'!B120="","",'True_Odds_Calculator_3-way'!B120)</f>
        <v>3.46</v>
      </c>
      <c r="C119" s="4">
        <f>IF('True_Odds_Calculator_3-way'!C120="","",'True_Odds_Calculator_3-way'!C120)</f>
        <v>2.69</v>
      </c>
      <c r="D119" s="9">
        <f t="shared" si="26"/>
        <v>0.38047363663430678</v>
      </c>
      <c r="E119" s="9">
        <f t="shared" si="27"/>
        <v>0.26979603937586349</v>
      </c>
      <c r="F119" s="9">
        <f t="shared" si="28"/>
        <v>0.34973032398982967</v>
      </c>
      <c r="G119" s="9">
        <f t="shared" si="29"/>
        <v>1.1002047286875392</v>
      </c>
      <c r="H119" s="9">
        <f t="shared" si="30"/>
        <v>2.6283029984575581</v>
      </c>
      <c r="I119" s="9">
        <f t="shared" si="31"/>
        <v>3.7065036325713461</v>
      </c>
      <c r="J119" s="9">
        <f t="shared" si="32"/>
        <v>2.8593459914819412</v>
      </c>
      <c r="K119" s="11">
        <f t="shared" si="33"/>
        <v>0.40322580645161293</v>
      </c>
      <c r="L119" s="11">
        <f t="shared" si="34"/>
        <v>0.28901734104046245</v>
      </c>
      <c r="M119" s="11">
        <f t="shared" si="35"/>
        <v>0.37174721189591081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-0.26656520964588004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0.24390928619405858</v>
      </c>
      <c r="Q119" s="11">
        <f>2*'OddsRatio_working_3-way'!K119*'OddsRatio_working_3-way'!L119*'OddsRatio_working_3-way'!M119</f>
        <v>8.6646282839807673E-2</v>
      </c>
      <c r="R119" s="11">
        <f t="shared" si="36"/>
        <v>0</v>
      </c>
      <c r="S119" s="11">
        <f t="shared" si="37"/>
        <v>-0.91500795065523055</v>
      </c>
      <c r="T119" s="11">
        <f t="shared" si="38"/>
        <v>-0.32504722936242647</v>
      </c>
      <c r="U119" s="11">
        <f>'OddsRatio_working_3-way'!S119-'OddsRatio_working_3-way'!R119^2/3</f>
        <v>-0.91500795065523055</v>
      </c>
      <c r="V119" s="11">
        <f>'OddsRatio_working_3-way'!S119*'OddsRatio_working_3-way'!R119/3-2*'OddsRatio_working_3-way'!R119^3/27-'OddsRatio_working_3-way'!T119</f>
        <v>0.32504722936242647</v>
      </c>
      <c r="W119" s="11">
        <f>'OddsRatio_working_3-way'!V119^2+4*'OddsRatio_working_3-way'!U119^3/27</f>
        <v>-7.8377571483280728E-3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0.16844395096330853</v>
      </c>
      <c r="Y119" s="11">
        <f>IF('OddsRatio_working_3-way'!W119&gt;=0,IF('OddsRatio_working_3-way'!V119+SQRT('OddsRatio_working_3-way'!W119)&gt;0,0,PI()),ACOS('OddsRatio_working_3-way'!V119/(2*'OddsRatio_working_3-way'!X119)))</f>
        <v>0.2659137367725728</v>
      </c>
      <c r="Z119" s="11">
        <f>'OddsRatio_working_3-way'!X119^(1/3)*COS('OddsRatio_working_3-way'!Y119/3)</f>
        <v>0.55010236434376969</v>
      </c>
      <c r="AA119" s="11">
        <f>'OddsRatio_working_3-way'!X119^(1/3)*COS(('OddsRatio_working_3-way'!Y119+2*PI())/3)</f>
        <v>-0.31738945352716724</v>
      </c>
      <c r="AB119" s="11">
        <f>'OddsRatio_working_3-way'!X119^(1/3)*COS(('OddsRatio_working_3-way'!Y119+4*PI())/3)</f>
        <v>-0.23271291081660236</v>
      </c>
      <c r="AC119" s="11">
        <f>'OddsRatio_working_3-way'!X119^(1/3)*SIN('OddsRatio_working_3-way'!Y119/3)</f>
        <v>4.8888024727991426E-2</v>
      </c>
      <c r="AD119" s="11">
        <f>'OddsRatio_working_3-way'!X119^(1/3)*SIN(('OddsRatio_working_3-way'!Y119+2*PI())/3)</f>
        <v>0.45195860983959185</v>
      </c>
      <c r="AE119" s="11">
        <f>'OddsRatio_working_3-way'!X119^(1/3)*SIN(('OddsRatio_working_3-way'!Y119+4*PI())/3)</f>
        <v>-0.50084663456758338</v>
      </c>
      <c r="AF119" s="11">
        <f>-'OddsRatio_working_3-way'!U119/(3*'OddsRatio_working_3-way'!X119^(1/3))*COS(('OddsRatio_working_3-way'!Y119)/3)</f>
        <v>0.55010236434376947</v>
      </c>
      <c r="AG119" s="11">
        <f>-'OddsRatio_working_3-way'!U119/(3*'OddsRatio_working_3-way'!X119^(1/3))*COS(('OddsRatio_working_3-way'!Y119+2*PI())/3)</f>
        <v>-0.31738945352716713</v>
      </c>
      <c r="AH119" s="11">
        <f>-'OddsRatio_working_3-way'!U119/(3*'OddsRatio_working_3-way'!X119^(1/3))*COS(('OddsRatio_working_3-way'!Y119+4*PI())/3)</f>
        <v>-0.23271291081660228</v>
      </c>
      <c r="AI119" s="11">
        <f>'OddsRatio_working_3-way'!U119/(3*'OddsRatio_working_3-way'!X119^(1/3))*SIN(('OddsRatio_working_3-way'!Y119)/3)</f>
        <v>-4.8888024727991405E-2</v>
      </c>
      <c r="AJ119" s="11">
        <f>'OddsRatio_working_3-way'!U119/(3*'OddsRatio_working_3-way'!X119^(1/3))*SIN(('OddsRatio_working_3-way'!Y119+2*PI())/3)</f>
        <v>-0.45195860983959163</v>
      </c>
      <c r="AK119" s="11">
        <f>'OddsRatio_working_3-way'!U119/(3*'OddsRatio_working_3-way'!X119^(1/3))*SIN(('OddsRatio_working_3-way'!Y119+4*PI())/3)</f>
        <v>0.50084663456758316</v>
      </c>
      <c r="AL119" s="11">
        <f>'OddsRatio_working_3-way'!Z119+'OddsRatio_working_3-way'!AF119</f>
        <v>1.1002047286875392</v>
      </c>
      <c r="AM119" s="11">
        <f>'OddsRatio_working_3-way'!AA119+'OddsRatio_working_3-way'!AG119</f>
        <v>-0.63477890705433437</v>
      </c>
      <c r="AN119" s="11">
        <f>'OddsRatio_working_3-way'!AB119+'OddsRatio_working_3-way'!AH119</f>
        <v>-0.46542582163320467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1.1002047286875392</v>
      </c>
      <c r="AS119" s="11">
        <f>IF(('OddsRatio_working_3-way'!X119=0),IF(Q119&gt;0,-Q119^(1/3),(-Q119)^(1/3)),'OddsRatio_working_3-way'!AM119-'OddsRatio_working_3-way'!R119/3)</f>
        <v>-0.63477890705433437</v>
      </c>
      <c r="AT119" s="11">
        <f>IF(('OddsRatio_working_3-way'!X119=0),IF(Q119&gt;0,-Q119^(1/3),(-Q119)^(1/3)),'OddsRatio_working_3-way'!AN119-'OddsRatio_working_3-way'!R119/3)</f>
        <v>-0.46542582163320467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3.4</v>
      </c>
      <c r="B120" s="4">
        <f>IF('True_Odds_Calculator_3-way'!B121="","",'True_Odds_Calculator_3-way'!B121)</f>
        <v>3.44</v>
      </c>
      <c r="C120" s="4">
        <f>IF('True_Odds_Calculator_3-way'!C121="","",'True_Odds_Calculator_3-way'!C121)</f>
        <v>2.2799999999999998</v>
      </c>
      <c r="D120" s="9">
        <f t="shared" si="26"/>
        <v>0.28676733220436879</v>
      </c>
      <c r="E120" s="9">
        <f t="shared" si="27"/>
        <v>0.28339851423178786</v>
      </c>
      <c r="F120" s="9">
        <f t="shared" si="28"/>
        <v>0.42983415356384347</v>
      </c>
      <c r="G120" s="9">
        <f t="shared" si="29"/>
        <v>1.0363114792879893</v>
      </c>
      <c r="H120" s="9">
        <f t="shared" si="30"/>
        <v>3.4871475502911742</v>
      </c>
      <c r="I120" s="9">
        <f t="shared" si="31"/>
        <v>3.5286000094626937</v>
      </c>
      <c r="J120" s="9">
        <f t="shared" si="32"/>
        <v>2.3264786934886259</v>
      </c>
      <c r="K120" s="11">
        <f t="shared" si="33"/>
        <v>0.29411764705882354</v>
      </c>
      <c r="L120" s="11">
        <f t="shared" si="34"/>
        <v>0.29069767441860467</v>
      </c>
      <c r="M120" s="11">
        <f t="shared" si="35"/>
        <v>0.43859649122807021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-0.28108575131398961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0.22949816401468787</v>
      </c>
      <c r="Q120" s="11">
        <f>2*'OddsRatio_working_3-way'!K120*'OddsRatio_working_3-way'!L120*'OddsRatio_working_3-way'!M120</f>
        <v>7.4999400004799974E-2</v>
      </c>
      <c r="R120" s="11">
        <f t="shared" si="36"/>
        <v>0</v>
      </c>
      <c r="S120" s="11">
        <f t="shared" si="37"/>
        <v>-0.81647028688524548</v>
      </c>
      <c r="T120" s="11">
        <f t="shared" si="38"/>
        <v>-0.26682035519125674</v>
      </c>
      <c r="U120" s="11">
        <f>'OddsRatio_working_3-way'!S120-'OddsRatio_working_3-way'!R120^2/3</f>
        <v>-0.81647028688524548</v>
      </c>
      <c r="V120" s="11">
        <f>'OddsRatio_working_3-way'!S120*'OddsRatio_working_3-way'!R120/3-2*'OddsRatio_working_3-way'!R120^3/27-'OddsRatio_working_3-way'!T120</f>
        <v>0.26682035519125674</v>
      </c>
      <c r="W120" s="11">
        <f>'OddsRatio_working_3-way'!V120^2+4*'OddsRatio_working_3-way'!U120^3/27</f>
        <v>-9.4407451015905697E-3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0.14198049782098507</v>
      </c>
      <c r="Y120" s="11">
        <f>IF('OddsRatio_working_3-way'!W120&gt;=0,IF('OddsRatio_working_3-way'!V120+SQRT('OddsRatio_working_3-way'!W120)&gt;0,0,PI()),ACOS('OddsRatio_working_3-way'!V120/(2*'OddsRatio_working_3-way'!X120)))</f>
        <v>0.3492274387376979</v>
      </c>
      <c r="Z120" s="11">
        <f>'OddsRatio_working_3-way'!X120^(1/3)*COS('OddsRatio_working_3-way'!Y120/3)</f>
        <v>0.51815573964399464</v>
      </c>
      <c r="AA120" s="11">
        <f>'OddsRatio_working_3-way'!X120^(1/3)*COS(('OddsRatio_working_3-way'!Y120+2*PI())/3)</f>
        <v>-0.31155209041458959</v>
      </c>
      <c r="AB120" s="11">
        <f>'OddsRatio_working_3-way'!X120^(1/3)*COS(('OddsRatio_working_3-way'!Y120+4*PI())/3)</f>
        <v>-0.20660364922940494</v>
      </c>
      <c r="AC120" s="11">
        <f>'OddsRatio_working_3-way'!X120^(1/3)*SIN('OddsRatio_working_3-way'!Y120/3)</f>
        <v>6.0592010769297995E-2</v>
      </c>
      <c r="AD120" s="11">
        <f>'OddsRatio_working_3-way'!X120^(1/3)*SIN(('OddsRatio_working_3-way'!Y120+2*PI())/3)</f>
        <v>0.41844002826376597</v>
      </c>
      <c r="AE120" s="11">
        <f>'OddsRatio_working_3-way'!X120^(1/3)*SIN(('OddsRatio_working_3-way'!Y120+4*PI())/3)</f>
        <v>-0.47903203903306391</v>
      </c>
      <c r="AF120" s="11">
        <f>-'OddsRatio_working_3-way'!U120/(3*'OddsRatio_working_3-way'!X120^(1/3))*COS(('OddsRatio_working_3-way'!Y120)/3)</f>
        <v>0.51815573964399464</v>
      </c>
      <c r="AG120" s="11">
        <f>-'OddsRatio_working_3-way'!U120/(3*'OddsRatio_working_3-way'!X120^(1/3))*COS(('OddsRatio_working_3-way'!Y120+2*PI())/3)</f>
        <v>-0.31155209041458959</v>
      </c>
      <c r="AH120" s="11">
        <f>-'OddsRatio_working_3-way'!U120/(3*'OddsRatio_working_3-way'!X120^(1/3))*COS(('OddsRatio_working_3-way'!Y120+4*PI())/3)</f>
        <v>-0.20660364922940494</v>
      </c>
      <c r="AI120" s="11">
        <f>'OddsRatio_working_3-way'!U120/(3*'OddsRatio_working_3-way'!X120^(1/3))*SIN(('OddsRatio_working_3-way'!Y120)/3)</f>
        <v>-6.0592010769297995E-2</v>
      </c>
      <c r="AJ120" s="11">
        <f>'OddsRatio_working_3-way'!U120/(3*'OddsRatio_working_3-way'!X120^(1/3))*SIN(('OddsRatio_working_3-way'!Y120+2*PI())/3)</f>
        <v>-0.41844002826376597</v>
      </c>
      <c r="AK120" s="11">
        <f>'OddsRatio_working_3-way'!U120/(3*'OddsRatio_working_3-way'!X120^(1/3))*SIN(('OddsRatio_working_3-way'!Y120+4*PI())/3)</f>
        <v>0.47903203903306391</v>
      </c>
      <c r="AL120" s="11">
        <f>'OddsRatio_working_3-way'!Z120+'OddsRatio_working_3-way'!AF120</f>
        <v>1.0363114792879893</v>
      </c>
      <c r="AM120" s="11">
        <f>'OddsRatio_working_3-way'!AA120+'OddsRatio_working_3-way'!AG120</f>
        <v>-0.62310418082917918</v>
      </c>
      <c r="AN120" s="11">
        <f>'OddsRatio_working_3-way'!AB120+'OddsRatio_working_3-way'!AH120</f>
        <v>-0.41320729845880988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1.0363114792879893</v>
      </c>
      <c r="AS120" s="11">
        <f>IF(('OddsRatio_working_3-way'!X120=0),IF(Q120&gt;0,-Q120^(1/3),(-Q120)^(1/3)),'OddsRatio_working_3-way'!AM120-'OddsRatio_working_3-way'!R120/3)</f>
        <v>-0.62310418082917918</v>
      </c>
      <c r="AT120" s="11">
        <f>IF(('OddsRatio_working_3-way'!X120=0),IF(Q120&gt;0,-Q120^(1/3),(-Q120)^(1/3)),'OddsRatio_working_3-way'!AN120-'OddsRatio_working_3-way'!R120/3)</f>
        <v>-0.41320729845880988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7.07</v>
      </c>
      <c r="B121" s="4">
        <f>IF('True_Odds_Calculator_3-way'!B122="","",'True_Odds_Calculator_3-way'!B122)</f>
        <v>3.8</v>
      </c>
      <c r="C121" s="4">
        <f>IF('True_Odds_Calculator_3-way'!C122="","",'True_Odds_Calculator_3-way'!C122)</f>
        <v>1.61</v>
      </c>
      <c r="D121" s="9">
        <f t="shared" si="26"/>
        <v>0.13583654838688852</v>
      </c>
      <c r="E121" s="9">
        <f t="shared" si="27"/>
        <v>0.25415557937336625</v>
      </c>
      <c r="F121" s="9">
        <f t="shared" si="28"/>
        <v>0.61000787223974529</v>
      </c>
      <c r="G121" s="9">
        <f t="shared" si="29"/>
        <v>1.0480706660991324</v>
      </c>
      <c r="H121" s="9">
        <f t="shared" si="30"/>
        <v>7.3617889432217343</v>
      </c>
      <c r="I121" s="9">
        <f t="shared" si="31"/>
        <v>3.934597865077571</v>
      </c>
      <c r="J121" s="9">
        <f t="shared" si="32"/>
        <v>1.6393231063204705</v>
      </c>
      <c r="K121" s="11">
        <f t="shared" si="33"/>
        <v>0.14144271570014144</v>
      </c>
      <c r="L121" s="11">
        <f t="shared" si="34"/>
        <v>0.26315789473684209</v>
      </c>
      <c r="M121" s="11">
        <f t="shared" si="35"/>
        <v>0.6211180124223602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-0.23968876129195138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0.21916916391587787</v>
      </c>
      <c r="Q121" s="11">
        <f>2*'OddsRatio_working_3-way'!K121*'OddsRatio_working_3-way'!L121*'OddsRatio_working_3-way'!M121</f>
        <v>4.6238220235417266E-2</v>
      </c>
      <c r="R121" s="11">
        <f t="shared" si="36"/>
        <v>0</v>
      </c>
      <c r="S121" s="11">
        <f t="shared" si="37"/>
        <v>-0.91439065701090694</v>
      </c>
      <c r="T121" s="11">
        <f t="shared" si="38"/>
        <v>-0.19290942131031791</v>
      </c>
      <c r="U121" s="11">
        <f>'OddsRatio_working_3-way'!S121-'OddsRatio_working_3-way'!R121^2/3</f>
        <v>-0.91439065701090694</v>
      </c>
      <c r="V121" s="11">
        <f>'OddsRatio_working_3-way'!S121*'OddsRatio_working_3-way'!R121/3-2*'OddsRatio_working_3-way'!R121^3/27-'OddsRatio_working_3-way'!T121</f>
        <v>0.19290942131031791</v>
      </c>
      <c r="W121" s="11">
        <f>'OddsRatio_working_3-way'!V121^2+4*'OddsRatio_working_3-way'!U121^3/27</f>
        <v>-7.604986960483566E-2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0.16827352319595423</v>
      </c>
      <c r="Y121" s="11">
        <f>IF('OddsRatio_working_3-way'!W121&gt;=0,IF('OddsRatio_working_3-way'!V121+SQRT('OddsRatio_working_3-way'!W121)&gt;0,0,PI()),ACOS('OddsRatio_working_3-way'!V121/(2*'OddsRatio_working_3-way'!X121)))</f>
        <v>0.9603881859510579</v>
      </c>
      <c r="Z121" s="11">
        <f>'OddsRatio_working_3-way'!X121^(1/3)*COS('OddsRatio_working_3-way'!Y121/3)</f>
        <v>0.52403533304956618</v>
      </c>
      <c r="AA121" s="11">
        <f>'OddsRatio_working_3-way'!X121^(1/3)*COS(('OddsRatio_working_3-way'!Y121+2*PI())/3)</f>
        <v>-0.41247660291424926</v>
      </c>
      <c r="AB121" s="11">
        <f>'OddsRatio_working_3-way'!X121^(1/3)*COS(('OddsRatio_working_3-way'!Y121+4*PI())/3)</f>
        <v>-0.11155873013531696</v>
      </c>
      <c r="AC121" s="11">
        <f>'OddsRatio_working_3-way'!X121^(1/3)*SIN('OddsRatio_working_3-way'!Y121/3)</f>
        <v>0.17373501485288612</v>
      </c>
      <c r="AD121" s="11">
        <f>'OddsRatio_working_3-way'!X121^(1/3)*SIN(('OddsRatio_working_3-way'!Y121+2*PI())/3)</f>
        <v>0.36696040347512016</v>
      </c>
      <c r="AE121" s="11">
        <f>'OddsRatio_working_3-way'!X121^(1/3)*SIN(('OddsRatio_working_3-way'!Y121+4*PI())/3)</f>
        <v>-0.54069541832800638</v>
      </c>
      <c r="AF121" s="11">
        <f>-'OddsRatio_working_3-way'!U121/(3*'OddsRatio_working_3-way'!X121^(1/3))*COS(('OddsRatio_working_3-way'!Y121)/3)</f>
        <v>0.52403533304956629</v>
      </c>
      <c r="AG121" s="11">
        <f>-'OddsRatio_working_3-way'!U121/(3*'OddsRatio_working_3-way'!X121^(1/3))*COS(('OddsRatio_working_3-way'!Y121+2*PI())/3)</f>
        <v>-0.41247660291424937</v>
      </c>
      <c r="AH121" s="11">
        <f>-'OddsRatio_working_3-way'!U121/(3*'OddsRatio_working_3-way'!X121^(1/3))*COS(('OddsRatio_working_3-way'!Y121+4*PI())/3)</f>
        <v>-0.11155873013531699</v>
      </c>
      <c r="AI121" s="11">
        <f>'OddsRatio_working_3-way'!U121/(3*'OddsRatio_working_3-way'!X121^(1/3))*SIN(('OddsRatio_working_3-way'!Y121)/3)</f>
        <v>-0.17373501485288614</v>
      </c>
      <c r="AJ121" s="11">
        <f>'OddsRatio_working_3-way'!U121/(3*'OddsRatio_working_3-way'!X121^(1/3))*SIN(('OddsRatio_working_3-way'!Y121+2*PI())/3)</f>
        <v>-0.36696040347512027</v>
      </c>
      <c r="AK121" s="11">
        <f>'OddsRatio_working_3-way'!U121/(3*'OddsRatio_working_3-way'!X121^(1/3))*SIN(('OddsRatio_working_3-way'!Y121+4*PI())/3)</f>
        <v>0.54069541832800649</v>
      </c>
      <c r="AL121" s="11">
        <f>'OddsRatio_working_3-way'!Z121+'OddsRatio_working_3-way'!AF121</f>
        <v>1.0480706660991324</v>
      </c>
      <c r="AM121" s="11">
        <f>'OddsRatio_working_3-way'!AA121+'OddsRatio_working_3-way'!AG121</f>
        <v>-0.82495320582849863</v>
      </c>
      <c r="AN121" s="11">
        <f>'OddsRatio_working_3-way'!AB121+'OddsRatio_working_3-way'!AH121</f>
        <v>-0.22311746027063395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1.0480706660991324</v>
      </c>
      <c r="AS121" s="11">
        <f>IF(('OddsRatio_working_3-way'!X121=0),IF(Q121&gt;0,-Q121^(1/3),(-Q121)^(1/3)),'OddsRatio_working_3-way'!AM121-'OddsRatio_working_3-way'!R121/3)</f>
        <v>-0.82495320582849863</v>
      </c>
      <c r="AT121" s="11">
        <f>IF(('OddsRatio_working_3-way'!X121=0),IF(Q121&gt;0,-Q121^(1/3),(-Q121)^(1/3)),'OddsRatio_working_3-way'!AN121-'OddsRatio_working_3-way'!R121/3)</f>
        <v>-0.22311746027063395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2.02</v>
      </c>
      <c r="B122" s="4">
        <f>IF('True_Odds_Calculator_3-way'!B123="","",'True_Odds_Calculator_3-way'!B123)</f>
        <v>3.46</v>
      </c>
      <c r="C122" s="4">
        <f>IF('True_Odds_Calculator_3-way'!C123="","",'True_Odds_Calculator_3-way'!C123)</f>
        <v>4.21</v>
      </c>
      <c r="D122" s="9">
        <f t="shared" si="26"/>
        <v>0.48652846933232052</v>
      </c>
      <c r="E122" s="9">
        <f t="shared" si="27"/>
        <v>0.28206167989477032</v>
      </c>
      <c r="F122" s="9">
        <f t="shared" si="28"/>
        <v>0.23140985077290929</v>
      </c>
      <c r="G122" s="9">
        <f t="shared" si="29"/>
        <v>1.0346844905699744</v>
      </c>
      <c r="H122" s="9">
        <f t="shared" si="30"/>
        <v>2.055378180381374</v>
      </c>
      <c r="I122" s="9">
        <f t="shared" si="31"/>
        <v>3.5453238468021366</v>
      </c>
      <c r="J122" s="9">
        <f t="shared" si="32"/>
        <v>4.3213372147296161</v>
      </c>
      <c r="K122" s="11">
        <f t="shared" si="33"/>
        <v>0.49504950495049505</v>
      </c>
      <c r="L122" s="11">
        <f t="shared" si="34"/>
        <v>0.28901734104046245</v>
      </c>
      <c r="M122" s="11">
        <f t="shared" si="35"/>
        <v>0.23752969121140144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-0.27373526280723859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0.22736130518575454</v>
      </c>
      <c r="Q122" s="11">
        <f>2*'OddsRatio_working_3-way'!K122*'OddsRatio_working_3-way'!L122*'OddsRatio_working_3-way'!M122</f>
        <v>6.7970494823842917E-2</v>
      </c>
      <c r="R122" s="11">
        <f t="shared" si="36"/>
        <v>0</v>
      </c>
      <c r="S122" s="11">
        <f t="shared" si="37"/>
        <v>-0.83058829488789654</v>
      </c>
      <c r="T122" s="11">
        <f t="shared" si="38"/>
        <v>-0.2483074125225401</v>
      </c>
      <c r="U122" s="11">
        <f>'OddsRatio_working_3-way'!S122-'OddsRatio_working_3-way'!R122^2/3</f>
        <v>-0.83058829488789654</v>
      </c>
      <c r="V122" s="11">
        <f>'OddsRatio_working_3-way'!S122*'OddsRatio_working_3-way'!R122/3-2*'OddsRatio_working_3-way'!R122^3/27-'OddsRatio_working_3-way'!T122</f>
        <v>0.2483074125225401</v>
      </c>
      <c r="W122" s="11">
        <f>'OddsRatio_working_3-way'!V122^2+4*'OddsRatio_working_3-way'!U122^3/27</f>
        <v>-2.3232864592242324E-2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0.14567895842046066</v>
      </c>
      <c r="Y122" s="11">
        <f>IF('OddsRatio_working_3-way'!W122&gt;=0,IF('OddsRatio_working_3-way'!V122+SQRT('OddsRatio_working_3-way'!W122)&gt;0,0,PI()),ACOS('OddsRatio_working_3-way'!V122/(2*'OddsRatio_working_3-way'!X122)))</f>
        <v>0.55054055093771748</v>
      </c>
      <c r="Z122" s="11">
        <f>'OddsRatio_working_3-way'!X122^(1/3)*COS('OddsRatio_working_3-way'!Y122/3)</f>
        <v>0.51734224528498718</v>
      </c>
      <c r="AA122" s="11">
        <f>'OddsRatio_working_3-way'!X122^(1/3)*COS(('OddsRatio_working_3-way'!Y122+2*PI())/3)</f>
        <v>-0.3418265473277794</v>
      </c>
      <c r="AB122" s="11">
        <f>'OddsRatio_working_3-way'!X122^(1/3)*COS(('OddsRatio_working_3-way'!Y122+4*PI())/3)</f>
        <v>-0.17551569795720784</v>
      </c>
      <c r="AC122" s="11">
        <f>'OddsRatio_working_3-way'!X122^(1/3)*SIN('OddsRatio_working_3-way'!Y122/3)</f>
        <v>9.6019613653254857E-2</v>
      </c>
      <c r="AD122" s="11">
        <f>'OddsRatio_working_3-way'!X122^(1/3)*SIN(('OddsRatio_working_3-way'!Y122+2*PI())/3)</f>
        <v>0.40002172004105169</v>
      </c>
      <c r="AE122" s="11">
        <f>'OddsRatio_working_3-way'!X122^(1/3)*SIN(('OddsRatio_working_3-way'!Y122+4*PI())/3)</f>
        <v>-0.49604133369430653</v>
      </c>
      <c r="AF122" s="11">
        <f>-'OddsRatio_working_3-way'!U122/(3*'OddsRatio_working_3-way'!X122^(1/3))*COS(('OddsRatio_working_3-way'!Y122)/3)</f>
        <v>0.51734224528498718</v>
      </c>
      <c r="AG122" s="11">
        <f>-'OddsRatio_working_3-way'!U122/(3*'OddsRatio_working_3-way'!X122^(1/3))*COS(('OddsRatio_working_3-way'!Y122+2*PI())/3)</f>
        <v>-0.3418265473277794</v>
      </c>
      <c r="AH122" s="11">
        <f>-'OddsRatio_working_3-way'!U122/(3*'OddsRatio_working_3-way'!X122^(1/3))*COS(('OddsRatio_working_3-way'!Y122+4*PI())/3)</f>
        <v>-0.17551569795720784</v>
      </c>
      <c r="AI122" s="11">
        <f>'OddsRatio_working_3-way'!U122/(3*'OddsRatio_working_3-way'!X122^(1/3))*SIN(('OddsRatio_working_3-way'!Y122)/3)</f>
        <v>-9.6019613653254857E-2</v>
      </c>
      <c r="AJ122" s="11">
        <f>'OddsRatio_working_3-way'!U122/(3*'OddsRatio_working_3-way'!X122^(1/3))*SIN(('OddsRatio_working_3-way'!Y122+2*PI())/3)</f>
        <v>-0.40002172004105169</v>
      </c>
      <c r="AK122" s="11">
        <f>'OddsRatio_working_3-way'!U122/(3*'OddsRatio_working_3-way'!X122^(1/3))*SIN(('OddsRatio_working_3-way'!Y122+4*PI())/3)</f>
        <v>0.49604133369430653</v>
      </c>
      <c r="AL122" s="11">
        <f>'OddsRatio_working_3-way'!Z122+'OddsRatio_working_3-way'!AF122</f>
        <v>1.0346844905699744</v>
      </c>
      <c r="AM122" s="11">
        <f>'OddsRatio_working_3-way'!AA122+'OddsRatio_working_3-way'!AG122</f>
        <v>-0.68365309465555879</v>
      </c>
      <c r="AN122" s="11">
        <f>'OddsRatio_working_3-way'!AB122+'OddsRatio_working_3-way'!AH122</f>
        <v>-0.35103139591441568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1.0346844905699744</v>
      </c>
      <c r="AS122" s="11">
        <f>IF(('OddsRatio_working_3-way'!X122=0),IF(Q122&gt;0,-Q122^(1/3),(-Q122)^(1/3)),'OddsRatio_working_3-way'!AM122-'OddsRatio_working_3-way'!R122/3)</f>
        <v>-0.68365309465555879</v>
      </c>
      <c r="AT122" s="11">
        <f>IF(('OddsRatio_working_3-way'!X122=0),IF(Q122&gt;0,-Q122^(1/3),(-Q122)^(1/3)),'OddsRatio_working_3-way'!AN122-'OddsRatio_working_3-way'!R122/3)</f>
        <v>-0.35103139591441568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5.55</v>
      </c>
      <c r="B123" s="4">
        <f>IF('True_Odds_Calculator_3-way'!B124="","",'True_Odds_Calculator_3-way'!B124)</f>
        <v>4.4800000000000004</v>
      </c>
      <c r="C123" s="4">
        <f>IF('True_Odds_Calculator_3-way'!C124="","",'True_Odds_Calculator_3-way'!C124)</f>
        <v>1.61</v>
      </c>
      <c r="D123" s="9">
        <f t="shared" si="26"/>
        <v>0.17373025850642312</v>
      </c>
      <c r="E123" s="9">
        <f t="shared" si="27"/>
        <v>0.21562905034490135</v>
      </c>
      <c r="F123" s="9">
        <f t="shared" si="28"/>
        <v>0.61064069114867547</v>
      </c>
      <c r="G123" s="9">
        <f t="shared" si="29"/>
        <v>1.0452856453701171</v>
      </c>
      <c r="H123" s="9">
        <f t="shared" si="30"/>
        <v>5.7560496864340314</v>
      </c>
      <c r="I123" s="9">
        <f t="shared" si="31"/>
        <v>4.6375940458880081</v>
      </c>
      <c r="J123" s="9">
        <f t="shared" si="32"/>
        <v>1.6376242436757715</v>
      </c>
      <c r="K123" s="11">
        <f t="shared" si="33"/>
        <v>0.1801801801801802</v>
      </c>
      <c r="L123" s="11">
        <f t="shared" si="34"/>
        <v>0.2232142857142857</v>
      </c>
      <c r="M123" s="11">
        <f t="shared" si="35"/>
        <v>0.6211180124223602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-0.2412812657377873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0.21583251396915992</v>
      </c>
      <c r="Q123" s="11">
        <f>2*'OddsRatio_working_3-way'!K123*'OddsRatio_working_3-way'!L123*'OddsRatio_working_3-way'!M123</f>
        <v>4.9961230085453688E-2</v>
      </c>
      <c r="R123" s="11">
        <f t="shared" si="36"/>
        <v>0</v>
      </c>
      <c r="S123" s="11">
        <f t="shared" si="37"/>
        <v>-0.8945266152728002</v>
      </c>
      <c r="T123" s="11">
        <f t="shared" si="38"/>
        <v>-0.20706634612796301</v>
      </c>
      <c r="U123" s="11">
        <f>'OddsRatio_working_3-way'!S123-'OddsRatio_working_3-way'!R123^2/3</f>
        <v>-0.8945266152728002</v>
      </c>
      <c r="V123" s="11">
        <f>'OddsRatio_working_3-way'!S123*'OddsRatio_working_3-way'!R123/3-2*'OddsRatio_working_3-way'!R123^3/27-'OddsRatio_working_3-way'!T123</f>
        <v>0.20706634612796301</v>
      </c>
      <c r="W123" s="11">
        <f>'OddsRatio_working_3-way'!V123^2+4*'OddsRatio_working_3-way'!U123^3/27</f>
        <v>-6.3165068683522091E-2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0.16282010040402525</v>
      </c>
      <c r="Y123" s="11">
        <f>IF('OddsRatio_working_3-way'!W123&gt;=0,IF('OddsRatio_working_3-way'!V123+SQRT('OddsRatio_working_3-way'!W123)&gt;0,0,PI()),ACOS('OddsRatio_working_3-way'!V123/(2*'OddsRatio_working_3-way'!X123)))</f>
        <v>0.88165507423466161</v>
      </c>
      <c r="Z123" s="11">
        <f>'OddsRatio_working_3-way'!X123^(1/3)*COS('OddsRatio_working_3-way'!Y123/3)</f>
        <v>0.52264282268505868</v>
      </c>
      <c r="AA123" s="11">
        <f>'OddsRatio_working_3-way'!X123^(1/3)*COS(('OddsRatio_working_3-way'!Y123+2*PI())/3)</f>
        <v>-0.39830686217598765</v>
      </c>
      <c r="AB123" s="11">
        <f>'OddsRatio_working_3-way'!X123^(1/3)*COS(('OddsRatio_working_3-way'!Y123+4*PI())/3)</f>
        <v>-0.12433596050907118</v>
      </c>
      <c r="AC123" s="11">
        <f>'OddsRatio_working_3-way'!X123^(1/3)*SIN('OddsRatio_working_3-way'!Y123/3)</f>
        <v>0.15817717382751875</v>
      </c>
      <c r="AD123" s="11">
        <f>'OddsRatio_working_3-way'!X123^(1/3)*SIN(('OddsRatio_working_3-way'!Y123+2*PI())/3)</f>
        <v>0.37353337463710734</v>
      </c>
      <c r="AE123" s="11">
        <f>'OddsRatio_working_3-way'!X123^(1/3)*SIN(('OddsRatio_working_3-way'!Y123+4*PI())/3)</f>
        <v>-0.53171054846462606</v>
      </c>
      <c r="AF123" s="11">
        <f>-'OddsRatio_working_3-way'!U123/(3*'OddsRatio_working_3-way'!X123^(1/3))*COS(('OddsRatio_working_3-way'!Y123)/3)</f>
        <v>0.52264282268505857</v>
      </c>
      <c r="AG123" s="11">
        <f>-'OddsRatio_working_3-way'!U123/(3*'OddsRatio_working_3-way'!X123^(1/3))*COS(('OddsRatio_working_3-way'!Y123+2*PI())/3)</f>
        <v>-0.39830686217598754</v>
      </c>
      <c r="AH123" s="11">
        <f>-'OddsRatio_working_3-way'!U123/(3*'OddsRatio_working_3-way'!X123^(1/3))*COS(('OddsRatio_working_3-way'!Y123+4*PI())/3)</f>
        <v>-0.12433596050907116</v>
      </c>
      <c r="AI123" s="11">
        <f>'OddsRatio_working_3-way'!U123/(3*'OddsRatio_working_3-way'!X123^(1/3))*SIN(('OddsRatio_working_3-way'!Y123)/3)</f>
        <v>-0.15817717382751872</v>
      </c>
      <c r="AJ123" s="11">
        <f>'OddsRatio_working_3-way'!U123/(3*'OddsRatio_working_3-way'!X123^(1/3))*SIN(('OddsRatio_working_3-way'!Y123+2*PI())/3)</f>
        <v>-0.37353337463710728</v>
      </c>
      <c r="AK123" s="11">
        <f>'OddsRatio_working_3-way'!U123/(3*'OddsRatio_working_3-way'!X123^(1/3))*SIN(('OddsRatio_working_3-way'!Y123+4*PI())/3)</f>
        <v>0.53171054846462595</v>
      </c>
      <c r="AL123" s="11">
        <f>'OddsRatio_working_3-way'!Z123+'OddsRatio_working_3-way'!AF123</f>
        <v>1.0452856453701171</v>
      </c>
      <c r="AM123" s="11">
        <f>'OddsRatio_working_3-way'!AA123+'OddsRatio_working_3-way'!AG123</f>
        <v>-0.79661372435197519</v>
      </c>
      <c r="AN123" s="11">
        <f>'OddsRatio_working_3-way'!AB123+'OddsRatio_working_3-way'!AH123</f>
        <v>-0.24867192101814234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1.0452856453701171</v>
      </c>
      <c r="AS123" s="11">
        <f>IF(('OddsRatio_working_3-way'!X123=0),IF(Q123&gt;0,-Q123^(1/3),(-Q123)^(1/3)),'OddsRatio_working_3-way'!AM123-'OddsRatio_working_3-way'!R123/3)</f>
        <v>-0.79661372435197519</v>
      </c>
      <c r="AT123" s="11">
        <f>IF(('OddsRatio_working_3-way'!X123=0),IF(Q123&gt;0,-Q123^(1/3),(-Q123)^(1/3)),'OddsRatio_working_3-way'!AN123-'OddsRatio_working_3-way'!R123/3)</f>
        <v>-0.24867192101814234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1.98</v>
      </c>
      <c r="B124" s="4">
        <f>IF('True_Odds_Calculator_3-way'!B125="","",'True_Odds_Calculator_3-way'!B125)</f>
        <v>3.42</v>
      </c>
      <c r="C124" s="4">
        <f>IF('True_Odds_Calculator_3-way'!C125="","",'True_Odds_Calculator_3-way'!C125)</f>
        <v>4.21</v>
      </c>
      <c r="D124" s="9">
        <f t="shared" si="26"/>
        <v>0.49123636041151808</v>
      </c>
      <c r="E124" s="9">
        <f t="shared" si="27"/>
        <v>0.28109664380592225</v>
      </c>
      <c r="F124" s="9">
        <f t="shared" si="28"/>
        <v>0.22766699578255989</v>
      </c>
      <c r="G124" s="9">
        <f t="shared" si="29"/>
        <v>1.0568162555673937</v>
      </c>
      <c r="H124" s="9">
        <f t="shared" si="30"/>
        <v>2.0356799304560456</v>
      </c>
      <c r="I124" s="9">
        <f t="shared" si="31"/>
        <v>3.5574953384730934</v>
      </c>
      <c r="J124" s="9">
        <f t="shared" si="32"/>
        <v>4.3923801803713332</v>
      </c>
      <c r="K124" s="11">
        <f t="shared" si="33"/>
        <v>0.50505050505050508</v>
      </c>
      <c r="L124" s="11">
        <f t="shared" si="34"/>
        <v>0.29239766081871343</v>
      </c>
      <c r="M124" s="11">
        <f t="shared" si="35"/>
        <v>0.23752969121140144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-0.26703800938080247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0.23186119364808369</v>
      </c>
      <c r="Q124" s="11">
        <f>2*'OddsRatio_working_3-way'!K124*'OddsRatio_working_3-way'!L124*'OddsRatio_working_3-way'!M124</f>
        <v>7.0154672813338481E-2</v>
      </c>
      <c r="R124" s="11">
        <f t="shared" si="36"/>
        <v>0</v>
      </c>
      <c r="S124" s="11">
        <f t="shared" si="37"/>
        <v>-0.86827037913334726</v>
      </c>
      <c r="T124" s="11">
        <f t="shared" si="38"/>
        <v>-0.26271418430661037</v>
      </c>
      <c r="U124" s="11">
        <f>'OddsRatio_working_3-way'!S124-'OddsRatio_working_3-way'!R124^2/3</f>
        <v>-0.86827037913334726</v>
      </c>
      <c r="V124" s="11">
        <f>'OddsRatio_working_3-way'!S124*'OddsRatio_working_3-way'!R124/3-2*'OddsRatio_working_3-way'!R124^3/27-'OddsRatio_working_3-way'!T124</f>
        <v>0.26271418430661037</v>
      </c>
      <c r="W124" s="11">
        <f>'OddsRatio_working_3-way'!V124^2+4*'OddsRatio_working_3-way'!U124^3/27</f>
        <v>-2.7956568885497773E-2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0.15570429628095159</v>
      </c>
      <c r="Y124" s="11">
        <f>IF('OddsRatio_working_3-way'!W124&gt;=0,IF('OddsRatio_working_3-way'!V124+SQRT('OddsRatio_working_3-way'!W124)&gt;0,0,PI()),ACOS('OddsRatio_working_3-way'!V124/(2*'OddsRatio_working_3-way'!X124)))</f>
        <v>0.56678455525295357</v>
      </c>
      <c r="Z124" s="11">
        <f>'OddsRatio_working_3-way'!X124^(1/3)*COS('OddsRatio_working_3-way'!Y124/3)</f>
        <v>0.52840812778369683</v>
      </c>
      <c r="AA124" s="11">
        <f>'OddsRatio_working_3-way'!X124^(1/3)*COS(('OddsRatio_working_3-way'!Y124+2*PI())/3)</f>
        <v>-0.35170396476283827</v>
      </c>
      <c r="AB124" s="11">
        <f>'OddsRatio_working_3-way'!X124^(1/3)*COS(('OddsRatio_working_3-way'!Y124+4*PI())/3)</f>
        <v>-0.17670416302085842</v>
      </c>
      <c r="AC124" s="11">
        <f>'OddsRatio_working_3-way'!X124^(1/3)*SIN('OddsRatio_working_3-way'!Y124/3)</f>
        <v>0.10103618264386327</v>
      </c>
      <c r="AD124" s="11">
        <f>'OddsRatio_working_3-way'!X124^(1/3)*SIN(('OddsRatio_working_3-way'!Y124+2*PI())/3)</f>
        <v>0.40709677090492374</v>
      </c>
      <c r="AE124" s="11">
        <f>'OddsRatio_working_3-way'!X124^(1/3)*SIN(('OddsRatio_working_3-way'!Y124+4*PI())/3)</f>
        <v>-0.50813295354878696</v>
      </c>
      <c r="AF124" s="11">
        <f>-'OddsRatio_working_3-way'!U124/(3*'OddsRatio_working_3-way'!X124^(1/3))*COS(('OddsRatio_working_3-way'!Y124)/3)</f>
        <v>0.52840812778369683</v>
      </c>
      <c r="AG124" s="11">
        <f>-'OddsRatio_working_3-way'!U124/(3*'OddsRatio_working_3-way'!X124^(1/3))*COS(('OddsRatio_working_3-way'!Y124+2*PI())/3)</f>
        <v>-0.35170396476283827</v>
      </c>
      <c r="AH124" s="11">
        <f>-'OddsRatio_working_3-way'!U124/(3*'OddsRatio_working_3-way'!X124^(1/3))*COS(('OddsRatio_working_3-way'!Y124+4*PI())/3)</f>
        <v>-0.17670416302085842</v>
      </c>
      <c r="AI124" s="11">
        <f>'OddsRatio_working_3-way'!U124/(3*'OddsRatio_working_3-way'!X124^(1/3))*SIN(('OddsRatio_working_3-way'!Y124)/3)</f>
        <v>-0.10103618264386327</v>
      </c>
      <c r="AJ124" s="11">
        <f>'OddsRatio_working_3-way'!U124/(3*'OddsRatio_working_3-way'!X124^(1/3))*SIN(('OddsRatio_working_3-way'!Y124+2*PI())/3)</f>
        <v>-0.40709677090492374</v>
      </c>
      <c r="AK124" s="11">
        <f>'OddsRatio_working_3-way'!U124/(3*'OddsRatio_working_3-way'!X124^(1/3))*SIN(('OddsRatio_working_3-way'!Y124+4*PI())/3)</f>
        <v>0.50813295354878696</v>
      </c>
      <c r="AL124" s="11">
        <f>'OddsRatio_working_3-way'!Z124+'OddsRatio_working_3-way'!AF124</f>
        <v>1.0568162555673937</v>
      </c>
      <c r="AM124" s="11">
        <f>'OddsRatio_working_3-way'!AA124+'OddsRatio_working_3-way'!AG124</f>
        <v>-0.70340792952567655</v>
      </c>
      <c r="AN124" s="11">
        <f>'OddsRatio_working_3-way'!AB124+'OddsRatio_working_3-way'!AH124</f>
        <v>-0.35340832604171685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1.0568162555673937</v>
      </c>
      <c r="AS124" s="11">
        <f>IF(('OddsRatio_working_3-way'!X124=0),IF(Q124&gt;0,-Q124^(1/3),(-Q124)^(1/3)),'OddsRatio_working_3-way'!AM124-'OddsRatio_working_3-way'!R124/3)</f>
        <v>-0.70340792952567655</v>
      </c>
      <c r="AT124" s="11">
        <f>IF(('OddsRatio_working_3-way'!X124=0),IF(Q124&gt;0,-Q124^(1/3),(-Q124)^(1/3)),'OddsRatio_working_3-way'!AN124-'OddsRatio_working_3-way'!R124/3)</f>
        <v>-0.35340832604171685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3.88</v>
      </c>
      <c r="B125" s="4">
        <f>IF('True_Odds_Calculator_3-way'!B126="","",'True_Odds_Calculator_3-way'!B126)</f>
        <v>3.1</v>
      </c>
      <c r="C125" s="4">
        <f>IF('True_Odds_Calculator_3-way'!C126="","",'True_Odds_Calculator_3-way'!C126)</f>
        <v>2.2000000000000002</v>
      </c>
      <c r="D125" s="9">
        <f t="shared" si="26"/>
        <v>0.24764507174908193</v>
      </c>
      <c r="E125" s="9">
        <f t="shared" si="27"/>
        <v>0.31101921587321379</v>
      </c>
      <c r="F125" s="9">
        <f t="shared" si="28"/>
        <v>0.44133571237770419</v>
      </c>
      <c r="G125" s="9">
        <f t="shared" si="29"/>
        <v>1.0548740107851262</v>
      </c>
      <c r="H125" s="9">
        <f t="shared" si="30"/>
        <v>4.0380371510611628</v>
      </c>
      <c r="I125" s="9">
        <f t="shared" si="31"/>
        <v>3.2152354226487647</v>
      </c>
      <c r="J125" s="9">
        <f t="shared" si="32"/>
        <v>2.2658488129421519</v>
      </c>
      <c r="K125" s="11">
        <f t="shared" si="33"/>
        <v>0.25773195876288663</v>
      </c>
      <c r="L125" s="11">
        <f t="shared" si="34"/>
        <v>0.32258064516129031</v>
      </c>
      <c r="M125" s="11">
        <f t="shared" si="35"/>
        <v>0.45454545454545453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-0.27426912960667527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0.23354596849774767</v>
      </c>
      <c r="Q125" s="11">
        <f>2*'OddsRatio_working_3-way'!K125*'OddsRatio_working_3-way'!L125*'OddsRatio_working_3-way'!M125</f>
        <v>7.5581219578559122E-2</v>
      </c>
      <c r="R125" s="11">
        <f t="shared" si="36"/>
        <v>0</v>
      </c>
      <c r="S125" s="11">
        <f t="shared" si="37"/>
        <v>-0.85152116402116418</v>
      </c>
      <c r="T125" s="11">
        <f t="shared" si="38"/>
        <v>-0.27557319223985899</v>
      </c>
      <c r="U125" s="11">
        <f>'OddsRatio_working_3-way'!S125-'OddsRatio_working_3-way'!R125^2/3</f>
        <v>-0.85152116402116418</v>
      </c>
      <c r="V125" s="11">
        <f>'OddsRatio_working_3-way'!S125*'OddsRatio_working_3-way'!R125/3-2*'OddsRatio_working_3-way'!R125^3/27-'OddsRatio_working_3-way'!T125</f>
        <v>0.27557319223985899</v>
      </c>
      <c r="W125" s="11">
        <f>'OddsRatio_working_3-way'!V125^2+4*'OddsRatio_working_3-way'!U125^3/27</f>
        <v>-1.5530234545800811E-2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0.15122071520385946</v>
      </c>
      <c r="Y125" s="11">
        <f>IF('OddsRatio_working_3-way'!W125&gt;=0,IF('OddsRatio_working_3-way'!V125+SQRT('OddsRatio_working_3-way'!W125)&gt;0,0,PI()),ACOS('OddsRatio_working_3-way'!V125/(2*'OddsRatio_working_3-way'!X125)))</f>
        <v>0.42470051177881807</v>
      </c>
      <c r="Z125" s="11">
        <f>'OddsRatio_working_3-way'!X125^(1/3)*COS('OddsRatio_working_3-way'!Y125/3)</f>
        <v>0.52743700539256322</v>
      </c>
      <c r="AA125" s="11">
        <f>'OddsRatio_working_3-way'!X125^(1/3)*COS(('OddsRatio_working_3-way'!Y125+2*PI())/3)</f>
        <v>-0.32881800355600449</v>
      </c>
      <c r="AB125" s="11">
        <f>'OddsRatio_working_3-way'!X125^(1/3)*COS(('OddsRatio_working_3-way'!Y125+4*PI())/3)</f>
        <v>-0.19861900183655856</v>
      </c>
      <c r="AC125" s="11">
        <f>'OddsRatio_working_3-way'!X125^(1/3)*SIN('OddsRatio_working_3-way'!Y125/3)</f>
        <v>7.5170428690942662E-2</v>
      </c>
      <c r="AD125" s="11">
        <f>'OddsRatio_working_3-way'!X125^(1/3)*SIN(('OddsRatio_working_3-way'!Y125+2*PI())/3)</f>
        <v>0.41918863122047839</v>
      </c>
      <c r="AE125" s="11">
        <f>'OddsRatio_working_3-way'!X125^(1/3)*SIN(('OddsRatio_working_3-way'!Y125+4*PI())/3)</f>
        <v>-0.49435905991142104</v>
      </c>
      <c r="AF125" s="11">
        <f>-'OddsRatio_working_3-way'!U125/(3*'OddsRatio_working_3-way'!X125^(1/3))*COS(('OddsRatio_working_3-way'!Y125)/3)</f>
        <v>0.527437005392563</v>
      </c>
      <c r="AG125" s="11">
        <f>-'OddsRatio_working_3-way'!U125/(3*'OddsRatio_working_3-way'!X125^(1/3))*COS(('OddsRatio_working_3-way'!Y125+2*PI())/3)</f>
        <v>-0.32881800355600438</v>
      </c>
      <c r="AH125" s="11">
        <f>-'OddsRatio_working_3-way'!U125/(3*'OddsRatio_working_3-way'!X125^(1/3))*COS(('OddsRatio_working_3-way'!Y125+4*PI())/3)</f>
        <v>-0.19861900183655848</v>
      </c>
      <c r="AI125" s="11">
        <f>'OddsRatio_working_3-way'!U125/(3*'OddsRatio_working_3-way'!X125^(1/3))*SIN(('OddsRatio_working_3-way'!Y125)/3)</f>
        <v>-7.517042869094262E-2</v>
      </c>
      <c r="AJ125" s="11">
        <f>'OddsRatio_working_3-way'!U125/(3*'OddsRatio_working_3-way'!X125^(1/3))*SIN(('OddsRatio_working_3-way'!Y125+2*PI())/3)</f>
        <v>-0.41918863122047823</v>
      </c>
      <c r="AK125" s="11">
        <f>'OddsRatio_working_3-way'!U125/(3*'OddsRatio_working_3-way'!X125^(1/3))*SIN(('OddsRatio_working_3-way'!Y125+4*PI())/3)</f>
        <v>0.49435905991142082</v>
      </c>
      <c r="AL125" s="11">
        <f>'OddsRatio_working_3-way'!Z125+'OddsRatio_working_3-way'!AF125</f>
        <v>1.0548740107851262</v>
      </c>
      <c r="AM125" s="11">
        <f>'OddsRatio_working_3-way'!AA125+'OddsRatio_working_3-way'!AG125</f>
        <v>-0.65763600711200887</v>
      </c>
      <c r="AN125" s="11">
        <f>'OddsRatio_working_3-way'!AB125+'OddsRatio_working_3-way'!AH125</f>
        <v>-0.39723800367311701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1.0548740107851262</v>
      </c>
      <c r="AS125" s="11">
        <f>IF(('OddsRatio_working_3-way'!X125=0),IF(Q125&gt;0,-Q125^(1/3),(-Q125)^(1/3)),'OddsRatio_working_3-way'!AM125-'OddsRatio_working_3-way'!R125/3)</f>
        <v>-0.65763600711200887</v>
      </c>
      <c r="AT125" s="11">
        <f>IF(('OddsRatio_working_3-way'!X125=0),IF(Q125&gt;0,-Q125^(1/3),(-Q125)^(1/3)),'OddsRatio_working_3-way'!AN125-'OddsRatio_working_3-way'!R125/3)</f>
        <v>-0.39723800367311701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2.2200000000000002</v>
      </c>
      <c r="B126" s="4">
        <f>IF('True_Odds_Calculator_3-way'!B127="","",'True_Odds_Calculator_3-way'!B127)</f>
        <v>2.93</v>
      </c>
      <c r="C126" s="4">
        <f>IF('True_Odds_Calculator_3-way'!C127="","",'True_Odds_Calculator_3-way'!C127)</f>
        <v>4.13</v>
      </c>
      <c r="D126" s="9">
        <f t="shared" si="26"/>
        <v>0.43760039331193773</v>
      </c>
      <c r="E126" s="9">
        <f t="shared" si="27"/>
        <v>0.32969261602992</v>
      </c>
      <c r="F126" s="9">
        <f t="shared" si="28"/>
        <v>0.23270699065814227</v>
      </c>
      <c r="G126" s="9">
        <f t="shared" si="29"/>
        <v>1.0534343460745861</v>
      </c>
      <c r="H126" s="9">
        <f t="shared" si="30"/>
        <v>2.2851899022109952</v>
      </c>
      <c r="I126" s="9">
        <f t="shared" si="31"/>
        <v>3.0331282879239514</v>
      </c>
      <c r="J126" s="9">
        <f t="shared" si="32"/>
        <v>4.2972495032134548</v>
      </c>
      <c r="K126" s="11">
        <f t="shared" si="33"/>
        <v>0.4504504504504504</v>
      </c>
      <c r="L126" s="11">
        <f t="shared" si="34"/>
        <v>0.34129692832764502</v>
      </c>
      <c r="M126" s="11">
        <f t="shared" si="35"/>
        <v>0.24213075060532688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-0.27434107164540433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0.23377011865471398</v>
      </c>
      <c r="Q126" s="11">
        <f>2*'OddsRatio_working_3-way'!K126*'OddsRatio_working_3-way'!L126*'OddsRatio_working_3-way'!M126</f>
        <v>7.4449082374112727E-2</v>
      </c>
      <c r="R126" s="11">
        <f t="shared" si="36"/>
        <v>0</v>
      </c>
      <c r="S126" s="11">
        <f t="shared" si="37"/>
        <v>-0.85211491393775052</v>
      </c>
      <c r="T126" s="11">
        <f t="shared" si="38"/>
        <v>-0.27137417641329636</v>
      </c>
      <c r="U126" s="11">
        <f>'OddsRatio_working_3-way'!S126-'OddsRatio_working_3-way'!R126^2/3</f>
        <v>-0.85211491393775052</v>
      </c>
      <c r="V126" s="11">
        <f>'OddsRatio_working_3-way'!S126*'OddsRatio_working_3-way'!R126/3-2*'OddsRatio_working_3-way'!R126^3/27-'OddsRatio_working_3-way'!T126</f>
        <v>0.27137417641329636</v>
      </c>
      <c r="W126" s="11">
        <f>'OddsRatio_working_3-way'!V126^2+4*'OddsRatio_working_3-way'!U126^3/27</f>
        <v>-1.801835137085675E-2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0.15137890787263897</v>
      </c>
      <c r="Y126" s="11">
        <f>IF('OddsRatio_working_3-way'!W126&gt;=0,IF('OddsRatio_working_3-way'!V126+SQRT('OddsRatio_working_3-way'!W126)&gt;0,0,PI()),ACOS('OddsRatio_working_3-way'!V126/(2*'OddsRatio_working_3-way'!X126)))</f>
        <v>0.45935021536216758</v>
      </c>
      <c r="Z126" s="11">
        <f>'OddsRatio_working_3-way'!X126^(1/3)*COS('OddsRatio_working_3-way'!Y126/3)</f>
        <v>0.52671717303729315</v>
      </c>
      <c r="AA126" s="11">
        <f>'OddsRatio_working_3-way'!X126^(1/3)*COS(('OddsRatio_working_3-way'!Y126+2*PI())/3)</f>
        <v>-0.33375385060039631</v>
      </c>
      <c r="AB126" s="11">
        <f>'OddsRatio_working_3-way'!X126^(1/3)*COS(('OddsRatio_working_3-way'!Y126+4*PI())/3)</f>
        <v>-0.19296332243689696</v>
      </c>
      <c r="AC126" s="11">
        <f>'OddsRatio_working_3-way'!X126^(1/3)*SIN('OddsRatio_working_3-way'!Y126/3)</f>
        <v>8.1285449334546081E-2</v>
      </c>
      <c r="AD126" s="11">
        <f>'OddsRatio_working_3-way'!X126^(1/3)*SIN(('OddsRatio_working_3-way'!Y126+2*PI())/3)</f>
        <v>0.41550772779254685</v>
      </c>
      <c r="AE126" s="11">
        <f>'OddsRatio_working_3-way'!X126^(1/3)*SIN(('OddsRatio_working_3-way'!Y126+4*PI())/3)</f>
        <v>-0.49679317712709281</v>
      </c>
      <c r="AF126" s="11">
        <f>-'OddsRatio_working_3-way'!U126/(3*'OddsRatio_working_3-way'!X126^(1/3))*COS(('OddsRatio_working_3-way'!Y126)/3)</f>
        <v>0.52671717303729304</v>
      </c>
      <c r="AG126" s="11">
        <f>-'OddsRatio_working_3-way'!U126/(3*'OddsRatio_working_3-way'!X126^(1/3))*COS(('OddsRatio_working_3-way'!Y126+2*PI())/3)</f>
        <v>-0.33375385060039625</v>
      </c>
      <c r="AH126" s="11">
        <f>-'OddsRatio_working_3-way'!U126/(3*'OddsRatio_working_3-way'!X126^(1/3))*COS(('OddsRatio_working_3-way'!Y126+4*PI())/3)</f>
        <v>-0.19296332243689693</v>
      </c>
      <c r="AI126" s="11">
        <f>'OddsRatio_working_3-way'!U126/(3*'OddsRatio_working_3-way'!X126^(1/3))*SIN(('OddsRatio_working_3-way'!Y126)/3)</f>
        <v>-8.1285449334546067E-2</v>
      </c>
      <c r="AJ126" s="11">
        <f>'OddsRatio_working_3-way'!U126/(3*'OddsRatio_working_3-way'!X126^(1/3))*SIN(('OddsRatio_working_3-way'!Y126+2*PI())/3)</f>
        <v>-0.41550772779254674</v>
      </c>
      <c r="AK126" s="11">
        <f>'OddsRatio_working_3-way'!U126/(3*'OddsRatio_working_3-way'!X126^(1/3))*SIN(('OddsRatio_working_3-way'!Y126+4*PI())/3)</f>
        <v>0.49679317712709276</v>
      </c>
      <c r="AL126" s="11">
        <f>'OddsRatio_working_3-way'!Z126+'OddsRatio_working_3-way'!AF126</f>
        <v>1.0534343460745861</v>
      </c>
      <c r="AM126" s="11">
        <f>'OddsRatio_working_3-way'!AA126+'OddsRatio_working_3-way'!AG126</f>
        <v>-0.66750770120079261</v>
      </c>
      <c r="AN126" s="11">
        <f>'OddsRatio_working_3-way'!AB126+'OddsRatio_working_3-way'!AH126</f>
        <v>-0.38592664487379391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1.0534343460745861</v>
      </c>
      <c r="AS126" s="11">
        <f>IF(('OddsRatio_working_3-way'!X126=0),IF(Q126&gt;0,-Q126^(1/3),(-Q126)^(1/3)),'OddsRatio_working_3-way'!AM126-'OddsRatio_working_3-way'!R126/3)</f>
        <v>-0.66750770120079261</v>
      </c>
      <c r="AT126" s="11">
        <f>IF(('OddsRatio_working_3-way'!X126=0),IF(Q126&gt;0,-Q126^(1/3),(-Q126)^(1/3)),'OddsRatio_working_3-way'!AN126-'OddsRatio_working_3-way'!R126/3)</f>
        <v>-0.38592664487379391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2.16</v>
      </c>
      <c r="B127" s="4">
        <f>IF('True_Odds_Calculator_3-way'!B128="","",'True_Odds_Calculator_3-way'!B128)</f>
        <v>3.02</v>
      </c>
      <c r="C127" s="4">
        <f>IF('True_Odds_Calculator_3-way'!C128="","",'True_Odds_Calculator_3-way'!C128)</f>
        <v>4.17</v>
      </c>
      <c r="D127" s="9">
        <f t="shared" si="26"/>
        <v>0.44997310901245036</v>
      </c>
      <c r="E127" s="9">
        <f t="shared" si="27"/>
        <v>0.31963344429377072</v>
      </c>
      <c r="F127" s="9">
        <f t="shared" si="28"/>
        <v>0.23039344669377895</v>
      </c>
      <c r="G127" s="9">
        <f t="shared" si="29"/>
        <v>1.0537543320331655</v>
      </c>
      <c r="H127" s="9">
        <f t="shared" si="30"/>
        <v>2.2223550251584721</v>
      </c>
      <c r="I127" s="9">
        <f t="shared" si="31"/>
        <v>3.1285837507069933</v>
      </c>
      <c r="J127" s="9">
        <f t="shared" si="32"/>
        <v>4.3404012325451351</v>
      </c>
      <c r="K127" s="11">
        <f t="shared" si="33"/>
        <v>0.46296296296296291</v>
      </c>
      <c r="L127" s="11">
        <f t="shared" si="34"/>
        <v>0.33112582781456956</v>
      </c>
      <c r="M127" s="11">
        <f t="shared" si="35"/>
        <v>0.23980815347721823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-0.27306866795011375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0.23344091467076516</v>
      </c>
      <c r="Q127" s="11">
        <f>2*'OddsRatio_working_3-way'!K127*'OddsRatio_working_3-way'!L127*'OddsRatio_working_3-way'!M127</f>
        <v>7.3524697534099293E-2</v>
      </c>
      <c r="R127" s="11">
        <f t="shared" si="36"/>
        <v>0</v>
      </c>
      <c r="S127" s="11">
        <f t="shared" si="37"/>
        <v>-0.85487989677897402</v>
      </c>
      <c r="T127" s="11">
        <f t="shared" si="38"/>
        <v>-0.26925351079652732</v>
      </c>
      <c r="U127" s="11">
        <f>'OddsRatio_working_3-way'!S127-'OddsRatio_working_3-way'!R127^2/3</f>
        <v>-0.85487989677897402</v>
      </c>
      <c r="V127" s="11">
        <f>'OddsRatio_working_3-way'!S127*'OddsRatio_working_3-way'!R127/3-2*'OddsRatio_working_3-way'!R127^3/27-'OddsRatio_working_3-way'!T127</f>
        <v>0.26925351079652732</v>
      </c>
      <c r="W127" s="11">
        <f>'OddsRatio_working_3-way'!V127^2+4*'OddsRatio_working_3-way'!U127^3/27</f>
        <v>-2.0060030868394141E-2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0.15211630743007948</v>
      </c>
      <c r="Y127" s="11">
        <f>IF('OddsRatio_working_3-way'!W127&gt;=0,IF('OddsRatio_working_3-way'!V127+SQRT('OddsRatio_working_3-way'!W127)&gt;0,0,PI()),ACOS('OddsRatio_working_3-way'!V127/(2*'OddsRatio_working_3-way'!X127)))</f>
        <v>0.48424832953329644</v>
      </c>
      <c r="Z127" s="11">
        <f>'OddsRatio_working_3-way'!X127^(1/3)*COS('OddsRatio_working_3-way'!Y127/3)</f>
        <v>0.52687716601658274</v>
      </c>
      <c r="AA127" s="11">
        <f>'OddsRatio_working_3-way'!X127^(1/3)*COS(('OddsRatio_working_3-way'!Y127+2*PI())/3)</f>
        <v>-0.3377373928405778</v>
      </c>
      <c r="AB127" s="11">
        <f>'OddsRatio_working_3-way'!X127^(1/3)*COS(('OddsRatio_working_3-way'!Y127+4*PI())/3)</f>
        <v>-0.18913977317600508</v>
      </c>
      <c r="AC127" s="11">
        <f>'OddsRatio_working_3-way'!X127^(1/3)*SIN('OddsRatio_working_3-way'!Y127/3)</f>
        <v>8.5792875714278821E-2</v>
      </c>
      <c r="AD127" s="11">
        <f>'OddsRatio_working_3-way'!X127^(1/3)*SIN(('OddsRatio_working_3-way'!Y127+2*PI())/3)</f>
        <v>0.41339257258717238</v>
      </c>
      <c r="AE127" s="11">
        <f>'OddsRatio_working_3-way'!X127^(1/3)*SIN(('OddsRatio_working_3-way'!Y127+4*PI())/3)</f>
        <v>-0.49918544830145112</v>
      </c>
      <c r="AF127" s="11">
        <f>-'OddsRatio_working_3-way'!U127/(3*'OddsRatio_working_3-way'!X127^(1/3))*COS(('OddsRatio_working_3-way'!Y127)/3)</f>
        <v>0.52687716601658274</v>
      </c>
      <c r="AG127" s="11">
        <f>-'OddsRatio_working_3-way'!U127/(3*'OddsRatio_working_3-way'!X127^(1/3))*COS(('OddsRatio_working_3-way'!Y127+2*PI())/3)</f>
        <v>-0.3377373928405778</v>
      </c>
      <c r="AH127" s="11">
        <f>-'OddsRatio_working_3-way'!U127/(3*'OddsRatio_working_3-way'!X127^(1/3))*COS(('OddsRatio_working_3-way'!Y127+4*PI())/3)</f>
        <v>-0.18913977317600508</v>
      </c>
      <c r="AI127" s="11">
        <f>'OddsRatio_working_3-way'!U127/(3*'OddsRatio_working_3-way'!X127^(1/3))*SIN(('OddsRatio_working_3-way'!Y127)/3)</f>
        <v>-8.5792875714278821E-2</v>
      </c>
      <c r="AJ127" s="11">
        <f>'OddsRatio_working_3-way'!U127/(3*'OddsRatio_working_3-way'!X127^(1/3))*SIN(('OddsRatio_working_3-way'!Y127+2*PI())/3)</f>
        <v>-0.41339257258717238</v>
      </c>
      <c r="AK127" s="11">
        <f>'OddsRatio_working_3-way'!U127/(3*'OddsRatio_working_3-way'!X127^(1/3))*SIN(('OddsRatio_working_3-way'!Y127+4*PI())/3)</f>
        <v>0.49918544830145112</v>
      </c>
      <c r="AL127" s="11">
        <f>'OddsRatio_working_3-way'!Z127+'OddsRatio_working_3-way'!AF127</f>
        <v>1.0537543320331655</v>
      </c>
      <c r="AM127" s="11">
        <f>'OddsRatio_working_3-way'!AA127+'OddsRatio_working_3-way'!AG127</f>
        <v>-0.6754747856811556</v>
      </c>
      <c r="AN127" s="11">
        <f>'OddsRatio_working_3-way'!AB127+'OddsRatio_working_3-way'!AH127</f>
        <v>-0.37827954635201017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1.0537543320331655</v>
      </c>
      <c r="AS127" s="11">
        <f>IF(('OddsRatio_working_3-way'!X127=0),IF(Q127&gt;0,-Q127^(1/3),(-Q127)^(1/3)),'OddsRatio_working_3-way'!AM127-'OddsRatio_working_3-way'!R127/3)</f>
        <v>-0.6754747856811556</v>
      </c>
      <c r="AT127" s="11">
        <f>IF(('OddsRatio_working_3-way'!X127=0),IF(Q127&gt;0,-Q127^(1/3),(-Q127)^(1/3)),'OddsRatio_working_3-way'!AN127-'OddsRatio_working_3-way'!R127/3)</f>
        <v>-0.37827954635201017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2.21</v>
      </c>
      <c r="B128" s="4">
        <f>IF('True_Odds_Calculator_3-way'!B129="","",'True_Odds_Calculator_3-way'!B129)</f>
        <v>3.06</v>
      </c>
      <c r="C128" s="4">
        <f>IF('True_Odds_Calculator_3-way'!C129="","",'True_Odds_Calculator_3-way'!C129)</f>
        <v>3.93</v>
      </c>
      <c r="D128" s="9">
        <f t="shared" si="26"/>
        <v>0.43971021364578733</v>
      </c>
      <c r="E128" s="9">
        <f t="shared" si="27"/>
        <v>0.31552291779999164</v>
      </c>
      <c r="F128" s="9">
        <f t="shared" si="28"/>
        <v>0.24476686855422125</v>
      </c>
      <c r="G128" s="9">
        <f t="shared" si="29"/>
        <v>1.0530785863962371</v>
      </c>
      <c r="H128" s="9">
        <f t="shared" si="30"/>
        <v>2.2742250895394469</v>
      </c>
      <c r="I128" s="9">
        <f t="shared" si="31"/>
        <v>3.1693418879762478</v>
      </c>
      <c r="J128" s="9">
        <f t="shared" si="32"/>
        <v>4.0855202581409742</v>
      </c>
      <c r="K128" s="11">
        <f t="shared" si="33"/>
        <v>0.45248868778280543</v>
      </c>
      <c r="L128" s="11">
        <f t="shared" si="34"/>
        <v>0.32679738562091504</v>
      </c>
      <c r="M128" s="11">
        <f t="shared" si="35"/>
        <v>0.2544529262086514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-0.27479824862217428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0.23328426086026655</v>
      </c>
      <c r="Q128" s="11">
        <f>2*'OddsRatio_working_3-way'!K128*'OddsRatio_working_3-way'!L128*'OddsRatio_working_3-way'!M128</f>
        <v>7.5252987374279531E-2</v>
      </c>
      <c r="R128" s="11">
        <f t="shared" si="36"/>
        <v>0</v>
      </c>
      <c r="S128" s="11">
        <f t="shared" si="37"/>
        <v>-0.84892921272221733</v>
      </c>
      <c r="T128" s="11">
        <f t="shared" si="38"/>
        <v>-0.27384813313619916</v>
      </c>
      <c r="U128" s="11">
        <f>'OddsRatio_working_3-way'!S128-'OddsRatio_working_3-way'!R128^2/3</f>
        <v>-0.84892921272221733</v>
      </c>
      <c r="V128" s="11">
        <f>'OddsRatio_working_3-way'!S128*'OddsRatio_working_3-way'!R128/3-2*'OddsRatio_working_3-way'!R128^3/27-'OddsRatio_working_3-way'!T128</f>
        <v>0.27384813313619916</v>
      </c>
      <c r="W128" s="11">
        <f>'OddsRatio_working_3-way'!V128^2+4*'OddsRatio_working_3-way'!U128^3/27</f>
        <v>-1.5645272739361116E-2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0.15053078818097526</v>
      </c>
      <c r="Y128" s="11">
        <f>IF('OddsRatio_working_3-way'!W128&gt;=0,IF('OddsRatio_working_3-way'!V128+SQRT('OddsRatio_working_3-way'!W128)&gt;0,0,PI()),ACOS('OddsRatio_working_3-way'!V128/(2*'OddsRatio_working_3-way'!X128)))</f>
        <v>0.42845583924951924</v>
      </c>
      <c r="Z128" s="11">
        <f>'OddsRatio_working_3-way'!X128^(1/3)*COS('OddsRatio_working_3-way'!Y128/3)</f>
        <v>0.52653929319811865</v>
      </c>
      <c r="AA128" s="11">
        <f>'OddsRatio_working_3-way'!X128^(1/3)*COS(('OddsRatio_working_3-way'!Y128+2*PI())/3)</f>
        <v>-0.32884085002993718</v>
      </c>
      <c r="AB128" s="11">
        <f>'OddsRatio_working_3-way'!X128^(1/3)*COS(('OddsRatio_working_3-way'!Y128+4*PI())/3)</f>
        <v>-0.19769844316818141</v>
      </c>
      <c r="AC128" s="11">
        <f>'OddsRatio_working_3-way'!X128^(1/3)*SIN('OddsRatio_working_3-way'!Y128/3)</f>
        <v>7.5715103903810116E-2</v>
      </c>
      <c r="AD128" s="11">
        <f>'OddsRatio_working_3-way'!X128^(1/3)*SIN(('OddsRatio_working_3-way'!Y128+2*PI())/3)</f>
        <v>0.41813885204836859</v>
      </c>
      <c r="AE128" s="11">
        <f>'OddsRatio_working_3-way'!X128^(1/3)*SIN(('OddsRatio_working_3-way'!Y128+4*PI())/3)</f>
        <v>-0.49385395595217874</v>
      </c>
      <c r="AF128" s="11">
        <f>-'OddsRatio_working_3-way'!U128/(3*'OddsRatio_working_3-way'!X128^(1/3))*COS(('OddsRatio_working_3-way'!Y128)/3)</f>
        <v>0.52653929319811854</v>
      </c>
      <c r="AG128" s="11">
        <f>-'OddsRatio_working_3-way'!U128/(3*'OddsRatio_working_3-way'!X128^(1/3))*COS(('OddsRatio_working_3-way'!Y128+2*PI())/3)</f>
        <v>-0.32884085002993713</v>
      </c>
      <c r="AH128" s="11">
        <f>-'OddsRatio_working_3-way'!U128/(3*'OddsRatio_working_3-way'!X128^(1/3))*COS(('OddsRatio_working_3-way'!Y128+4*PI())/3)</f>
        <v>-0.19769844316818136</v>
      </c>
      <c r="AI128" s="11">
        <f>'OddsRatio_working_3-way'!U128/(3*'OddsRatio_working_3-way'!X128^(1/3))*SIN(('OddsRatio_working_3-way'!Y128)/3)</f>
        <v>-7.5715103903810102E-2</v>
      </c>
      <c r="AJ128" s="11">
        <f>'OddsRatio_working_3-way'!U128/(3*'OddsRatio_working_3-way'!X128^(1/3))*SIN(('OddsRatio_working_3-way'!Y128+2*PI())/3)</f>
        <v>-0.41813885204836854</v>
      </c>
      <c r="AK128" s="11">
        <f>'OddsRatio_working_3-way'!U128/(3*'OddsRatio_working_3-way'!X128^(1/3))*SIN(('OddsRatio_working_3-way'!Y128+4*PI())/3)</f>
        <v>0.49385395595217862</v>
      </c>
      <c r="AL128" s="11">
        <f>'OddsRatio_working_3-way'!Z128+'OddsRatio_working_3-way'!AF128</f>
        <v>1.0530785863962371</v>
      </c>
      <c r="AM128" s="11">
        <f>'OddsRatio_working_3-way'!AA128+'OddsRatio_working_3-way'!AG128</f>
        <v>-0.65768170005987425</v>
      </c>
      <c r="AN128" s="11">
        <f>'OddsRatio_working_3-way'!AB128+'OddsRatio_working_3-way'!AH128</f>
        <v>-0.39539688633636277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1.0530785863962371</v>
      </c>
      <c r="AS128" s="11">
        <f>IF(('OddsRatio_working_3-way'!X128=0),IF(Q128&gt;0,-Q128^(1/3),(-Q128)^(1/3)),'OddsRatio_working_3-way'!AM128-'OddsRatio_working_3-way'!R128/3)</f>
        <v>-0.65768170005987425</v>
      </c>
      <c r="AT128" s="11">
        <f>IF(('OddsRatio_working_3-way'!X128=0),IF(Q128&gt;0,-Q128^(1/3),(-Q128)^(1/3)),'OddsRatio_working_3-way'!AN128-'OddsRatio_working_3-way'!R128/3)</f>
        <v>-0.39539688633636277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1.72</v>
      </c>
      <c r="B129" s="4">
        <f>IF('True_Odds_Calculator_3-way'!B130="","",'True_Odds_Calculator_3-way'!B130)</f>
        <v>3.96</v>
      </c>
      <c r="C129" s="4">
        <f>IF('True_Odds_Calculator_3-way'!C130="","",'True_Odds_Calculator_3-way'!C130)</f>
        <v>5.08</v>
      </c>
      <c r="D129" s="9">
        <f t="shared" si="26"/>
        <v>0.56856917465300927</v>
      </c>
      <c r="E129" s="9">
        <f t="shared" si="27"/>
        <v>0.24274702334826589</v>
      </c>
      <c r="F129" s="9">
        <f t="shared" si="28"/>
        <v>0.18868380199872495</v>
      </c>
      <c r="G129" s="9">
        <f t="shared" si="29"/>
        <v>1.0538901972909245</v>
      </c>
      <c r="H129" s="9">
        <f t="shared" si="30"/>
        <v>1.7588009420494659</v>
      </c>
      <c r="I129" s="9">
        <f t="shared" si="31"/>
        <v>4.1195149839811362</v>
      </c>
      <c r="J129" s="9">
        <f t="shared" si="32"/>
        <v>5.2998720049469723</v>
      </c>
      <c r="K129" s="11">
        <f t="shared" si="33"/>
        <v>0.58139534883720934</v>
      </c>
      <c r="L129" s="11">
        <f t="shared" si="34"/>
        <v>0.25252525252525254</v>
      </c>
      <c r="M129" s="11">
        <f t="shared" si="35"/>
        <v>0.19685039370078738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-0.25130262522681501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0.22427164891914939</v>
      </c>
      <c r="Q129" s="11">
        <f>2*'OddsRatio_working_3-way'!K129*'OddsRatio_working_3-way'!L129*'OddsRatio_working_3-way'!M129</f>
        <v>5.7801971370914786E-2</v>
      </c>
      <c r="R129" s="11">
        <f t="shared" si="36"/>
        <v>0</v>
      </c>
      <c r="S129" s="11">
        <f t="shared" si="37"/>
        <v>-0.89243655420125989</v>
      </c>
      <c r="T129" s="11">
        <f t="shared" si="38"/>
        <v>-0.23000942118589168</v>
      </c>
      <c r="U129" s="11">
        <f>'OddsRatio_working_3-way'!S129-'OddsRatio_working_3-way'!R129^2/3</f>
        <v>-0.89243655420125989</v>
      </c>
      <c r="V129" s="11">
        <f>'OddsRatio_working_3-way'!S129*'OddsRatio_working_3-way'!R129/3-2*'OddsRatio_working_3-way'!R129^3/27-'OddsRatio_working_3-way'!T129</f>
        <v>0.23000942118589168</v>
      </c>
      <c r="W129" s="11">
        <f>'OddsRatio_working_3-way'!V129^2+4*'OddsRatio_working_3-way'!U129^3/27</f>
        <v>-5.2395643863524133E-2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0.16224979021388058</v>
      </c>
      <c r="Y129" s="11">
        <f>IF('OddsRatio_working_3-way'!W129&gt;=0,IF('OddsRatio_working_3-way'!V129+SQRT('OddsRatio_working_3-way'!W129)&gt;0,0,PI()),ACOS('OddsRatio_working_3-way'!V129/(2*'OddsRatio_working_3-way'!X129)))</f>
        <v>0.78298272153098913</v>
      </c>
      <c r="Z129" s="11">
        <f>'OddsRatio_working_3-way'!X129^(1/3)*COS('OddsRatio_working_3-way'!Y129/3)</f>
        <v>0.52694509864546224</v>
      </c>
      <c r="AA129" s="11">
        <f>'OddsRatio_working_3-way'!X129^(1/3)*COS(('OddsRatio_working_3-way'!Y129+2*PI())/3)</f>
        <v>-0.38535686254825635</v>
      </c>
      <c r="AB129" s="11">
        <f>'OddsRatio_working_3-way'!X129^(1/3)*COS(('OddsRatio_working_3-way'!Y129+4*PI())/3)</f>
        <v>-0.14158823609720603</v>
      </c>
      <c r="AC129" s="11">
        <f>'OddsRatio_working_3-way'!X129^(1/3)*SIN('OddsRatio_working_3-way'!Y129/3)</f>
        <v>0.14073988210149924</v>
      </c>
      <c r="AD129" s="11">
        <f>'OddsRatio_working_3-way'!X129^(1/3)*SIN(('OddsRatio_working_3-way'!Y129+2*PI())/3)</f>
        <v>0.3859779007759177</v>
      </c>
      <c r="AE129" s="11">
        <f>'OddsRatio_working_3-way'!X129^(1/3)*SIN(('OddsRatio_working_3-way'!Y129+4*PI())/3)</f>
        <v>-0.52671778287741688</v>
      </c>
      <c r="AF129" s="11">
        <f>-'OddsRatio_working_3-way'!U129/(3*'OddsRatio_working_3-way'!X129^(1/3))*COS(('OddsRatio_working_3-way'!Y129)/3)</f>
        <v>0.52694509864546235</v>
      </c>
      <c r="AG129" s="11">
        <f>-'OddsRatio_working_3-way'!U129/(3*'OddsRatio_working_3-way'!X129^(1/3))*COS(('OddsRatio_working_3-way'!Y129+2*PI())/3)</f>
        <v>-0.38535686254825646</v>
      </c>
      <c r="AH129" s="11">
        <f>-'OddsRatio_working_3-way'!U129/(3*'OddsRatio_working_3-way'!X129^(1/3))*COS(('OddsRatio_working_3-way'!Y129+4*PI())/3)</f>
        <v>-0.14158823609720605</v>
      </c>
      <c r="AI129" s="11">
        <f>'OddsRatio_working_3-way'!U129/(3*'OddsRatio_working_3-way'!X129^(1/3))*SIN(('OddsRatio_working_3-way'!Y129)/3)</f>
        <v>-0.14073988210149926</v>
      </c>
      <c r="AJ129" s="11">
        <f>'OddsRatio_working_3-way'!U129/(3*'OddsRatio_working_3-way'!X129^(1/3))*SIN(('OddsRatio_working_3-way'!Y129+2*PI())/3)</f>
        <v>-0.38597790077591776</v>
      </c>
      <c r="AK129" s="11">
        <f>'OddsRatio_working_3-way'!U129/(3*'OddsRatio_working_3-way'!X129^(1/3))*SIN(('OddsRatio_working_3-way'!Y129+4*PI())/3)</f>
        <v>0.526717782877417</v>
      </c>
      <c r="AL129" s="11">
        <f>'OddsRatio_working_3-way'!Z129+'OddsRatio_working_3-way'!AF129</f>
        <v>1.0538901972909245</v>
      </c>
      <c r="AM129" s="11">
        <f>'OddsRatio_working_3-way'!AA129+'OddsRatio_working_3-way'!AG129</f>
        <v>-0.77071372509651281</v>
      </c>
      <c r="AN129" s="11">
        <f>'OddsRatio_working_3-way'!AB129+'OddsRatio_working_3-way'!AH129</f>
        <v>-0.28317647219441211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1.0538901972909245</v>
      </c>
      <c r="AS129" s="11">
        <f>IF(('OddsRatio_working_3-way'!X129=0),IF(Q129&gt;0,-Q129^(1/3),(-Q129)^(1/3)),'OddsRatio_working_3-way'!AM129-'OddsRatio_working_3-way'!R129/3)</f>
        <v>-0.77071372509651281</v>
      </c>
      <c r="AT129" s="11">
        <f>IF(('OddsRatio_working_3-way'!X129=0),IF(Q129&gt;0,-Q129^(1/3),(-Q129)^(1/3)),'OddsRatio_working_3-way'!AN129-'OddsRatio_working_3-way'!R129/3)</f>
        <v>-0.28317647219441211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1.96</v>
      </c>
      <c r="B130" s="4">
        <f>IF('True_Odds_Calculator_3-way'!B131="","",'True_Odds_Calculator_3-way'!B131)</f>
        <v>4.0199999999999996</v>
      </c>
      <c r="C130" s="4">
        <f>IF('True_Odds_Calculator_3-way'!C131="","",'True_Odds_Calculator_3-way'!C131)</f>
        <v>3.69</v>
      </c>
      <c r="D130" s="9">
        <f t="shared" si="26"/>
        <v>0.49831543859929966</v>
      </c>
      <c r="E130" s="9">
        <f t="shared" si="27"/>
        <v>0.23997490501675592</v>
      </c>
      <c r="F130" s="9">
        <f t="shared" si="28"/>
        <v>0.26170965638394433</v>
      </c>
      <c r="G130" s="9">
        <f t="shared" si="29"/>
        <v>1.0487094003375124</v>
      </c>
      <c r="H130" s="9">
        <f t="shared" si="30"/>
        <v>2.0067610243240122</v>
      </c>
      <c r="I130" s="9">
        <f t="shared" si="31"/>
        <v>4.1671023890192869</v>
      </c>
      <c r="J130" s="9">
        <f t="shared" si="32"/>
        <v>3.8210282869079077</v>
      </c>
      <c r="K130" s="11">
        <f t="shared" si="33"/>
        <v>0.51020408163265307</v>
      </c>
      <c r="L130" s="11">
        <f t="shared" si="34"/>
        <v>0.24875621890547267</v>
      </c>
      <c r="M130" s="11">
        <f t="shared" si="35"/>
        <v>0.2710027100271003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-0.26823902719685133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0.22941264035444703</v>
      </c>
      <c r="Q130" s="11">
        <f>2*'OddsRatio_working_3-way'!K130*'OddsRatio_working_3-way'!L130*'OddsRatio_working_3-way'!M130</f>
        <v>6.8789397407630307E-2</v>
      </c>
      <c r="R130" s="11">
        <f t="shared" si="36"/>
        <v>0</v>
      </c>
      <c r="S130" s="11">
        <f t="shared" si="37"/>
        <v>-0.85525451964187538</v>
      </c>
      <c r="T130" s="11">
        <f t="shared" si="38"/>
        <v>-0.25644813182664933</v>
      </c>
      <c r="U130" s="11">
        <f>'OddsRatio_working_3-way'!S130-'OddsRatio_working_3-way'!R130^2/3</f>
        <v>-0.85525451964187538</v>
      </c>
      <c r="V130" s="11">
        <f>'OddsRatio_working_3-way'!S130*'OddsRatio_working_3-way'!R130/3-2*'OddsRatio_working_3-way'!R130^3/27-'OddsRatio_working_3-way'!T130</f>
        <v>0.25644813182664933</v>
      </c>
      <c r="W130" s="11">
        <f>'OddsRatio_working_3-way'!V130^2+4*'OddsRatio_working_3-way'!U130^3/27</f>
        <v>-2.691357373320373E-2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0.1522163083005417</v>
      </c>
      <c r="Y130" s="11">
        <f>IF('OddsRatio_working_3-way'!W130&gt;=0,IF('OddsRatio_working_3-way'!V130+SQRT('OddsRatio_working_3-way'!W130)&gt;0,0,PI()),ACOS('OddsRatio_working_3-way'!V130/(2*'OddsRatio_working_3-way'!X130)))</f>
        <v>0.56911057331437176</v>
      </c>
      <c r="Z130" s="11">
        <f>'OddsRatio_working_3-way'!X130^(1/3)*COS('OddsRatio_working_3-way'!Y130/3)</f>
        <v>0.52435470016875618</v>
      </c>
      <c r="AA130" s="11">
        <f>'OddsRatio_working_3-way'!X130^(1/3)*COS(('OddsRatio_working_3-way'!Y130+2*PI())/3)</f>
        <v>-0.34937104950508874</v>
      </c>
      <c r="AB130" s="11">
        <f>'OddsRatio_working_3-way'!X130^(1/3)*COS(('OddsRatio_working_3-way'!Y130+4*PI())/3)</f>
        <v>-0.17498365066366733</v>
      </c>
      <c r="AC130" s="11">
        <f>'OddsRatio_working_3-way'!X130^(1/3)*SIN('OddsRatio_working_3-way'!Y130/3)</f>
        <v>0.10068261166437317</v>
      </c>
      <c r="AD130" s="11">
        <f>'OddsRatio_working_3-way'!X130^(1/3)*SIN(('OddsRatio_working_3-way'!Y130+2*PI())/3)</f>
        <v>0.40376318510772868</v>
      </c>
      <c r="AE130" s="11">
        <f>'OddsRatio_working_3-way'!X130^(1/3)*SIN(('OddsRatio_working_3-way'!Y130+4*PI())/3)</f>
        <v>-0.504445796772102</v>
      </c>
      <c r="AF130" s="11">
        <f>-'OddsRatio_working_3-way'!U130/(3*'OddsRatio_working_3-way'!X130^(1/3))*COS(('OddsRatio_working_3-way'!Y130)/3)</f>
        <v>0.52435470016875618</v>
      </c>
      <c r="AG130" s="11">
        <f>-'OddsRatio_working_3-way'!U130/(3*'OddsRatio_working_3-way'!X130^(1/3))*COS(('OddsRatio_working_3-way'!Y130+2*PI())/3)</f>
        <v>-0.34937104950508874</v>
      </c>
      <c r="AH130" s="11">
        <f>-'OddsRatio_working_3-way'!U130/(3*'OddsRatio_working_3-way'!X130^(1/3))*COS(('OddsRatio_working_3-way'!Y130+4*PI())/3)</f>
        <v>-0.17498365066366733</v>
      </c>
      <c r="AI130" s="11">
        <f>'OddsRatio_working_3-way'!U130/(3*'OddsRatio_working_3-way'!X130^(1/3))*SIN(('OddsRatio_working_3-way'!Y130)/3)</f>
        <v>-0.10068261166437317</v>
      </c>
      <c r="AJ130" s="11">
        <f>'OddsRatio_working_3-way'!U130/(3*'OddsRatio_working_3-way'!X130^(1/3))*SIN(('OddsRatio_working_3-way'!Y130+2*PI())/3)</f>
        <v>-0.40376318510772868</v>
      </c>
      <c r="AK130" s="11">
        <f>'OddsRatio_working_3-way'!U130/(3*'OddsRatio_working_3-way'!X130^(1/3))*SIN(('OddsRatio_working_3-way'!Y130+4*PI())/3)</f>
        <v>0.504445796772102</v>
      </c>
      <c r="AL130" s="11">
        <f>'OddsRatio_working_3-way'!Z130+'OddsRatio_working_3-way'!AF130</f>
        <v>1.0487094003375124</v>
      </c>
      <c r="AM130" s="11">
        <f>'OddsRatio_working_3-way'!AA130+'OddsRatio_working_3-way'!AG130</f>
        <v>-0.69874209901017748</v>
      </c>
      <c r="AN130" s="11">
        <f>'OddsRatio_working_3-way'!AB130+'OddsRatio_working_3-way'!AH130</f>
        <v>-0.34996730132733467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1.0487094003375124</v>
      </c>
      <c r="AS130" s="11">
        <f>IF(('OddsRatio_working_3-way'!X130=0),IF(Q130&gt;0,-Q130^(1/3),(-Q130)^(1/3)),'OddsRatio_working_3-way'!AM130-'OddsRatio_working_3-way'!R130/3)</f>
        <v>-0.69874209901017748</v>
      </c>
      <c r="AT130" s="11">
        <f>IF(('OddsRatio_working_3-way'!X130=0),IF(Q130&gt;0,-Q130^(1/3),(-Q130)^(1/3)),'OddsRatio_working_3-way'!AN130-'OddsRatio_working_3-way'!R130/3)</f>
        <v>-0.34996730132733467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1.44</v>
      </c>
      <c r="B131" s="4">
        <f>IF('True_Odds_Calculator_3-way'!B132="","",'True_Odds_Calculator_3-way'!B132)</f>
        <v>4.96</v>
      </c>
      <c r="C131" s="4">
        <f>IF('True_Odds_Calculator_3-way'!C132="","",'True_Odds_Calculator_3-way'!C132)</f>
        <v>6.9</v>
      </c>
      <c r="D131" s="9">
        <f t="shared" si="26"/>
        <v>0.67651872589160533</v>
      </c>
      <c r="E131" s="9">
        <f t="shared" si="27"/>
        <v>0.18855824226902274</v>
      </c>
      <c r="F131" s="9">
        <f t="shared" si="28"/>
        <v>0.13492303183937193</v>
      </c>
      <c r="G131" s="9">
        <f t="shared" si="29"/>
        <v>1.0867174636057442</v>
      </c>
      <c r="H131" s="9">
        <f t="shared" si="30"/>
        <v>1.4781556839865275</v>
      </c>
      <c r="I131" s="9">
        <f t="shared" si="31"/>
        <v>5.3034011558787473</v>
      </c>
      <c r="J131" s="9">
        <f t="shared" si="32"/>
        <v>7.4116330352738906</v>
      </c>
      <c r="K131" s="11">
        <f t="shared" si="33"/>
        <v>0.69444444444444442</v>
      </c>
      <c r="L131" s="11">
        <f t="shared" si="34"/>
        <v>0.20161290322580647</v>
      </c>
      <c r="M131" s="11">
        <f t="shared" si="35"/>
        <v>0.14492753623188406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-0.20859630668536699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0.20899888317490001</v>
      </c>
      <c r="Q131" s="11">
        <f>2*'OddsRatio_working_3-way'!K131*'OddsRatio_working_3-way'!L131*'OddsRatio_working_3-way'!M131</f>
        <v>4.0582307412601944E-2</v>
      </c>
      <c r="R131" s="11">
        <f t="shared" si="36"/>
        <v>0</v>
      </c>
      <c r="S131" s="11">
        <f t="shared" si="37"/>
        <v>-1.0019299310516567</v>
      </c>
      <c r="T131" s="11">
        <f t="shared" si="38"/>
        <v>-0.19454950117507899</v>
      </c>
      <c r="U131" s="11">
        <f>'OddsRatio_working_3-way'!S131-'OddsRatio_working_3-way'!R131^2/3</f>
        <v>-1.0019299310516567</v>
      </c>
      <c r="V131" s="11">
        <f>'OddsRatio_working_3-way'!S131*'OddsRatio_working_3-way'!R131/3-2*'OddsRatio_working_3-way'!R131^3/27-'OddsRatio_working_3-way'!T131</f>
        <v>0.19454950117507899</v>
      </c>
      <c r="W131" s="11">
        <f>'OddsRatio_working_3-way'!V131^2+4*'OddsRatio_working_3-way'!U131^3/27</f>
        <v>-0.11115804333250562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0.19300748155186737</v>
      </c>
      <c r="Y131" s="11">
        <f>IF('OddsRatio_working_3-way'!W131&gt;=0,IF('OddsRatio_working_3-way'!V131+SQRT('OddsRatio_working_3-way'!W131)&gt;0,0,PI()),ACOS('OddsRatio_working_3-way'!V131/(2*'OddsRatio_working_3-way'!X131)))</f>
        <v>1.0425786770475118</v>
      </c>
      <c r="Z131" s="11">
        <f>'OddsRatio_working_3-way'!X131^(1/3)*COS('OddsRatio_working_3-way'!Y131/3)</f>
        <v>0.5433587318028722</v>
      </c>
      <c r="AA131" s="11">
        <f>'OddsRatio_working_3-way'!X131^(1/3)*COS(('OddsRatio_working_3-way'!Y131+2*PI())/3)</f>
        <v>-0.44213008955227612</v>
      </c>
      <c r="AB131" s="11">
        <f>'OddsRatio_working_3-way'!X131^(1/3)*COS(('OddsRatio_working_3-way'!Y131+4*PI())/3)</f>
        <v>-0.10122864225059623</v>
      </c>
      <c r="AC131" s="11">
        <f>'OddsRatio_working_3-way'!X131^(1/3)*SIN('OddsRatio_working_3-way'!Y131/3)</f>
        <v>0.19681954236675808</v>
      </c>
      <c r="AD131" s="11">
        <f>'OddsRatio_working_3-way'!X131^(1/3)*SIN(('OddsRatio_working_3-way'!Y131+2*PI())/3)</f>
        <v>0.37215269392600392</v>
      </c>
      <c r="AE131" s="11">
        <f>'OddsRatio_working_3-way'!X131^(1/3)*SIN(('OddsRatio_working_3-way'!Y131+4*PI())/3)</f>
        <v>-0.56897223629276183</v>
      </c>
      <c r="AF131" s="11">
        <f>-'OddsRatio_working_3-way'!U131/(3*'OddsRatio_working_3-way'!X131^(1/3))*COS(('OddsRatio_working_3-way'!Y131)/3)</f>
        <v>0.54335873180287209</v>
      </c>
      <c r="AG131" s="11">
        <f>-'OddsRatio_working_3-way'!U131/(3*'OddsRatio_working_3-way'!X131^(1/3))*COS(('OddsRatio_working_3-way'!Y131+2*PI())/3)</f>
        <v>-0.44213008955227601</v>
      </c>
      <c r="AH131" s="11">
        <f>-'OddsRatio_working_3-way'!U131/(3*'OddsRatio_working_3-way'!X131^(1/3))*COS(('OddsRatio_working_3-way'!Y131+4*PI())/3)</f>
        <v>-0.10122864225059622</v>
      </c>
      <c r="AI131" s="11">
        <f>'OddsRatio_working_3-way'!U131/(3*'OddsRatio_working_3-way'!X131^(1/3))*SIN(('OddsRatio_working_3-way'!Y131)/3)</f>
        <v>-0.19681954236675803</v>
      </c>
      <c r="AJ131" s="11">
        <f>'OddsRatio_working_3-way'!U131/(3*'OddsRatio_working_3-way'!X131^(1/3))*SIN(('OddsRatio_working_3-way'!Y131+2*PI())/3)</f>
        <v>-0.37215269392600386</v>
      </c>
      <c r="AK131" s="11">
        <f>'OddsRatio_working_3-way'!U131/(3*'OddsRatio_working_3-way'!X131^(1/3))*SIN(('OddsRatio_working_3-way'!Y131+4*PI())/3)</f>
        <v>0.56897223629276172</v>
      </c>
      <c r="AL131" s="11">
        <f>'OddsRatio_working_3-way'!Z131+'OddsRatio_working_3-way'!AF131</f>
        <v>1.0867174636057442</v>
      </c>
      <c r="AM131" s="11">
        <f>'OddsRatio_working_3-way'!AA131+'OddsRatio_working_3-way'!AG131</f>
        <v>-0.88426017910455212</v>
      </c>
      <c r="AN131" s="11">
        <f>'OddsRatio_working_3-way'!AB131+'OddsRatio_working_3-way'!AH131</f>
        <v>-0.20245728450119244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1.0867174636057442</v>
      </c>
      <c r="AS131" s="11">
        <f>IF(('OddsRatio_working_3-way'!X131=0),IF(Q131&gt;0,-Q131^(1/3),(-Q131)^(1/3)),'OddsRatio_working_3-way'!AM131-'OddsRatio_working_3-way'!R131/3)</f>
        <v>-0.88426017910455212</v>
      </c>
      <c r="AT131" s="11">
        <f>IF(('OddsRatio_working_3-way'!X131=0),IF(Q131&gt;0,-Q131^(1/3),(-Q131)^(1/3)),'OddsRatio_working_3-way'!AN131-'OddsRatio_working_3-way'!R131/3)</f>
        <v>-0.20245728450119244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5.92</v>
      </c>
      <c r="B132" s="4">
        <f>IF('True_Odds_Calculator_3-way'!B133="","",'True_Odds_Calculator_3-way'!B133)</f>
        <v>4.2300000000000004</v>
      </c>
      <c r="C132" s="4">
        <f>IF('True_Odds_Calculator_3-way'!C133="","",'True_Odds_Calculator_3-way'!C133)</f>
        <v>1.55</v>
      </c>
      <c r="D132" s="9">
        <f t="shared" ref="D132:D195" si="39">(K132/(AR132+K132-(AR132*K132)))</f>
        <v>0.15628913803084518</v>
      </c>
      <c r="E132" s="9">
        <f t="shared" ref="E132:E195" si="40">(L132/(AR132+L132-(AR132*L132)))</f>
        <v>0.22006704320756509</v>
      </c>
      <c r="F132" s="9">
        <f t="shared" ref="F132:F195" si="41">(M132/(AR132+M132-(AR132*M132)))</f>
        <v>0.62364381876158959</v>
      </c>
      <c r="G132" s="9">
        <f t="shared" ref="G132:G195" si="42">AR132</f>
        <v>1.0972352251431692</v>
      </c>
      <c r="H132" s="9">
        <f t="shared" ref="H132:H195" si="43">IF(A132="","",1/D132)</f>
        <v>6.3983973077043927</v>
      </c>
      <c r="I132" s="9">
        <f t="shared" ref="I132:I195" si="44">IF(B132="","",1/E132)</f>
        <v>4.544069777212437</v>
      </c>
      <c r="J132" s="9">
        <f t="shared" ref="J132:J195" si="45">IF(C132="","",1/F132)</f>
        <v>1.6034793738287434</v>
      </c>
      <c r="K132" s="11">
        <f t="shared" ref="K132:K195" si="46">1/A132</f>
        <v>0.16891891891891891</v>
      </c>
      <c r="L132" s="11">
        <f t="shared" ref="L132:L195" si="47">1/B132</f>
        <v>0.23640661938534277</v>
      </c>
      <c r="M132" s="11">
        <f t="shared" ref="M132:M195" si="48">1/C132</f>
        <v>0.64516129032258063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-0.22518348822398238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0.22414315482263317</v>
      </c>
      <c r="Q132" s="11">
        <f>2*'OddsRatio_working_3-way'!K132*'OddsRatio_working_3-way'!L132*'OddsRatio_working_3-way'!M132</f>
        <v>5.1527162028191534E-2</v>
      </c>
      <c r="R132" s="11">
        <f t="shared" ref="R132:R195" si="49">O132/N132</f>
        <v>0</v>
      </c>
      <c r="S132" s="11">
        <f t="shared" ref="S132:S195" si="50">P132/N132</f>
        <v>-0.99538006356703013</v>
      </c>
      <c r="T132" s="11">
        <f t="shared" ref="T132:T195" si="51">Q132/N132</f>
        <v>-0.2288230031188575</v>
      </c>
      <c r="U132" s="11">
        <f>'OddsRatio_working_3-way'!S132-'OddsRatio_working_3-way'!R132^2/3</f>
        <v>-0.99538006356703013</v>
      </c>
      <c r="V132" s="11">
        <f>'OddsRatio_working_3-way'!S132*'OddsRatio_working_3-way'!R132/3-2*'OddsRatio_working_3-way'!R132^3/27-'OddsRatio_working_3-way'!T132</f>
        <v>0.2288230031188575</v>
      </c>
      <c r="W132" s="11">
        <f>'OddsRatio_working_3-way'!V132^2+4*'OddsRatio_working_3-way'!U132^3/27</f>
        <v>-9.3744347840995751E-2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0.19111797050338333</v>
      </c>
      <c r="Y132" s="11">
        <f>IF('OddsRatio_working_3-way'!W132&gt;=0,IF('OddsRatio_working_3-way'!V132+SQRT('OddsRatio_working_3-way'!W132)&gt;0,0,PI()),ACOS('OddsRatio_working_3-way'!V132/(2*'OddsRatio_working_3-way'!X132)))</f>
        <v>0.92898995784308813</v>
      </c>
      <c r="Z132" s="11">
        <f>'OddsRatio_working_3-way'!X132^(1/3)*COS('OddsRatio_working_3-way'!Y132/3)</f>
        <v>0.54861761257158459</v>
      </c>
      <c r="AA132" s="11">
        <f>'OddsRatio_working_3-way'!X132^(1/3)*COS(('OddsRatio_working_3-way'!Y132+2*PI())/3)</f>
        <v>-0.42632542469953211</v>
      </c>
      <c r="AB132" s="11">
        <f>'OddsRatio_working_3-way'!X132^(1/3)*COS(('OddsRatio_working_3-way'!Y132+4*PI())/3)</f>
        <v>-0.12229218787205259</v>
      </c>
      <c r="AC132" s="11">
        <f>'OddsRatio_working_3-way'!X132^(1/3)*SIN('OddsRatio_working_3-way'!Y132/3)</f>
        <v>0.17553367112493859</v>
      </c>
      <c r="AD132" s="11">
        <f>'OddsRatio_working_3-way'!X132^(1/3)*SIN(('OddsRatio_working_3-way'!Y132+2*PI())/3)</f>
        <v>0.38734995388809196</v>
      </c>
      <c r="AE132" s="11">
        <f>'OddsRatio_working_3-way'!X132^(1/3)*SIN(('OddsRatio_working_3-way'!Y132+4*PI())/3)</f>
        <v>-0.56288362501303058</v>
      </c>
      <c r="AF132" s="11">
        <f>-'OddsRatio_working_3-way'!U132/(3*'OddsRatio_working_3-way'!X132^(1/3))*COS(('OddsRatio_working_3-way'!Y132)/3)</f>
        <v>0.54861761257158459</v>
      </c>
      <c r="AG132" s="11">
        <f>-'OddsRatio_working_3-way'!U132/(3*'OddsRatio_working_3-way'!X132^(1/3))*COS(('OddsRatio_working_3-way'!Y132+2*PI())/3)</f>
        <v>-0.42632542469953211</v>
      </c>
      <c r="AH132" s="11">
        <f>-'OddsRatio_working_3-way'!U132/(3*'OddsRatio_working_3-way'!X132^(1/3))*COS(('OddsRatio_working_3-way'!Y132+4*PI())/3)</f>
        <v>-0.12229218787205259</v>
      </c>
      <c r="AI132" s="11">
        <f>'OddsRatio_working_3-way'!U132/(3*'OddsRatio_working_3-way'!X132^(1/3))*SIN(('OddsRatio_working_3-way'!Y132)/3)</f>
        <v>-0.17553367112493859</v>
      </c>
      <c r="AJ132" s="11">
        <f>'OddsRatio_working_3-way'!U132/(3*'OddsRatio_working_3-way'!X132^(1/3))*SIN(('OddsRatio_working_3-way'!Y132+2*PI())/3)</f>
        <v>-0.38734995388809196</v>
      </c>
      <c r="AK132" s="11">
        <f>'OddsRatio_working_3-way'!U132/(3*'OddsRatio_working_3-way'!X132^(1/3))*SIN(('OddsRatio_working_3-way'!Y132+4*PI())/3)</f>
        <v>0.56288362501303058</v>
      </c>
      <c r="AL132" s="11">
        <f>'OddsRatio_working_3-way'!Z132+'OddsRatio_working_3-way'!AF132</f>
        <v>1.0972352251431692</v>
      </c>
      <c r="AM132" s="11">
        <f>'OddsRatio_working_3-way'!AA132+'OddsRatio_working_3-way'!AG132</f>
        <v>-0.85265084939906421</v>
      </c>
      <c r="AN132" s="11">
        <f>'OddsRatio_working_3-way'!AB132+'OddsRatio_working_3-way'!AH132</f>
        <v>-0.24458437574410519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1.0972352251431692</v>
      </c>
      <c r="AS132" s="11">
        <f>IF(('OddsRatio_working_3-way'!X132=0),IF(Q132&gt;0,-Q132^(1/3),(-Q132)^(1/3)),'OddsRatio_working_3-way'!AM132-'OddsRatio_working_3-way'!R132/3)</f>
        <v>-0.85265084939906421</v>
      </c>
      <c r="AT132" s="11">
        <f>IF(('OddsRatio_working_3-way'!X132=0),IF(Q132&gt;0,-Q132^(1/3),(-Q132)^(1/3)),'OddsRatio_working_3-way'!AN132-'OddsRatio_working_3-way'!R132/3)</f>
        <v>-0.24458437574410519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3.58</v>
      </c>
      <c r="B133" s="4">
        <f>IF('True_Odds_Calculator_3-way'!B134="","",'True_Odds_Calculator_3-way'!B134)</f>
        <v>3.79</v>
      </c>
      <c r="C133" s="4">
        <f>IF('True_Odds_Calculator_3-way'!C134="","",'True_Odds_Calculator_3-way'!C134)</f>
        <v>1.99</v>
      </c>
      <c r="D133" s="9">
        <f t="shared" si="39"/>
        <v>0.26516304623284304</v>
      </c>
      <c r="E133" s="9">
        <f t="shared" si="40"/>
        <v>0.25019811874540115</v>
      </c>
      <c r="F133" s="9">
        <f t="shared" si="41"/>
        <v>0.4846388350217557</v>
      </c>
      <c r="G133" s="9">
        <f t="shared" si="42"/>
        <v>1.0741335520253743</v>
      </c>
      <c r="H133" s="9">
        <f t="shared" si="43"/>
        <v>3.7712645642254663</v>
      </c>
      <c r="I133" s="9">
        <f t="shared" si="44"/>
        <v>3.9968326101507938</v>
      </c>
      <c r="J133" s="9">
        <f t="shared" si="45"/>
        <v>2.0633922165051208</v>
      </c>
      <c r="K133" s="11">
        <f t="shared" si="46"/>
        <v>0.27932960893854747</v>
      </c>
      <c r="L133" s="11">
        <f t="shared" si="47"/>
        <v>0.26385224274406333</v>
      </c>
      <c r="M133" s="11">
        <f t="shared" si="48"/>
        <v>0.50251256281407031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-0.26392698149730687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0.23554929168920619</v>
      </c>
      <c r="Q133" s="11">
        <f>2*'OddsRatio_working_3-way'!K133*'OddsRatio_working_3-way'!L133*'OddsRatio_working_3-way'!M133</f>
        <v>7.4072104304781811E-2</v>
      </c>
      <c r="R133" s="11">
        <f t="shared" si="49"/>
        <v>0</v>
      </c>
      <c r="S133" s="11">
        <f t="shared" si="50"/>
        <v>-0.89247901200889446</v>
      </c>
      <c r="T133" s="11">
        <f t="shared" si="51"/>
        <v>-0.28065377736128749</v>
      </c>
      <c r="U133" s="11">
        <f>'OddsRatio_working_3-way'!S133-'OddsRatio_working_3-way'!R133^2/3</f>
        <v>-0.89247901200889446</v>
      </c>
      <c r="V133" s="11">
        <f>'OddsRatio_working_3-way'!S133*'OddsRatio_working_3-way'!R133/3-2*'OddsRatio_working_3-way'!R133^3/27-'OddsRatio_working_3-way'!T133</f>
        <v>0.28065377736128749</v>
      </c>
      <c r="W133" s="11">
        <f>'OddsRatio_working_3-way'!V133^2+4*'OddsRatio_working_3-way'!U133^3/27</f>
        <v>-2.6548464654018347E-2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0.16226136894003568</v>
      </c>
      <c r="Y133" s="11">
        <f>IF('OddsRatio_working_3-way'!W133&gt;=0,IF('OddsRatio_working_3-way'!V133+SQRT('OddsRatio_working_3-way'!W133)&gt;0,0,PI()),ACOS('OddsRatio_working_3-way'!V133/(2*'OddsRatio_working_3-way'!X133)))</f>
        <v>0.52600443074361758</v>
      </c>
      <c r="Z133" s="11">
        <f>'OddsRatio_working_3-way'!X133^(1/3)*COS('OddsRatio_working_3-way'!Y133/3)</f>
        <v>0.53706677601268715</v>
      </c>
      <c r="AA133" s="11">
        <f>'OddsRatio_working_3-way'!X133^(1/3)*COS(('OddsRatio_working_3-way'!Y133+2*PI())/3)</f>
        <v>-0.35093006014622585</v>
      </c>
      <c r="AB133" s="11">
        <f>'OddsRatio_working_3-way'!X133^(1/3)*COS(('OddsRatio_working_3-way'!Y133+4*PI())/3)</f>
        <v>-0.18613671586646141</v>
      </c>
      <c r="AC133" s="11">
        <f>'OddsRatio_working_3-way'!X133^(1/3)*SIN('OddsRatio_working_3-way'!Y133/3)</f>
        <v>9.5143481680580816E-2</v>
      </c>
      <c r="AD133" s="11">
        <f>'OddsRatio_working_3-way'!X133^(1/3)*SIN(('OddsRatio_working_3-way'!Y133+2*PI())/3)</f>
        <v>0.41754173071530365</v>
      </c>
      <c r="AE133" s="11">
        <f>'OddsRatio_working_3-way'!X133^(1/3)*SIN(('OddsRatio_working_3-way'!Y133+4*PI())/3)</f>
        <v>-0.51268521239588438</v>
      </c>
      <c r="AF133" s="11">
        <f>-'OddsRatio_working_3-way'!U133/(3*'OddsRatio_working_3-way'!X133^(1/3))*COS(('OddsRatio_working_3-way'!Y133)/3)</f>
        <v>0.53706677601268715</v>
      </c>
      <c r="AG133" s="11">
        <f>-'OddsRatio_working_3-way'!U133/(3*'OddsRatio_working_3-way'!X133^(1/3))*COS(('OddsRatio_working_3-way'!Y133+2*PI())/3)</f>
        <v>-0.35093006014622585</v>
      </c>
      <c r="AH133" s="11">
        <f>-'OddsRatio_working_3-way'!U133/(3*'OddsRatio_working_3-way'!X133^(1/3))*COS(('OddsRatio_working_3-way'!Y133+4*PI())/3)</f>
        <v>-0.18613671586646141</v>
      </c>
      <c r="AI133" s="11">
        <f>'OddsRatio_working_3-way'!U133/(3*'OddsRatio_working_3-way'!X133^(1/3))*SIN(('OddsRatio_working_3-way'!Y133)/3)</f>
        <v>-9.5143481680580816E-2</v>
      </c>
      <c r="AJ133" s="11">
        <f>'OddsRatio_working_3-way'!U133/(3*'OddsRatio_working_3-way'!X133^(1/3))*SIN(('OddsRatio_working_3-way'!Y133+2*PI())/3)</f>
        <v>-0.41754173071530365</v>
      </c>
      <c r="AK133" s="11">
        <f>'OddsRatio_working_3-way'!U133/(3*'OddsRatio_working_3-way'!X133^(1/3))*SIN(('OddsRatio_working_3-way'!Y133+4*PI())/3)</f>
        <v>0.51268521239588438</v>
      </c>
      <c r="AL133" s="11">
        <f>'OddsRatio_working_3-way'!Z133+'OddsRatio_working_3-way'!AF133</f>
        <v>1.0741335520253743</v>
      </c>
      <c r="AM133" s="11">
        <f>'OddsRatio_working_3-way'!AA133+'OddsRatio_working_3-way'!AG133</f>
        <v>-0.70186012029245171</v>
      </c>
      <c r="AN133" s="11">
        <f>'OddsRatio_working_3-way'!AB133+'OddsRatio_working_3-way'!AH133</f>
        <v>-0.37227343173292282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1.0741335520253743</v>
      </c>
      <c r="AS133" s="11">
        <f>IF(('OddsRatio_working_3-way'!X133=0),IF(Q133&gt;0,-Q133^(1/3),(-Q133)^(1/3)),'OddsRatio_working_3-way'!AM133-'OddsRatio_working_3-way'!R133/3)</f>
        <v>-0.70186012029245171</v>
      </c>
      <c r="AT133" s="11">
        <f>IF(('OddsRatio_working_3-way'!X133=0),IF(Q133&gt;0,-Q133^(1/3),(-Q133)^(1/3)),'OddsRatio_working_3-way'!AN133-'OddsRatio_working_3-way'!R133/3)</f>
        <v>-0.37227343173292282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3.27</v>
      </c>
      <c r="B134" s="4">
        <f>IF('True_Odds_Calculator_3-way'!B135="","",'True_Odds_Calculator_3-way'!B135)</f>
        <v>3.69</v>
      </c>
      <c r="C134" s="4">
        <f>IF('True_Odds_Calculator_3-way'!C135="","",'True_Odds_Calculator_3-way'!C135)</f>
        <v>2.13</v>
      </c>
      <c r="D134" s="9">
        <f t="shared" si="39"/>
        <v>0.29094883379805064</v>
      </c>
      <c r="E134" s="9">
        <f t="shared" si="40"/>
        <v>0.25720596212122959</v>
      </c>
      <c r="F134" s="9">
        <f t="shared" si="41"/>
        <v>0.45184520408071988</v>
      </c>
      <c r="G134" s="9">
        <f t="shared" si="42"/>
        <v>1.0735816942850982</v>
      </c>
      <c r="H134" s="9">
        <f t="shared" si="43"/>
        <v>3.4370304460271734</v>
      </c>
      <c r="I134" s="9">
        <f t="shared" si="44"/>
        <v>3.8879347576269141</v>
      </c>
      <c r="J134" s="9">
        <f t="shared" si="45"/>
        <v>2.2131473145421614</v>
      </c>
      <c r="K134" s="11">
        <f t="shared" si="46"/>
        <v>0.3058103975535168</v>
      </c>
      <c r="L134" s="11">
        <f t="shared" si="47"/>
        <v>0.2710027100271003</v>
      </c>
      <c r="M134" s="11">
        <f t="shared" si="48"/>
        <v>0.46948356807511737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-0.26847438637054544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0.23695374137701403</v>
      </c>
      <c r="Q134" s="11">
        <f>2*'OddsRatio_working_3-way'!K134*'OddsRatio_working_3-way'!L134*'OddsRatio_working_3-way'!M134</f>
        <v>7.7817320649265706E-2</v>
      </c>
      <c r="R134" s="11">
        <f t="shared" si="49"/>
        <v>0</v>
      </c>
      <c r="S134" s="11">
        <f t="shared" si="50"/>
        <v>-0.88259347411254729</v>
      </c>
      <c r="T134" s="11">
        <f t="shared" si="51"/>
        <v>-0.28985007360017984</v>
      </c>
      <c r="U134" s="11">
        <f>'OddsRatio_working_3-way'!S134-'OddsRatio_working_3-way'!R134^2/3</f>
        <v>-0.88259347411254729</v>
      </c>
      <c r="V134" s="11">
        <f>'OddsRatio_working_3-way'!S134*'OddsRatio_working_3-way'!R134/3-2*'OddsRatio_working_3-way'!R134^3/27-'OddsRatio_working_3-way'!T134</f>
        <v>0.28985007360017984</v>
      </c>
      <c r="W134" s="11">
        <f>'OddsRatio_working_3-way'!V134^2+4*'OddsRatio_working_3-way'!U134^3/27</f>
        <v>-1.7840999045422787E-2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0.15957291766732573</v>
      </c>
      <c r="Y134" s="11">
        <f>IF('OddsRatio_working_3-way'!W134&gt;=0,IF('OddsRatio_working_3-way'!V134+SQRT('OddsRatio_working_3-way'!W134)&gt;0,0,PI()),ACOS('OddsRatio_working_3-way'!V134/(2*'OddsRatio_working_3-way'!X134)))</f>
        <v>0.43181956619339501</v>
      </c>
      <c r="Z134" s="11">
        <f>'OddsRatio_working_3-way'!X134^(1/3)*COS('OddsRatio_working_3-way'!Y134/3)</f>
        <v>0.53679084714254921</v>
      </c>
      <c r="AA134" s="11">
        <f>'OddsRatio_working_3-way'!X134^(1/3)*COS(('OddsRatio_working_3-way'!Y134+2*PI())/3)</f>
        <v>-0.33577537864787849</v>
      </c>
      <c r="AB134" s="11">
        <f>'OddsRatio_working_3-way'!X134^(1/3)*COS(('OddsRatio_working_3-way'!Y134+4*PI())/3)</f>
        <v>-0.20101546849467083</v>
      </c>
      <c r="AC134" s="11">
        <f>'OddsRatio_working_3-way'!X134^(1/3)*SIN('OddsRatio_working_3-way'!Y134/3)</f>
        <v>7.7803670402924324E-2</v>
      </c>
      <c r="AD134" s="11">
        <f>'OddsRatio_working_3-way'!X134^(1/3)*SIN(('OddsRatio_working_3-way'!Y134+2*PI())/3)</f>
        <v>0.42597267494295499</v>
      </c>
      <c r="AE134" s="11">
        <f>'OddsRatio_working_3-way'!X134^(1/3)*SIN(('OddsRatio_working_3-way'!Y134+4*PI())/3)</f>
        <v>-0.50377634534587912</v>
      </c>
      <c r="AF134" s="11">
        <f>-'OddsRatio_working_3-way'!U134/(3*'OddsRatio_working_3-way'!X134^(1/3))*COS(('OddsRatio_working_3-way'!Y134)/3)</f>
        <v>0.5367908471425491</v>
      </c>
      <c r="AG134" s="11">
        <f>-'OddsRatio_working_3-way'!U134/(3*'OddsRatio_working_3-way'!X134^(1/3))*COS(('OddsRatio_working_3-way'!Y134+2*PI())/3)</f>
        <v>-0.33577537864787843</v>
      </c>
      <c r="AH134" s="11">
        <f>-'OddsRatio_working_3-way'!U134/(3*'OddsRatio_working_3-way'!X134^(1/3))*COS(('OddsRatio_working_3-way'!Y134+4*PI())/3)</f>
        <v>-0.20101546849467081</v>
      </c>
      <c r="AI134" s="11">
        <f>'OddsRatio_working_3-way'!U134/(3*'OddsRatio_working_3-way'!X134^(1/3))*SIN(('OddsRatio_working_3-way'!Y134)/3)</f>
        <v>-7.780367040292431E-2</v>
      </c>
      <c r="AJ134" s="11">
        <f>'OddsRatio_working_3-way'!U134/(3*'OddsRatio_working_3-way'!X134^(1/3))*SIN(('OddsRatio_working_3-way'!Y134+2*PI())/3)</f>
        <v>-0.42597267494295488</v>
      </c>
      <c r="AK134" s="11">
        <f>'OddsRatio_working_3-way'!U134/(3*'OddsRatio_working_3-way'!X134^(1/3))*SIN(('OddsRatio_working_3-way'!Y134+4*PI())/3)</f>
        <v>0.50377634534587901</v>
      </c>
      <c r="AL134" s="11">
        <f>'OddsRatio_working_3-way'!Z134+'OddsRatio_working_3-way'!AF134</f>
        <v>1.0735816942850982</v>
      </c>
      <c r="AM134" s="11">
        <f>'OddsRatio_working_3-way'!AA134+'OddsRatio_working_3-way'!AG134</f>
        <v>-0.67155075729575686</v>
      </c>
      <c r="AN134" s="11">
        <f>'OddsRatio_working_3-way'!AB134+'OddsRatio_working_3-way'!AH134</f>
        <v>-0.40203093698934167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1.0735816942850982</v>
      </c>
      <c r="AS134" s="11">
        <f>IF(('OddsRatio_working_3-way'!X134=0),IF(Q134&gt;0,-Q134^(1/3),(-Q134)^(1/3)),'OddsRatio_working_3-way'!AM134-'OddsRatio_working_3-way'!R134/3)</f>
        <v>-0.67155075729575686</v>
      </c>
      <c r="AT134" s="11">
        <f>IF(('OddsRatio_working_3-way'!X134=0),IF(Q134&gt;0,-Q134^(1/3),(-Q134)^(1/3)),'OddsRatio_working_3-way'!AN134-'OddsRatio_working_3-way'!R134/3)</f>
        <v>-0.40203093698934167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2.06</v>
      </c>
      <c r="B135" s="4">
        <f>IF('True_Odds_Calculator_3-way'!B136="","",'True_Odds_Calculator_3-way'!B136)</f>
        <v>3.53</v>
      </c>
      <c r="C135" s="4">
        <f>IF('True_Odds_Calculator_3-way'!C136="","",'True_Odds_Calculator_3-way'!C136)</f>
        <v>3.95</v>
      </c>
      <c r="D135" s="9">
        <f t="shared" si="39"/>
        <v>0.47688103600847276</v>
      </c>
      <c r="E135" s="9">
        <f t="shared" si="40"/>
        <v>0.27637948487548536</v>
      </c>
      <c r="F135" s="9">
        <f t="shared" si="41"/>
        <v>0.24673947911604188</v>
      </c>
      <c r="G135" s="9">
        <f t="shared" si="42"/>
        <v>1.0348670199311769</v>
      </c>
      <c r="H135" s="9">
        <f t="shared" si="43"/>
        <v>2.0969590411270476</v>
      </c>
      <c r="I135" s="9">
        <f t="shared" si="44"/>
        <v>3.6182135604258781</v>
      </c>
      <c r="J135" s="9">
        <f t="shared" si="45"/>
        <v>4.0528577087969726</v>
      </c>
      <c r="K135" s="11">
        <f t="shared" si="46"/>
        <v>0.4854368932038835</v>
      </c>
      <c r="L135" s="11">
        <f t="shared" si="47"/>
        <v>0.28328611898016998</v>
      </c>
      <c r="M135" s="11">
        <f t="shared" si="48"/>
        <v>0.25316455696202528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-0.27542881970615818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0.22768725797349287</v>
      </c>
      <c r="Q135" s="11">
        <f>2*'OddsRatio_working_3-way'!K135*'OddsRatio_working_3-way'!L135*'OddsRatio_working_3-way'!M135</f>
        <v>6.9629130878743992E-2</v>
      </c>
      <c r="R135" s="11">
        <f t="shared" si="49"/>
        <v>0</v>
      </c>
      <c r="S135" s="11">
        <f t="shared" si="50"/>
        <v>-0.82666461053858309</v>
      </c>
      <c r="T135" s="11">
        <f t="shared" si="51"/>
        <v>-0.25280263319222723</v>
      </c>
      <c r="U135" s="11">
        <f>'OddsRatio_working_3-way'!S135-'OddsRatio_working_3-way'!R135^2/3</f>
        <v>-0.82666461053858309</v>
      </c>
      <c r="V135" s="11">
        <f>'OddsRatio_working_3-way'!S135*'OddsRatio_working_3-way'!R135/3-2*'OddsRatio_working_3-way'!R135^3/27-'OddsRatio_working_3-way'!T135</f>
        <v>0.25280263319222723</v>
      </c>
      <c r="W135" s="11">
        <f>'OddsRatio_working_3-way'!V135^2+4*'OddsRatio_working_3-way'!U135^3/27</f>
        <v>-1.978289002935657E-2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0.14464790127952112</v>
      </c>
      <c r="Y135" s="11">
        <f>IF('OddsRatio_working_3-way'!W135&gt;=0,IF('OddsRatio_working_3-way'!V135+SQRT('OddsRatio_working_3-way'!W135)&gt;0,0,PI()),ACOS('OddsRatio_working_3-way'!V135/(2*'OddsRatio_working_3-way'!X135)))</f>
        <v>0.50772022780263604</v>
      </c>
      <c r="Z135" s="11">
        <f>'OddsRatio_working_3-way'!X135^(1/3)*COS('OddsRatio_working_3-way'!Y135/3)</f>
        <v>0.51743350996558846</v>
      </c>
      <c r="AA135" s="11">
        <f>'OddsRatio_working_3-way'!X135^(1/3)*COS(('OddsRatio_working_3-way'!Y135+2*PI())/3)</f>
        <v>-0.33528747202373771</v>
      </c>
      <c r="AB135" s="11">
        <f>'OddsRatio_working_3-way'!X135^(1/3)*COS(('OddsRatio_working_3-way'!Y135+4*PI())/3)</f>
        <v>-0.18214603794185083</v>
      </c>
      <c r="AC135" s="11">
        <f>'OddsRatio_working_3-way'!X135^(1/3)*SIN('OddsRatio_working_3-way'!Y135/3)</f>
        <v>8.8416248191262869E-2</v>
      </c>
      <c r="AD135" s="11">
        <f>'OddsRatio_working_3-way'!X135^(1/3)*SIN(('OddsRatio_working_3-way'!Y135+2*PI())/3)</f>
        <v>0.4039024403039167</v>
      </c>
      <c r="AE135" s="11">
        <f>'OddsRatio_working_3-way'!X135^(1/3)*SIN(('OddsRatio_working_3-way'!Y135+4*PI())/3)</f>
        <v>-0.49231868849517946</v>
      </c>
      <c r="AF135" s="11">
        <f>-'OddsRatio_working_3-way'!U135/(3*'OddsRatio_working_3-way'!X135^(1/3))*COS(('OddsRatio_working_3-way'!Y135)/3)</f>
        <v>0.51743350996558857</v>
      </c>
      <c r="AG135" s="11">
        <f>-'OddsRatio_working_3-way'!U135/(3*'OddsRatio_working_3-way'!X135^(1/3))*COS(('OddsRatio_working_3-way'!Y135+2*PI())/3)</f>
        <v>-0.33528747202373782</v>
      </c>
      <c r="AH135" s="11">
        <f>-'OddsRatio_working_3-way'!U135/(3*'OddsRatio_working_3-way'!X135^(1/3))*COS(('OddsRatio_working_3-way'!Y135+4*PI())/3)</f>
        <v>-0.18214603794185086</v>
      </c>
      <c r="AI135" s="11">
        <f>'OddsRatio_working_3-way'!U135/(3*'OddsRatio_working_3-way'!X135^(1/3))*SIN(('OddsRatio_working_3-way'!Y135)/3)</f>
        <v>-8.8416248191262897E-2</v>
      </c>
      <c r="AJ135" s="11">
        <f>'OddsRatio_working_3-way'!U135/(3*'OddsRatio_working_3-way'!X135^(1/3))*SIN(('OddsRatio_working_3-way'!Y135+2*PI())/3)</f>
        <v>-0.40390244030391675</v>
      </c>
      <c r="AK135" s="11">
        <f>'OddsRatio_working_3-way'!U135/(3*'OddsRatio_working_3-way'!X135^(1/3))*SIN(('OddsRatio_working_3-way'!Y135+4*PI())/3)</f>
        <v>0.49231868849517951</v>
      </c>
      <c r="AL135" s="11">
        <f>'OddsRatio_working_3-way'!Z135+'OddsRatio_working_3-way'!AF135</f>
        <v>1.0348670199311769</v>
      </c>
      <c r="AM135" s="11">
        <f>'OddsRatio_working_3-way'!AA135+'OddsRatio_working_3-way'!AG135</f>
        <v>-0.67057494404747553</v>
      </c>
      <c r="AN135" s="11">
        <f>'OddsRatio_working_3-way'!AB135+'OddsRatio_working_3-way'!AH135</f>
        <v>-0.36429207588370172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1.0348670199311769</v>
      </c>
      <c r="AS135" s="11">
        <f>IF(('OddsRatio_working_3-way'!X135=0),IF(Q135&gt;0,-Q135^(1/3),(-Q135)^(1/3)),'OddsRatio_working_3-way'!AM135-'OddsRatio_working_3-way'!R135/3)</f>
        <v>-0.67057494404747553</v>
      </c>
      <c r="AT135" s="11">
        <f>IF(('OddsRatio_working_3-way'!X135=0),IF(Q135&gt;0,-Q135^(1/3),(-Q135)^(1/3)),'OddsRatio_working_3-way'!AN135-'OddsRatio_working_3-way'!R135/3)</f>
        <v>-0.36429207588370172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4.13</v>
      </c>
      <c r="B136" s="4">
        <f>IF('True_Odds_Calculator_3-way'!B137="","",'True_Odds_Calculator_3-way'!B137)</f>
        <v>3.75</v>
      </c>
      <c r="C136" s="4">
        <f>IF('True_Odds_Calculator_3-way'!C137="","",'True_Odds_Calculator_3-way'!C137)</f>
        <v>1.94</v>
      </c>
      <c r="D136" s="9">
        <f t="shared" si="39"/>
        <v>0.23508253006790009</v>
      </c>
      <c r="E136" s="9">
        <f t="shared" si="40"/>
        <v>0.25914844921201197</v>
      </c>
      <c r="F136" s="9">
        <f t="shared" si="41"/>
        <v>0.50576902072008789</v>
      </c>
      <c r="G136" s="9">
        <f t="shared" si="42"/>
        <v>1.0395607797077937</v>
      </c>
      <c r="H136" s="9">
        <f t="shared" si="43"/>
        <v>4.2538252404853942</v>
      </c>
      <c r="I136" s="9">
        <f t="shared" si="44"/>
        <v>3.8587921441964328</v>
      </c>
      <c r="J136" s="9">
        <f t="shared" si="45"/>
        <v>1.9771871329253252</v>
      </c>
      <c r="K136" s="11">
        <f t="shared" si="46"/>
        <v>0.24213075060532688</v>
      </c>
      <c r="L136" s="11">
        <f t="shared" si="47"/>
        <v>0.26666666666666666</v>
      </c>
      <c r="M136" s="11">
        <f t="shared" si="48"/>
        <v>0.51546391752577325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-0.26929099789487676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0.22698717788705558</v>
      </c>
      <c r="Q136" s="11">
        <f>2*'OddsRatio_working_3-way'!K136*'OddsRatio_working_3-way'!L136*'OddsRatio_working_3-way'!M136</f>
        <v>6.6565154805588139E-2</v>
      </c>
      <c r="R136" s="11">
        <f t="shared" si="49"/>
        <v>0</v>
      </c>
      <c r="S136" s="11">
        <f t="shared" si="50"/>
        <v>-0.8429066684793699</v>
      </c>
      <c r="T136" s="11">
        <f t="shared" si="51"/>
        <v>-0.24718670629893541</v>
      </c>
      <c r="U136" s="11">
        <f>'OddsRatio_working_3-way'!S136-'OddsRatio_working_3-way'!R136^2/3</f>
        <v>-0.8429066684793699</v>
      </c>
      <c r="V136" s="11">
        <f>'OddsRatio_working_3-way'!S136*'OddsRatio_working_3-way'!R136/3-2*'OddsRatio_working_3-way'!R136^3/27-'OddsRatio_working_3-way'!T136</f>
        <v>0.24718670629893541</v>
      </c>
      <c r="W136" s="11">
        <f>'OddsRatio_working_3-way'!V136^2+4*'OddsRatio_working_3-way'!U136^3/27</f>
        <v>-2.7621421291797683E-2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0.14893177050474643</v>
      </c>
      <c r="Y136" s="11">
        <f>IF('OddsRatio_working_3-way'!W136&gt;=0,IF('OddsRatio_working_3-way'!V136+SQRT('OddsRatio_working_3-way'!W136)&gt;0,0,PI()),ACOS('OddsRatio_working_3-way'!V136/(2*'OddsRatio_working_3-way'!X136)))</f>
        <v>0.59192956090579807</v>
      </c>
      <c r="Z136" s="11">
        <f>'OddsRatio_working_3-way'!X136^(1/3)*COS('OddsRatio_working_3-way'!Y136/3)</f>
        <v>0.51978038985389674</v>
      </c>
      <c r="AA136" s="11">
        <f>'OddsRatio_working_3-way'!X136^(1/3)*COS(('OddsRatio_working_3-way'!Y136+2*PI())/3)</f>
        <v>-0.34987867675846246</v>
      </c>
      <c r="AB136" s="11">
        <f>'OddsRatio_working_3-way'!X136^(1/3)*COS(('OddsRatio_working_3-way'!Y136+4*PI())/3)</f>
        <v>-0.16990171309543439</v>
      </c>
      <c r="AC136" s="11">
        <f>'OddsRatio_working_3-way'!X136^(1/3)*SIN('OddsRatio_working_3-way'!Y136/3)</f>
        <v>0.10390974841878085</v>
      </c>
      <c r="AD136" s="11">
        <f>'OddsRatio_working_3-way'!X136^(1/3)*SIN(('OddsRatio_working_3-way'!Y136+2*PI())/3)</f>
        <v>0.39818814779306344</v>
      </c>
      <c r="AE136" s="11">
        <f>'OddsRatio_working_3-way'!X136^(1/3)*SIN(('OddsRatio_working_3-way'!Y136+4*PI())/3)</f>
        <v>-0.50209789621184431</v>
      </c>
      <c r="AF136" s="11">
        <f>-'OddsRatio_working_3-way'!U136/(3*'OddsRatio_working_3-way'!X136^(1/3))*COS(('OddsRatio_working_3-way'!Y136)/3)</f>
        <v>0.51978038985389685</v>
      </c>
      <c r="AG136" s="11">
        <f>-'OddsRatio_working_3-way'!U136/(3*'OddsRatio_working_3-way'!X136^(1/3))*COS(('OddsRatio_working_3-way'!Y136+2*PI())/3)</f>
        <v>-0.34987867675846257</v>
      </c>
      <c r="AH136" s="11">
        <f>-'OddsRatio_working_3-way'!U136/(3*'OddsRatio_working_3-way'!X136^(1/3))*COS(('OddsRatio_working_3-way'!Y136+4*PI())/3)</f>
        <v>-0.16990171309543442</v>
      </c>
      <c r="AI136" s="11">
        <f>'OddsRatio_working_3-way'!U136/(3*'OddsRatio_working_3-way'!X136^(1/3))*SIN(('OddsRatio_working_3-way'!Y136)/3)</f>
        <v>-0.10390974841878087</v>
      </c>
      <c r="AJ136" s="11">
        <f>'OddsRatio_working_3-way'!U136/(3*'OddsRatio_working_3-way'!X136^(1/3))*SIN(('OddsRatio_working_3-way'!Y136+2*PI())/3)</f>
        <v>-0.39818814779306355</v>
      </c>
      <c r="AK136" s="11">
        <f>'OddsRatio_working_3-way'!U136/(3*'OddsRatio_working_3-way'!X136^(1/3))*SIN(('OddsRatio_working_3-way'!Y136+4*PI())/3)</f>
        <v>0.50209789621184442</v>
      </c>
      <c r="AL136" s="11">
        <f>'OddsRatio_working_3-way'!Z136+'OddsRatio_working_3-way'!AF136</f>
        <v>1.0395607797077937</v>
      </c>
      <c r="AM136" s="11">
        <f>'OddsRatio_working_3-way'!AA136+'OddsRatio_working_3-way'!AG136</f>
        <v>-0.69975735351692503</v>
      </c>
      <c r="AN136" s="11">
        <f>'OddsRatio_working_3-way'!AB136+'OddsRatio_working_3-way'!AH136</f>
        <v>-0.33980342619086878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1.0395607797077937</v>
      </c>
      <c r="AS136" s="11">
        <f>IF(('OddsRatio_working_3-way'!X136=0),IF(Q136&gt;0,-Q136^(1/3),(-Q136)^(1/3)),'OddsRatio_working_3-way'!AM136-'OddsRatio_working_3-way'!R136/3)</f>
        <v>-0.69975735351692503</v>
      </c>
      <c r="AT136" s="11">
        <f>IF(('OddsRatio_working_3-way'!X136=0),IF(Q136&gt;0,-Q136^(1/3),(-Q136)^(1/3)),'OddsRatio_working_3-way'!AN136-'OddsRatio_working_3-way'!R136/3)</f>
        <v>-0.33980342619086878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3.06</v>
      </c>
      <c r="B137" s="4">
        <f>IF('True_Odds_Calculator_3-way'!B138="","",'True_Odds_Calculator_3-way'!B138)</f>
        <v>3.66</v>
      </c>
      <c r="C137" s="4">
        <f>IF('True_Odds_Calculator_3-way'!C138="","",'True_Odds_Calculator_3-way'!C138)</f>
        <v>2.37</v>
      </c>
      <c r="D137" s="9">
        <f t="shared" si="39"/>
        <v>0.31950859498300538</v>
      </c>
      <c r="E137" s="9">
        <f t="shared" si="40"/>
        <v>0.26665684106940057</v>
      </c>
      <c r="F137" s="9">
        <f t="shared" si="41"/>
        <v>0.41383456394759405</v>
      </c>
      <c r="G137" s="9">
        <f t="shared" si="42"/>
        <v>1.0338865329146025</v>
      </c>
      <c r="H137" s="9">
        <f t="shared" si="43"/>
        <v>3.1298062578040815</v>
      </c>
      <c r="I137" s="9">
        <f t="shared" si="44"/>
        <v>3.7501381775528433</v>
      </c>
      <c r="J137" s="9">
        <f t="shared" si="45"/>
        <v>2.4164245500930055</v>
      </c>
      <c r="K137" s="11">
        <f t="shared" si="46"/>
        <v>0.32679738562091504</v>
      </c>
      <c r="L137" s="11">
        <f t="shared" si="47"/>
        <v>0.27322404371584696</v>
      </c>
      <c r="M137" s="11">
        <f t="shared" si="48"/>
        <v>0.42194092827004215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-0.2828255017546587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0.22943857398162049</v>
      </c>
      <c r="Q137" s="11">
        <f>2*'OddsRatio_working_3-way'!K137*'OddsRatio_working_3-way'!L137*'OddsRatio_working_3-way'!M137</f>
        <v>7.5349285379842507E-2</v>
      </c>
      <c r="R137" s="11">
        <f t="shared" si="49"/>
        <v>0</v>
      </c>
      <c r="S137" s="11">
        <f t="shared" si="50"/>
        <v>-0.81123722068263304</v>
      </c>
      <c r="T137" s="11">
        <f t="shared" si="51"/>
        <v>-0.26641616442779403</v>
      </c>
      <c r="U137" s="11">
        <f>'OddsRatio_working_3-way'!S137-'OddsRatio_working_3-way'!R137^2/3</f>
        <v>-0.81123722068263304</v>
      </c>
      <c r="V137" s="11">
        <f>'OddsRatio_working_3-way'!S137*'OddsRatio_working_3-way'!R137/3-2*'OddsRatio_working_3-way'!R137^3/27-'OddsRatio_working_3-way'!T137</f>
        <v>0.26641616442779403</v>
      </c>
      <c r="W137" s="11">
        <f>'OddsRatio_working_3-way'!V137^2+4*'OddsRatio_working_3-way'!U137^3/27</f>
        <v>-8.1157522206124627E-3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0.14061767748849169</v>
      </c>
      <c r="Y137" s="11">
        <f>IF('OddsRatio_working_3-way'!W137&gt;=0,IF('OddsRatio_working_3-way'!V137+SQRT('OddsRatio_working_3-way'!W137)&gt;0,0,PI()),ACOS('OddsRatio_working_3-way'!V137/(2*'OddsRatio_working_3-way'!X137)))</f>
        <v>0.32607537791163965</v>
      </c>
      <c r="Z137" s="11">
        <f>'OddsRatio_working_3-way'!X137^(1/3)*COS('OddsRatio_working_3-way'!Y137/3)</f>
        <v>0.51694326645730126</v>
      </c>
      <c r="AA137" s="11">
        <f>'OddsRatio_working_3-way'!X137^(1/3)*COS(('OddsRatio_working_3-way'!Y137+2*PI())/3)</f>
        <v>-0.30732395783045335</v>
      </c>
      <c r="AB137" s="11">
        <f>'OddsRatio_working_3-way'!X137^(1/3)*COS(('OddsRatio_working_3-way'!Y137+4*PI())/3)</f>
        <v>-0.20961930862684813</v>
      </c>
      <c r="AC137" s="11">
        <f>'OddsRatio_working_3-way'!X137^(1/3)*SIN('OddsRatio_working_3-way'!Y137/3)</f>
        <v>5.6409805518779665E-2</v>
      </c>
      <c r="AD137" s="11">
        <f>'OddsRatio_working_3-way'!X137^(1/3)*SIN(('OddsRatio_working_3-way'!Y137+2*PI())/3)</f>
        <v>0.41948109830794128</v>
      </c>
      <c r="AE137" s="11">
        <f>'OddsRatio_working_3-way'!X137^(1/3)*SIN(('OddsRatio_working_3-way'!Y137+4*PI())/3)</f>
        <v>-0.47589090382672078</v>
      </c>
      <c r="AF137" s="11">
        <f>-'OddsRatio_working_3-way'!U137/(3*'OddsRatio_working_3-way'!X137^(1/3))*COS(('OddsRatio_working_3-way'!Y137)/3)</f>
        <v>0.51694326645730138</v>
      </c>
      <c r="AG137" s="11">
        <f>-'OddsRatio_working_3-way'!U137/(3*'OddsRatio_working_3-way'!X137^(1/3))*COS(('OddsRatio_working_3-way'!Y137+2*PI())/3)</f>
        <v>-0.30732395783045341</v>
      </c>
      <c r="AH137" s="11">
        <f>-'OddsRatio_working_3-way'!U137/(3*'OddsRatio_working_3-way'!X137^(1/3))*COS(('OddsRatio_working_3-way'!Y137+4*PI())/3)</f>
        <v>-0.20961930862684819</v>
      </c>
      <c r="AI137" s="11">
        <f>'OddsRatio_working_3-way'!U137/(3*'OddsRatio_working_3-way'!X137^(1/3))*SIN(('OddsRatio_working_3-way'!Y137)/3)</f>
        <v>-5.6409805518779679E-2</v>
      </c>
      <c r="AJ137" s="11">
        <f>'OddsRatio_working_3-way'!U137/(3*'OddsRatio_working_3-way'!X137^(1/3))*SIN(('OddsRatio_working_3-way'!Y137+2*PI())/3)</f>
        <v>-0.41948109830794139</v>
      </c>
      <c r="AK137" s="11">
        <f>'OddsRatio_working_3-way'!U137/(3*'OddsRatio_working_3-way'!X137^(1/3))*SIN(('OddsRatio_working_3-way'!Y137+4*PI())/3)</f>
        <v>0.47589090382672089</v>
      </c>
      <c r="AL137" s="11">
        <f>'OddsRatio_working_3-way'!Z137+'OddsRatio_working_3-way'!AF137</f>
        <v>1.0338865329146025</v>
      </c>
      <c r="AM137" s="11">
        <f>'OddsRatio_working_3-way'!AA137+'OddsRatio_working_3-way'!AG137</f>
        <v>-0.61464791566090682</v>
      </c>
      <c r="AN137" s="11">
        <f>'OddsRatio_working_3-way'!AB137+'OddsRatio_working_3-way'!AH137</f>
        <v>-0.41923861725369632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1.0338865329146025</v>
      </c>
      <c r="AS137" s="11">
        <f>IF(('OddsRatio_working_3-way'!X137=0),IF(Q137&gt;0,-Q137^(1/3),(-Q137)^(1/3)),'OddsRatio_working_3-way'!AM137-'OddsRatio_working_3-way'!R137/3)</f>
        <v>-0.61464791566090682</v>
      </c>
      <c r="AT137" s="11">
        <f>IF(('OddsRatio_working_3-way'!X137=0),IF(Q137&gt;0,-Q137^(1/3),(-Q137)^(1/3)),'OddsRatio_working_3-way'!AN137-'OddsRatio_working_3-way'!R137/3)</f>
        <v>-0.41923861725369632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2.56</v>
      </c>
      <c r="B138" s="4">
        <f>IF('True_Odds_Calculator_3-way'!B139="","",'True_Odds_Calculator_3-way'!B139)</f>
        <v>3.41</v>
      </c>
      <c r="C138" s="4">
        <f>IF('True_Odds_Calculator_3-way'!C139="","",'True_Odds_Calculator_3-way'!C139)</f>
        <v>2.91</v>
      </c>
      <c r="D138" s="9">
        <f t="shared" si="39"/>
        <v>0.38084068077326394</v>
      </c>
      <c r="E138" s="9">
        <f t="shared" si="40"/>
        <v>0.28476998205927345</v>
      </c>
      <c r="F138" s="9">
        <f t="shared" si="41"/>
        <v>0.33438933716746266</v>
      </c>
      <c r="G138" s="9">
        <f t="shared" si="42"/>
        <v>1.0421601985860676</v>
      </c>
      <c r="H138" s="9">
        <f t="shared" si="43"/>
        <v>2.6257699097942657</v>
      </c>
      <c r="I138" s="9">
        <f t="shared" si="44"/>
        <v>3.5116060785924232</v>
      </c>
      <c r="J138" s="9">
        <f t="shared" si="45"/>
        <v>2.9905259792993895</v>
      </c>
      <c r="K138" s="11">
        <f t="shared" si="46"/>
        <v>0.390625</v>
      </c>
      <c r="L138" s="11">
        <f t="shared" si="47"/>
        <v>0.29325513196480935</v>
      </c>
      <c r="M138" s="11">
        <f t="shared" si="48"/>
        <v>0.3436426116838488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-0.28267517837167822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0.23146748495933725</v>
      </c>
      <c r="Q138" s="11">
        <f>2*'OddsRatio_working_3-way'!K138*'OddsRatio_working_3-way'!L138*'OddsRatio_working_3-way'!M138</f>
        <v>7.8730437060999067E-2</v>
      </c>
      <c r="R138" s="11">
        <f t="shared" si="49"/>
        <v>0</v>
      </c>
      <c r="S138" s="11">
        <f t="shared" si="50"/>
        <v>-0.81884616220172668</v>
      </c>
      <c r="T138" s="11">
        <f t="shared" si="51"/>
        <v>-0.27851910278970299</v>
      </c>
      <c r="U138" s="11">
        <f>'OddsRatio_working_3-way'!S138-'OddsRatio_working_3-way'!R138^2/3</f>
        <v>-0.81884616220172668</v>
      </c>
      <c r="V138" s="11">
        <f>'OddsRatio_working_3-way'!S138*'OddsRatio_working_3-way'!R138/3-2*'OddsRatio_working_3-way'!R138^3/27-'OddsRatio_working_3-way'!T138</f>
        <v>0.27851910278970299</v>
      </c>
      <c r="W138" s="11">
        <f>'OddsRatio_working_3-way'!V138^2+4*'OddsRatio_working_3-way'!U138^3/27</f>
        <v>-3.766924486058254E-3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0.14260067943810734</v>
      </c>
      <c r="Y138" s="11">
        <f>IF('OddsRatio_working_3-way'!W138&gt;=0,IF('OddsRatio_working_3-way'!V138+SQRT('OddsRatio_working_3-way'!W138)&gt;0,0,PI()),ACOS('OddsRatio_working_3-way'!V138/(2*'OddsRatio_working_3-way'!X138)))</f>
        <v>0.21689642051505609</v>
      </c>
      <c r="Z138" s="11">
        <f>'OddsRatio_working_3-way'!X138^(1/3)*COS('OddsRatio_working_3-way'!Y138/3)</f>
        <v>0.52108009929303378</v>
      </c>
      <c r="AA138" s="11">
        <f>'OddsRatio_working_3-way'!X138^(1/3)*COS(('OddsRatio_working_3-way'!Y138+2*PI())/3)</f>
        <v>-0.29322319730709484</v>
      </c>
      <c r="AB138" s="11">
        <f>'OddsRatio_working_3-way'!X138^(1/3)*COS(('OddsRatio_working_3-way'!Y138+4*PI())/3)</f>
        <v>-0.22785690198593886</v>
      </c>
      <c r="AC138" s="11">
        <f>'OddsRatio_working_3-way'!X138^(1/3)*SIN('OddsRatio_working_3-way'!Y138/3)</f>
        <v>3.7739248199598001E-2</v>
      </c>
      <c r="AD138" s="11">
        <f>'OddsRatio_working_3-way'!X138^(1/3)*SIN(('OddsRatio_working_3-way'!Y138+2*PI())/3)</f>
        <v>0.43239897929448606</v>
      </c>
      <c r="AE138" s="11">
        <f>'OddsRatio_working_3-way'!X138^(1/3)*SIN(('OddsRatio_working_3-way'!Y138+4*PI())/3)</f>
        <v>-0.47013822749408402</v>
      </c>
      <c r="AF138" s="11">
        <f>-'OddsRatio_working_3-way'!U138/(3*'OddsRatio_working_3-way'!X138^(1/3))*COS(('OddsRatio_working_3-way'!Y138)/3)</f>
        <v>0.52108009929303389</v>
      </c>
      <c r="AG138" s="11">
        <f>-'OddsRatio_working_3-way'!U138/(3*'OddsRatio_working_3-way'!X138^(1/3))*COS(('OddsRatio_working_3-way'!Y138+2*PI())/3)</f>
        <v>-0.2932231973070949</v>
      </c>
      <c r="AH138" s="11">
        <f>-'OddsRatio_working_3-way'!U138/(3*'OddsRatio_working_3-way'!X138^(1/3))*COS(('OddsRatio_working_3-way'!Y138+4*PI())/3)</f>
        <v>-0.22785690198593891</v>
      </c>
      <c r="AI138" s="11">
        <f>'OddsRatio_working_3-way'!U138/(3*'OddsRatio_working_3-way'!X138^(1/3))*SIN(('OddsRatio_working_3-way'!Y138)/3)</f>
        <v>-3.7739248199598008E-2</v>
      </c>
      <c r="AJ138" s="11">
        <f>'OddsRatio_working_3-way'!U138/(3*'OddsRatio_working_3-way'!X138^(1/3))*SIN(('OddsRatio_working_3-way'!Y138+2*PI())/3)</f>
        <v>-0.43239897929448617</v>
      </c>
      <c r="AK138" s="11">
        <f>'OddsRatio_working_3-way'!U138/(3*'OddsRatio_working_3-way'!X138^(1/3))*SIN(('OddsRatio_working_3-way'!Y138+4*PI())/3)</f>
        <v>0.47013822749408407</v>
      </c>
      <c r="AL138" s="11">
        <f>'OddsRatio_working_3-way'!Z138+'OddsRatio_working_3-way'!AF138</f>
        <v>1.0421601985860676</v>
      </c>
      <c r="AM138" s="11">
        <f>'OddsRatio_working_3-way'!AA138+'OddsRatio_working_3-way'!AG138</f>
        <v>-0.58644639461418979</v>
      </c>
      <c r="AN138" s="11">
        <f>'OddsRatio_working_3-way'!AB138+'OddsRatio_working_3-way'!AH138</f>
        <v>-0.45571380397187777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1.0421601985860676</v>
      </c>
      <c r="AS138" s="11">
        <f>IF(('OddsRatio_working_3-way'!X138=0),IF(Q138&gt;0,-Q138^(1/3),(-Q138)^(1/3)),'OddsRatio_working_3-way'!AM138-'OddsRatio_working_3-way'!R138/3)</f>
        <v>-0.58644639461418979</v>
      </c>
      <c r="AT138" s="11">
        <f>IF(('OddsRatio_working_3-way'!X138=0),IF(Q138&gt;0,-Q138^(1/3),(-Q138)^(1/3)),'OddsRatio_working_3-way'!AN138-'OddsRatio_working_3-way'!R138/3)</f>
        <v>-0.45571380397187777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2.29</v>
      </c>
      <c r="B139" s="4">
        <f>IF('True_Odds_Calculator_3-way'!B140="","",'True_Odds_Calculator_3-way'!B140)</f>
        <v>3.89</v>
      </c>
      <c r="C139" s="4">
        <f>IF('True_Odds_Calculator_3-way'!C140="","",'True_Odds_Calculator_3-way'!C140)</f>
        <v>3</v>
      </c>
      <c r="D139" s="9">
        <f t="shared" si="39"/>
        <v>0.42653827205908962</v>
      </c>
      <c r="E139" s="9">
        <f t="shared" si="40"/>
        <v>0.24925241619919686</v>
      </c>
      <c r="F139" s="9">
        <f t="shared" si="41"/>
        <v>0.32420931174171363</v>
      </c>
      <c r="G139" s="9">
        <f t="shared" si="42"/>
        <v>1.0422135697272406</v>
      </c>
      <c r="H139" s="9">
        <f t="shared" si="43"/>
        <v>2.3444555049481397</v>
      </c>
      <c r="I139" s="9">
        <f t="shared" si="44"/>
        <v>4.0119972165117259</v>
      </c>
      <c r="J139" s="9">
        <f t="shared" si="45"/>
        <v>3.0844271394544815</v>
      </c>
      <c r="K139" s="11">
        <f t="shared" si="46"/>
        <v>0.4366812227074236</v>
      </c>
      <c r="L139" s="11">
        <f t="shared" si="47"/>
        <v>0.25706940874035988</v>
      </c>
      <c r="M139" s="11">
        <f t="shared" si="48"/>
        <v>0.33333333333333331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-0.27900450152108758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0.23125021048259448</v>
      </c>
      <c r="Q139" s="11">
        <f>2*'OddsRatio_working_3-way'!K139*'OddsRatio_working_3-way'!L139*'OddsRatio_working_3-way'!M139</f>
        <v>7.4838255819609859E-2</v>
      </c>
      <c r="R139" s="11">
        <f t="shared" si="49"/>
        <v>0</v>
      </c>
      <c r="S139" s="11">
        <f t="shared" si="50"/>
        <v>-0.8288404281001045</v>
      </c>
      <c r="T139" s="11">
        <f t="shared" si="51"/>
        <v>-0.26823314825246097</v>
      </c>
      <c r="U139" s="11">
        <f>'OddsRatio_working_3-way'!S139-'OddsRatio_working_3-way'!R139^2/3</f>
        <v>-0.8288404281001045</v>
      </c>
      <c r="V139" s="11">
        <f>'OddsRatio_working_3-way'!S139*'OddsRatio_working_3-way'!R139/3-2*'OddsRatio_working_3-way'!R139^3/27-'OddsRatio_working_3-way'!T139</f>
        <v>0.26823314825246097</v>
      </c>
      <c r="W139" s="11">
        <f>'OddsRatio_working_3-way'!V139^2+4*'OddsRatio_working_3-way'!U139^3/27</f>
        <v>-1.2405623995865908E-2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0.14521935633490168</v>
      </c>
      <c r="Y139" s="11">
        <f>IF('OddsRatio_working_3-way'!W139&gt;=0,IF('OddsRatio_working_3-way'!V139+SQRT('OddsRatio_working_3-way'!W139)&gt;0,0,PI()),ACOS('OddsRatio_working_3-way'!V139/(2*'OddsRatio_working_3-way'!X139)))</f>
        <v>0.3935729890610109</v>
      </c>
      <c r="Z139" s="11">
        <f>'OddsRatio_working_3-way'!X139^(1/3)*COS('OddsRatio_working_3-way'!Y139/3)</f>
        <v>0.52110678486362028</v>
      </c>
      <c r="AA139" s="11">
        <f>'OddsRatio_working_3-way'!X139^(1/3)*COS(('OddsRatio_working_3-way'!Y139+2*PI())/3)</f>
        <v>-0.32010081976374033</v>
      </c>
      <c r="AB139" s="11">
        <f>'OddsRatio_working_3-way'!X139^(1/3)*COS(('OddsRatio_working_3-way'!Y139+4*PI())/3)</f>
        <v>-0.20100596509987984</v>
      </c>
      <c r="AC139" s="11">
        <f>'OddsRatio_working_3-way'!X139^(1/3)*SIN('OddsRatio_working_3-way'!Y139/3)</f>
        <v>6.875944639927925E-2</v>
      </c>
      <c r="AD139" s="11">
        <f>'OddsRatio_working_3-way'!X139^(1/3)*SIN(('OddsRatio_working_3-way'!Y139+2*PI())/3)</f>
        <v>0.41691199057668776</v>
      </c>
      <c r="AE139" s="11">
        <f>'OddsRatio_working_3-way'!X139^(1/3)*SIN(('OddsRatio_working_3-way'!Y139+4*PI())/3)</f>
        <v>-0.48567143697596699</v>
      </c>
      <c r="AF139" s="11">
        <f>-'OddsRatio_working_3-way'!U139/(3*'OddsRatio_working_3-way'!X139^(1/3))*COS(('OddsRatio_working_3-way'!Y139)/3)</f>
        <v>0.52110678486362028</v>
      </c>
      <c r="AG139" s="11">
        <f>-'OddsRatio_working_3-way'!U139/(3*'OddsRatio_working_3-way'!X139^(1/3))*COS(('OddsRatio_working_3-way'!Y139+2*PI())/3)</f>
        <v>-0.32010081976374033</v>
      </c>
      <c r="AH139" s="11">
        <f>-'OddsRatio_working_3-way'!U139/(3*'OddsRatio_working_3-way'!X139^(1/3))*COS(('OddsRatio_working_3-way'!Y139+4*PI())/3)</f>
        <v>-0.20100596509987984</v>
      </c>
      <c r="AI139" s="11">
        <f>'OddsRatio_working_3-way'!U139/(3*'OddsRatio_working_3-way'!X139^(1/3))*SIN(('OddsRatio_working_3-way'!Y139)/3)</f>
        <v>-6.875944639927925E-2</v>
      </c>
      <c r="AJ139" s="11">
        <f>'OddsRatio_working_3-way'!U139/(3*'OddsRatio_working_3-way'!X139^(1/3))*SIN(('OddsRatio_working_3-way'!Y139+2*PI())/3)</f>
        <v>-0.41691199057668776</v>
      </c>
      <c r="AK139" s="11">
        <f>'OddsRatio_working_3-way'!U139/(3*'OddsRatio_working_3-way'!X139^(1/3))*SIN(('OddsRatio_working_3-way'!Y139+4*PI())/3)</f>
        <v>0.48567143697596699</v>
      </c>
      <c r="AL139" s="11">
        <f>'OddsRatio_working_3-way'!Z139+'OddsRatio_working_3-way'!AF139</f>
        <v>1.0422135697272406</v>
      </c>
      <c r="AM139" s="11">
        <f>'OddsRatio_working_3-way'!AA139+'OddsRatio_working_3-way'!AG139</f>
        <v>-0.64020163952748066</v>
      </c>
      <c r="AN139" s="11">
        <f>'OddsRatio_working_3-way'!AB139+'OddsRatio_working_3-way'!AH139</f>
        <v>-0.40201193019975967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1.0422135697272406</v>
      </c>
      <c r="AS139" s="11">
        <f>IF(('OddsRatio_working_3-way'!X139=0),IF(Q139&gt;0,-Q139^(1/3),(-Q139)^(1/3)),'OddsRatio_working_3-way'!AM139-'OddsRatio_working_3-way'!R139/3)</f>
        <v>-0.64020163952748066</v>
      </c>
      <c r="AT139" s="11">
        <f>IF(('OddsRatio_working_3-way'!X139=0),IF(Q139&gt;0,-Q139^(1/3),(-Q139)^(1/3)),'OddsRatio_working_3-way'!AN139-'OddsRatio_working_3-way'!R139/3)</f>
        <v>-0.40201193019975967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2.83</v>
      </c>
      <c r="B140" s="4">
        <f>IF('True_Odds_Calculator_3-way'!B141="","",'True_Odds_Calculator_3-way'!B141)</f>
        <v>3.18</v>
      </c>
      <c r="C140" s="4">
        <f>IF('True_Odds_Calculator_3-way'!C141="","",'True_Odds_Calculator_3-way'!C141)</f>
        <v>2.78</v>
      </c>
      <c r="D140" s="9">
        <f t="shared" si="39"/>
        <v>0.34402380715107195</v>
      </c>
      <c r="E140" s="9">
        <f t="shared" si="40"/>
        <v>0.30567397267222657</v>
      </c>
      <c r="F140" s="9">
        <f t="shared" si="41"/>
        <v>0.35030222017670154</v>
      </c>
      <c r="G140" s="9">
        <f t="shared" si="42"/>
        <v>1.0419538663660297</v>
      </c>
      <c r="H140" s="9">
        <f t="shared" si="43"/>
        <v>2.9067755754498346</v>
      </c>
      <c r="I140" s="9">
        <f t="shared" si="44"/>
        <v>3.2714594286779448</v>
      </c>
      <c r="J140" s="9">
        <f t="shared" si="45"/>
        <v>2.854677882131532</v>
      </c>
      <c r="K140" s="11">
        <f t="shared" si="46"/>
        <v>0.35335689045936397</v>
      </c>
      <c r="L140" s="11">
        <f t="shared" si="47"/>
        <v>0.31446540880503143</v>
      </c>
      <c r="M140" s="11">
        <f t="shared" si="48"/>
        <v>0.35971223021582738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-0.28383714789619063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0.23143029679196842</v>
      </c>
      <c r="Q140" s="11">
        <f>2*'OddsRatio_working_3-way'!K140*'OddsRatio_working_3-way'!L140*'OddsRatio_working_3-way'!M140</f>
        <v>7.994138058444504E-2</v>
      </c>
      <c r="R140" s="11">
        <f t="shared" si="49"/>
        <v>0</v>
      </c>
      <c r="S140" s="11">
        <f t="shared" si="50"/>
        <v>-0.81536295903244749</v>
      </c>
      <c r="T140" s="11">
        <f t="shared" si="51"/>
        <v>-0.28164523628063814</v>
      </c>
      <c r="U140" s="11">
        <f>'OddsRatio_working_3-way'!S140-'OddsRatio_working_3-way'!R140^2/3</f>
        <v>-0.81536295903244749</v>
      </c>
      <c r="V140" s="11">
        <f>'OddsRatio_working_3-way'!S140*'OddsRatio_working_3-way'!R140/3-2*'OddsRatio_working_3-way'!R140^3/27-'OddsRatio_working_3-way'!T140</f>
        <v>0.28164523628063814</v>
      </c>
      <c r="W140" s="11">
        <f>'OddsRatio_working_3-way'!V140^2+4*'OddsRatio_working_3-way'!U140^3/27</f>
        <v>-9.8217666416976213E-4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0.14169175680305668</v>
      </c>
      <c r="Y140" s="11">
        <f>IF('OddsRatio_working_3-way'!W140&gt;=0,IF('OddsRatio_working_3-way'!V140+SQRT('OddsRatio_working_3-way'!W140)&gt;0,0,PI()),ACOS('OddsRatio_working_3-way'!V140/(2*'OddsRatio_working_3-way'!X140)))</f>
        <v>0.1108177906197878</v>
      </c>
      <c r="Z140" s="11">
        <f>'OddsRatio_working_3-way'!X140^(1/3)*COS('OddsRatio_working_3-way'!Y140/3)</f>
        <v>0.52097693318301486</v>
      </c>
      <c r="AA140" s="11">
        <f>'OddsRatio_working_3-way'!X140^(1/3)*COS(('OddsRatio_working_3-way'!Y140+2*PI())/3)</f>
        <v>-0.27716228068808418</v>
      </c>
      <c r="AB140" s="11">
        <f>'OddsRatio_working_3-way'!X140^(1/3)*COS(('OddsRatio_working_3-way'!Y140+4*PI())/3)</f>
        <v>-0.24381465249493059</v>
      </c>
      <c r="AC140" s="11">
        <f>'OddsRatio_working_3-way'!X140^(1/3)*SIN('OddsRatio_working_3-way'!Y140/3)</f>
        <v>1.9253262114152861E-2</v>
      </c>
      <c r="AD140" s="11">
        <f>'OddsRatio_working_3-way'!X140^(1/3)*SIN(('OddsRatio_working_3-way'!Y140+2*PI())/3)</f>
        <v>0.44155262786512262</v>
      </c>
      <c r="AE140" s="11">
        <f>'OddsRatio_working_3-way'!X140^(1/3)*SIN(('OddsRatio_working_3-way'!Y140+4*PI())/3)</f>
        <v>-0.46080588997927541</v>
      </c>
      <c r="AF140" s="11">
        <f>-'OddsRatio_working_3-way'!U140/(3*'OddsRatio_working_3-way'!X140^(1/3))*COS(('OddsRatio_working_3-way'!Y140)/3)</f>
        <v>0.52097693318301486</v>
      </c>
      <c r="AG140" s="11">
        <f>-'OddsRatio_working_3-way'!U140/(3*'OddsRatio_working_3-way'!X140^(1/3))*COS(('OddsRatio_working_3-way'!Y140+2*PI())/3)</f>
        <v>-0.27716228068808418</v>
      </c>
      <c r="AH140" s="11">
        <f>-'OddsRatio_working_3-way'!U140/(3*'OddsRatio_working_3-way'!X140^(1/3))*COS(('OddsRatio_working_3-way'!Y140+4*PI())/3)</f>
        <v>-0.24381465249493059</v>
      </c>
      <c r="AI140" s="11">
        <f>'OddsRatio_working_3-way'!U140/(3*'OddsRatio_working_3-way'!X140^(1/3))*SIN(('OddsRatio_working_3-way'!Y140)/3)</f>
        <v>-1.9253262114152861E-2</v>
      </c>
      <c r="AJ140" s="11">
        <f>'OddsRatio_working_3-way'!U140/(3*'OddsRatio_working_3-way'!X140^(1/3))*SIN(('OddsRatio_working_3-way'!Y140+2*PI())/3)</f>
        <v>-0.44155262786512262</v>
      </c>
      <c r="AK140" s="11">
        <f>'OddsRatio_working_3-way'!U140/(3*'OddsRatio_working_3-way'!X140^(1/3))*SIN(('OddsRatio_working_3-way'!Y140+4*PI())/3)</f>
        <v>0.46080588997927541</v>
      </c>
      <c r="AL140" s="11">
        <f>'OddsRatio_working_3-way'!Z140+'OddsRatio_working_3-way'!AF140</f>
        <v>1.0419538663660297</v>
      </c>
      <c r="AM140" s="11">
        <f>'OddsRatio_working_3-way'!AA140+'OddsRatio_working_3-way'!AG140</f>
        <v>-0.55432456137616837</v>
      </c>
      <c r="AN140" s="11">
        <f>'OddsRatio_working_3-way'!AB140+'OddsRatio_working_3-way'!AH140</f>
        <v>-0.48762930498986118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1.0419538663660297</v>
      </c>
      <c r="AS140" s="11">
        <f>IF(('OddsRatio_working_3-way'!X140=0),IF(Q140&gt;0,-Q140^(1/3),(-Q140)^(1/3)),'OddsRatio_working_3-way'!AM140-'OddsRatio_working_3-way'!R140/3)</f>
        <v>-0.55432456137616837</v>
      </c>
      <c r="AT140" s="11">
        <f>IF(('OddsRatio_working_3-way'!X140=0),IF(Q140&gt;0,-Q140^(1/3),(-Q140)^(1/3)),'OddsRatio_working_3-way'!AN140-'OddsRatio_working_3-way'!R140/3)</f>
        <v>-0.48762930498986118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1.2</v>
      </c>
      <c r="B141" s="4">
        <f>IF('True_Odds_Calculator_3-way'!B142="","",'True_Odds_Calculator_3-way'!B142)</f>
        <v>7.4</v>
      </c>
      <c r="C141" s="4">
        <f>IF('True_Odds_Calculator_3-way'!C142="","",'True_Odds_Calculator_3-way'!C142)</f>
        <v>16.850000000000001</v>
      </c>
      <c r="D141" s="9">
        <f t="shared" si="39"/>
        <v>0.82048867519160162</v>
      </c>
      <c r="E141" s="9">
        <f t="shared" si="40"/>
        <v>0.1249820698992706</v>
      </c>
      <c r="F141" s="9">
        <f t="shared" si="41"/>
        <v>5.4529254909127765E-2</v>
      </c>
      <c r="G141" s="9">
        <f t="shared" si="42"/>
        <v>1.0939293267300645</v>
      </c>
      <c r="H141" s="9">
        <f t="shared" si="43"/>
        <v>1.2187858653460131</v>
      </c>
      <c r="I141" s="9">
        <f t="shared" si="44"/>
        <v>8.0011476910724131</v>
      </c>
      <c r="J141" s="9">
        <f t="shared" si="45"/>
        <v>18.338779828671527</v>
      </c>
      <c r="K141" s="11">
        <f t="shared" si="46"/>
        <v>0.83333333333333337</v>
      </c>
      <c r="L141" s="11">
        <f t="shared" si="47"/>
        <v>0.13513513513513511</v>
      </c>
      <c r="M141" s="11">
        <f t="shared" si="48"/>
        <v>5.9347181008902072E-2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-0.13558959553024841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0.15003876279840669</v>
      </c>
      <c r="Q141" s="11">
        <f>2*'OddsRatio_working_3-way'!K141*'OddsRatio_working_3-way'!L141*'OddsRatio_working_3-way'!M141</f>
        <v>1.3366482209212178E-2</v>
      </c>
      <c r="R141" s="11">
        <f t="shared" si="49"/>
        <v>0</v>
      </c>
      <c r="S141" s="11">
        <f t="shared" si="50"/>
        <v>-1.1065654574132486</v>
      </c>
      <c r="T141" s="11">
        <f t="shared" si="51"/>
        <v>-9.8580441640378491E-2</v>
      </c>
      <c r="U141" s="11">
        <f>'OddsRatio_working_3-way'!S141-'OddsRatio_working_3-way'!R141^2/3</f>
        <v>-1.1065654574132486</v>
      </c>
      <c r="V141" s="11">
        <f>'OddsRatio_working_3-way'!S141*'OddsRatio_working_3-way'!R141/3-2*'OddsRatio_working_3-way'!R141^3/27-'OddsRatio_working_3-way'!T141</f>
        <v>9.8580441640378491E-2</v>
      </c>
      <c r="W141" s="11">
        <f>'OddsRatio_working_3-way'!V141^2+4*'OddsRatio_working_3-way'!U141^3/27</f>
        <v>-0.19101895440422503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0.22401844671713816</v>
      </c>
      <c r="Y141" s="11">
        <f>IF('OddsRatio_working_3-way'!W141&gt;=0,IF('OddsRatio_working_3-way'!V141+SQRT('OddsRatio_working_3-way'!W141)&gt;0,0,PI()),ACOS('OddsRatio_working_3-way'!V141/(2*'OddsRatio_working_3-way'!X141)))</f>
        <v>1.3489536562204332</v>
      </c>
      <c r="Z141" s="11">
        <f>'OddsRatio_working_3-way'!X141^(1/3)*COS('OddsRatio_working_3-way'!Y141/3)</f>
        <v>0.54696466336503224</v>
      </c>
      <c r="AA141" s="11">
        <f>'OddsRatio_working_3-way'!X141^(1/3)*COS(('OddsRatio_working_3-way'!Y141+2*PI())/3)</f>
        <v>-0.50209468289258263</v>
      </c>
      <c r="AB141" s="11">
        <f>'OddsRatio_working_3-way'!X141^(1/3)*COS(('OddsRatio_working_3-way'!Y141+4*PI())/3)</f>
        <v>-4.4869980472449791E-2</v>
      </c>
      <c r="AC141" s="11">
        <f>'OddsRatio_working_3-way'!X141^(1/3)*SIN('OddsRatio_working_3-way'!Y141/3)</f>
        <v>0.26397880502241045</v>
      </c>
      <c r="AD141" s="11">
        <f>'OddsRatio_working_3-way'!X141^(1/3)*SIN(('OddsRatio_working_3-way'!Y141+2*PI())/3)</f>
        <v>0.34169589093531655</v>
      </c>
      <c r="AE141" s="11">
        <f>'OddsRatio_working_3-way'!X141^(1/3)*SIN(('OddsRatio_working_3-way'!Y141+4*PI())/3)</f>
        <v>-0.60567469595772683</v>
      </c>
      <c r="AF141" s="11">
        <f>-'OddsRatio_working_3-way'!U141/(3*'OddsRatio_working_3-way'!X141^(1/3))*COS(('OddsRatio_working_3-way'!Y141)/3)</f>
        <v>0.54696466336503236</v>
      </c>
      <c r="AG141" s="11">
        <f>-'OddsRatio_working_3-way'!U141/(3*'OddsRatio_working_3-way'!X141^(1/3))*COS(('OddsRatio_working_3-way'!Y141+2*PI())/3)</f>
        <v>-0.50209468289258274</v>
      </c>
      <c r="AH141" s="11">
        <f>-'OddsRatio_working_3-way'!U141/(3*'OddsRatio_working_3-way'!X141^(1/3))*COS(('OddsRatio_working_3-way'!Y141+4*PI())/3)</f>
        <v>-4.4869980472449798E-2</v>
      </c>
      <c r="AI141" s="11">
        <f>'OddsRatio_working_3-way'!U141/(3*'OddsRatio_working_3-way'!X141^(1/3))*SIN(('OddsRatio_working_3-way'!Y141)/3)</f>
        <v>-0.26397880502241045</v>
      </c>
      <c r="AJ141" s="11">
        <f>'OddsRatio_working_3-way'!U141/(3*'OddsRatio_working_3-way'!X141^(1/3))*SIN(('OddsRatio_working_3-way'!Y141+2*PI())/3)</f>
        <v>-0.3416958909353166</v>
      </c>
      <c r="AK141" s="11">
        <f>'OddsRatio_working_3-way'!U141/(3*'OddsRatio_working_3-way'!X141^(1/3))*SIN(('OddsRatio_working_3-way'!Y141+4*PI())/3)</f>
        <v>0.60567469595772694</v>
      </c>
      <c r="AL141" s="11">
        <f>'OddsRatio_working_3-way'!Z141+'OddsRatio_working_3-way'!AF141</f>
        <v>1.0939293267300645</v>
      </c>
      <c r="AM141" s="11">
        <f>'OddsRatio_working_3-way'!AA141+'OddsRatio_working_3-way'!AG141</f>
        <v>-1.0041893657851655</v>
      </c>
      <c r="AN141" s="11">
        <f>'OddsRatio_working_3-way'!AB141+'OddsRatio_working_3-way'!AH141</f>
        <v>-8.9739960944899583E-2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1.0939293267300645</v>
      </c>
      <c r="AS141" s="11">
        <f>IF(('OddsRatio_working_3-way'!X141=0),IF(Q141&gt;0,-Q141^(1/3),(-Q141)^(1/3)),'OddsRatio_working_3-way'!AM141-'OddsRatio_working_3-way'!R141/3)</f>
        <v>-1.0041893657851655</v>
      </c>
      <c r="AT141" s="11">
        <f>IF(('OddsRatio_working_3-way'!X141=0),IF(Q141&gt;0,-Q141^(1/3),(-Q141)^(1/3)),'OddsRatio_working_3-way'!AN141-'OddsRatio_working_3-way'!R141/3)</f>
        <v>-8.9739960944899583E-2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1.71</v>
      </c>
      <c r="B142" s="4">
        <f>IF('True_Odds_Calculator_3-way'!B143="","",'True_Odds_Calculator_3-way'!B143)</f>
        <v>4.05</v>
      </c>
      <c r="C142" s="4">
        <f>IF('True_Odds_Calculator_3-way'!C143="","",'True_Odds_Calculator_3-way'!C143)</f>
        <v>5.14</v>
      </c>
      <c r="D142" s="9">
        <f t="shared" si="39"/>
        <v>0.57380008062893229</v>
      </c>
      <c r="E142" s="9">
        <f t="shared" si="40"/>
        <v>0.23862015656660251</v>
      </c>
      <c r="F142" s="9">
        <f t="shared" si="41"/>
        <v>0.18757976280446539</v>
      </c>
      <c r="G142" s="9">
        <f t="shared" si="42"/>
        <v>1.0461510844003548</v>
      </c>
      <c r="H142" s="9">
        <f t="shared" si="43"/>
        <v>1.742767269924252</v>
      </c>
      <c r="I142" s="9">
        <f t="shared" si="44"/>
        <v>4.1907608074210811</v>
      </c>
      <c r="J142" s="9">
        <f t="shared" si="45"/>
        <v>5.3310654894174689</v>
      </c>
      <c r="K142" s="11">
        <f t="shared" si="46"/>
        <v>0.58479532163742687</v>
      </c>
      <c r="L142" s="11">
        <f t="shared" si="47"/>
        <v>0.24691358024691359</v>
      </c>
      <c r="M142" s="11">
        <f t="shared" si="48"/>
        <v>0.19455252918287938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-0.25185134619225702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0.22192837781311775</v>
      </c>
      <c r="Q142" s="11">
        <f>2*'OddsRatio_working_3-way'!K142*'OddsRatio_working_3-way'!L142*'OddsRatio_working_3-way'!M142</f>
        <v>5.6184399446358925E-2</v>
      </c>
      <c r="R142" s="11">
        <f t="shared" si="49"/>
        <v>0</v>
      </c>
      <c r="S142" s="11">
        <f t="shared" si="50"/>
        <v>-0.88118797524196346</v>
      </c>
      <c r="T142" s="11">
        <f t="shared" si="51"/>
        <v>-0.22308556335239582</v>
      </c>
      <c r="U142" s="11">
        <f>'OddsRatio_working_3-way'!S142-'OddsRatio_working_3-way'!R142^2/3</f>
        <v>-0.88118797524196346</v>
      </c>
      <c r="V142" s="11">
        <f>'OddsRatio_working_3-way'!S142*'OddsRatio_working_3-way'!R142/3-2*'OddsRatio_working_3-way'!R142^3/27-'OddsRatio_working_3-way'!T142</f>
        <v>0.22308556335239582</v>
      </c>
      <c r="W142" s="11">
        <f>'OddsRatio_working_3-way'!V142^2+4*'OddsRatio_working_3-way'!U142^3/27</f>
        <v>-5.1601073135087119E-2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0.15919189812247272</v>
      </c>
      <c r="Y142" s="11">
        <f>IF('OddsRatio_working_3-way'!W142&gt;=0,IF('OddsRatio_working_3-way'!V142+SQRT('OddsRatio_working_3-way'!W142)&gt;0,0,PI()),ACOS('OddsRatio_working_3-way'!V142/(2*'OddsRatio_working_3-way'!X142)))</f>
        <v>0.79444441192132353</v>
      </c>
      <c r="Z142" s="11">
        <f>'OddsRatio_working_3-way'!X142^(1/3)*COS('OddsRatio_working_3-way'!Y142/3)</f>
        <v>0.52307554220017738</v>
      </c>
      <c r="AA142" s="11">
        <f>'OddsRatio_working_3-way'!X142^(1/3)*COS(('OddsRatio_working_3-way'!Y142+2*PI())/3)</f>
        <v>-0.38438310749705457</v>
      </c>
      <c r="AB142" s="11">
        <f>'OddsRatio_working_3-way'!X142^(1/3)*COS(('OddsRatio_working_3-way'!Y142+4*PI())/3)</f>
        <v>-0.13869243470312279</v>
      </c>
      <c r="AC142" s="11">
        <f>'OddsRatio_working_3-way'!X142^(1/3)*SIN('OddsRatio_working_3-way'!Y142/3)</f>
        <v>0.14184957607495677</v>
      </c>
      <c r="AD142" s="11">
        <f>'OddsRatio_working_3-way'!X142^(1/3)*SIN(('OddsRatio_working_3-way'!Y142+2*PI())/3)</f>
        <v>0.38207191960619447</v>
      </c>
      <c r="AE142" s="11">
        <f>'OddsRatio_working_3-way'!X142^(1/3)*SIN(('OddsRatio_working_3-way'!Y142+4*PI())/3)</f>
        <v>-0.52392149568115121</v>
      </c>
      <c r="AF142" s="11">
        <f>-'OddsRatio_working_3-way'!U142/(3*'OddsRatio_working_3-way'!X142^(1/3))*COS(('OddsRatio_working_3-way'!Y142)/3)</f>
        <v>0.52307554220017727</v>
      </c>
      <c r="AG142" s="11">
        <f>-'OddsRatio_working_3-way'!U142/(3*'OddsRatio_working_3-way'!X142^(1/3))*COS(('OddsRatio_working_3-way'!Y142+2*PI())/3)</f>
        <v>-0.38438310749705445</v>
      </c>
      <c r="AH142" s="11">
        <f>-'OddsRatio_working_3-way'!U142/(3*'OddsRatio_working_3-way'!X142^(1/3))*COS(('OddsRatio_working_3-way'!Y142+4*PI())/3)</f>
        <v>-0.13869243470312276</v>
      </c>
      <c r="AI142" s="11">
        <f>'OddsRatio_working_3-way'!U142/(3*'OddsRatio_working_3-way'!X142^(1/3))*SIN(('OddsRatio_working_3-way'!Y142)/3)</f>
        <v>-0.14184957607495674</v>
      </c>
      <c r="AJ142" s="11">
        <f>'OddsRatio_working_3-way'!U142/(3*'OddsRatio_working_3-way'!X142^(1/3))*SIN(('OddsRatio_working_3-way'!Y142+2*PI())/3)</f>
        <v>-0.38207191960619441</v>
      </c>
      <c r="AK142" s="11">
        <f>'OddsRatio_working_3-way'!U142/(3*'OddsRatio_working_3-way'!X142^(1/3))*SIN(('OddsRatio_working_3-way'!Y142+4*PI())/3)</f>
        <v>0.52392149568115109</v>
      </c>
      <c r="AL142" s="11">
        <f>'OddsRatio_working_3-way'!Z142+'OddsRatio_working_3-way'!AF142</f>
        <v>1.0461510844003548</v>
      </c>
      <c r="AM142" s="11">
        <f>'OddsRatio_working_3-way'!AA142+'OddsRatio_working_3-way'!AG142</f>
        <v>-0.76876621499410902</v>
      </c>
      <c r="AN142" s="11">
        <f>'OddsRatio_working_3-way'!AB142+'OddsRatio_working_3-way'!AH142</f>
        <v>-0.27738486940624552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1.0461510844003548</v>
      </c>
      <c r="AS142" s="11">
        <f>IF(('OddsRatio_working_3-way'!X142=0),IF(Q142&gt;0,-Q142^(1/3),(-Q142)^(1/3)),'OddsRatio_working_3-way'!AM142-'OddsRatio_working_3-way'!R142/3)</f>
        <v>-0.76876621499410902</v>
      </c>
      <c r="AT142" s="11">
        <f>IF(('OddsRatio_working_3-way'!X142=0),IF(Q142&gt;0,-Q142^(1/3),(-Q142)^(1/3)),'OddsRatio_working_3-way'!AN142-'OddsRatio_working_3-way'!R142/3)</f>
        <v>-0.27738486940624552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2.69</v>
      </c>
      <c r="B143" s="4">
        <f>IF('True_Odds_Calculator_3-way'!B144="","",'True_Odds_Calculator_3-way'!B144)</f>
        <v>3.11</v>
      </c>
      <c r="C143" s="4">
        <f>IF('True_Odds_Calculator_3-way'!C144="","",'True_Odds_Calculator_3-way'!C144)</f>
        <v>3.04</v>
      </c>
      <c r="D143" s="9">
        <f t="shared" si="39"/>
        <v>0.36401584530493314</v>
      </c>
      <c r="E143" s="9">
        <f t="shared" si="40"/>
        <v>0.31433375085087928</v>
      </c>
      <c r="F143" s="9">
        <f t="shared" si="41"/>
        <v>0.32165040384418742</v>
      </c>
      <c r="G143" s="9">
        <f t="shared" si="42"/>
        <v>1.0338066045213634</v>
      </c>
      <c r="H143" s="9">
        <f t="shared" si="43"/>
        <v>2.7471331616411039</v>
      </c>
      <c r="I143" s="9">
        <f t="shared" si="44"/>
        <v>3.1813319355400766</v>
      </c>
      <c r="J143" s="9">
        <f t="shared" si="45"/>
        <v>3.1089654732235807</v>
      </c>
      <c r="K143" s="11">
        <f t="shared" si="46"/>
        <v>0.37174721189591081</v>
      </c>
      <c r="L143" s="11">
        <f t="shared" si="47"/>
        <v>0.32154340836012862</v>
      </c>
      <c r="M143" s="11">
        <f t="shared" si="48"/>
        <v>0.32894736842105265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-0.28603098040227204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0.22962892594687334</v>
      </c>
      <c r="Q143" s="11">
        <f>2*'OddsRatio_working_3-way'!K143*'OddsRatio_working_3-way'!L143*'OddsRatio_working_3-way'!M143</f>
        <v>7.8640043132490872E-2</v>
      </c>
      <c r="R143" s="11">
        <f t="shared" si="49"/>
        <v>0</v>
      </c>
      <c r="S143" s="11">
        <f t="shared" si="50"/>
        <v>-0.8028113794663948</v>
      </c>
      <c r="T143" s="11">
        <f t="shared" si="51"/>
        <v>-0.27493540392684751</v>
      </c>
      <c r="U143" s="11">
        <f>'OddsRatio_working_3-way'!S143-'OddsRatio_working_3-way'!R143^2/3</f>
        <v>-0.8028113794663948</v>
      </c>
      <c r="V143" s="11">
        <f>'OddsRatio_working_3-way'!S143*'OddsRatio_working_3-way'!R143/3-2*'OddsRatio_working_3-way'!R143^3/27-'OddsRatio_working_3-way'!T143</f>
        <v>0.27493540392684751</v>
      </c>
      <c r="W143" s="11">
        <f>'OddsRatio_working_3-way'!V143^2+4*'OddsRatio_working_3-way'!U143^3/27</f>
        <v>-1.0648703412140942E-3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0.13843260695518317</v>
      </c>
      <c r="Y143" s="11">
        <f>IF('OddsRatio_working_3-way'!W143&gt;=0,IF('OddsRatio_working_3-way'!V143+SQRT('OddsRatio_working_3-way'!W143)&gt;0,0,PI()),ACOS('OddsRatio_working_3-way'!V143/(2*'OddsRatio_working_3-way'!X143)))</f>
        <v>0.1181382842141474</v>
      </c>
      <c r="Z143" s="11">
        <f>'OddsRatio_working_3-way'!X143^(1/3)*COS('OddsRatio_working_3-way'!Y143/3)</f>
        <v>0.51690330226068171</v>
      </c>
      <c r="AA143" s="11">
        <f>'OddsRatio_working_3-way'!X143^(1/3)*COS(('OddsRatio_working_3-way'!Y143+2*PI())/3)</f>
        <v>-0.27608902481806741</v>
      </c>
      <c r="AB143" s="11">
        <f>'OddsRatio_working_3-way'!X143^(1/3)*COS(('OddsRatio_working_3-way'!Y143+4*PI())/3)</f>
        <v>-0.24081427744261413</v>
      </c>
      <c r="AC143" s="11">
        <f>'OddsRatio_working_3-way'!X143^(1/3)*SIN('OddsRatio_working_3-way'!Y143/3)</f>
        <v>2.0365884892813983E-2</v>
      </c>
      <c r="AD143" s="11">
        <f>'OddsRatio_working_3-way'!X143^(1/3)*SIN(('OddsRatio_working_3-way'!Y143+2*PI())/3)</f>
        <v>0.4374684486114096</v>
      </c>
      <c r="AE143" s="11">
        <f>'OddsRatio_working_3-way'!X143^(1/3)*SIN(('OddsRatio_working_3-way'!Y143+4*PI())/3)</f>
        <v>-0.45783433350422365</v>
      </c>
      <c r="AF143" s="11">
        <f>-'OddsRatio_working_3-way'!U143/(3*'OddsRatio_working_3-way'!X143^(1/3))*COS(('OddsRatio_working_3-way'!Y143)/3)</f>
        <v>0.5169033022606816</v>
      </c>
      <c r="AG143" s="11">
        <f>-'OddsRatio_working_3-way'!U143/(3*'OddsRatio_working_3-way'!X143^(1/3))*COS(('OddsRatio_working_3-way'!Y143+2*PI())/3)</f>
        <v>-0.27608902481806735</v>
      </c>
      <c r="AH143" s="11">
        <f>-'OddsRatio_working_3-way'!U143/(3*'OddsRatio_working_3-way'!X143^(1/3))*COS(('OddsRatio_working_3-way'!Y143+4*PI())/3)</f>
        <v>-0.24081427744261408</v>
      </c>
      <c r="AI143" s="11">
        <f>'OddsRatio_working_3-way'!U143/(3*'OddsRatio_working_3-way'!X143^(1/3))*SIN(('OddsRatio_working_3-way'!Y143)/3)</f>
        <v>-2.036588489281398E-2</v>
      </c>
      <c r="AJ143" s="11">
        <f>'OddsRatio_working_3-way'!U143/(3*'OddsRatio_working_3-way'!X143^(1/3))*SIN(('OddsRatio_working_3-way'!Y143+2*PI())/3)</f>
        <v>-0.43746844861140954</v>
      </c>
      <c r="AK143" s="11">
        <f>'OddsRatio_working_3-way'!U143/(3*'OddsRatio_working_3-way'!X143^(1/3))*SIN(('OddsRatio_working_3-way'!Y143+4*PI())/3)</f>
        <v>0.45783433350422353</v>
      </c>
      <c r="AL143" s="11">
        <f>'OddsRatio_working_3-way'!Z143+'OddsRatio_working_3-way'!AF143</f>
        <v>1.0338066045213634</v>
      </c>
      <c r="AM143" s="11">
        <f>'OddsRatio_working_3-way'!AA143+'OddsRatio_working_3-way'!AG143</f>
        <v>-0.55217804963613482</v>
      </c>
      <c r="AN143" s="11">
        <f>'OddsRatio_working_3-way'!AB143+'OddsRatio_working_3-way'!AH143</f>
        <v>-0.48162855488522821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1.0338066045213634</v>
      </c>
      <c r="AS143" s="11">
        <f>IF(('OddsRatio_working_3-way'!X143=0),IF(Q143&gt;0,-Q143^(1/3),(-Q143)^(1/3)),'OddsRatio_working_3-way'!AM143-'OddsRatio_working_3-way'!R143/3)</f>
        <v>-0.55217804963613482</v>
      </c>
      <c r="AT143" s="11">
        <f>IF(('OddsRatio_working_3-way'!X143=0),IF(Q143&gt;0,-Q143^(1/3),(-Q143)^(1/3)),'OddsRatio_working_3-way'!AN143-'OddsRatio_working_3-way'!R143/3)</f>
        <v>-0.48162855488522821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2.68</v>
      </c>
      <c r="B144" s="4">
        <f>IF('True_Odds_Calculator_3-way'!B145="","",'True_Odds_Calculator_3-way'!B145)</f>
        <v>3.49</v>
      </c>
      <c r="C144" s="4">
        <f>IF('True_Odds_Calculator_3-way'!C145="","",'True_Odds_Calculator_3-way'!C145)</f>
        <v>2.75</v>
      </c>
      <c r="D144" s="9">
        <f t="shared" si="39"/>
        <v>0.3649871995680195</v>
      </c>
      <c r="E144" s="9">
        <f t="shared" si="40"/>
        <v>0.27943381776228737</v>
      </c>
      <c r="F144" s="9">
        <f t="shared" si="41"/>
        <v>0.35557898266969301</v>
      </c>
      <c r="G144" s="9">
        <f t="shared" si="42"/>
        <v>1.035608400043353</v>
      </c>
      <c r="H144" s="9">
        <f t="shared" si="43"/>
        <v>2.7398221120728334</v>
      </c>
      <c r="I144" s="9">
        <f t="shared" si="44"/>
        <v>3.5786649161079489</v>
      </c>
      <c r="J144" s="9">
        <f t="shared" si="45"/>
        <v>2.8123147000758681</v>
      </c>
      <c r="K144" s="11">
        <f t="shared" si="46"/>
        <v>0.37313432835820892</v>
      </c>
      <c r="L144" s="11">
        <f t="shared" si="47"/>
        <v>0.28653295128939826</v>
      </c>
      <c r="M144" s="11">
        <f t="shared" si="48"/>
        <v>0.36363636363636365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-0.28461236407180035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0.23015943984168757</v>
      </c>
      <c r="Q144" s="11">
        <f>2*'OddsRatio_working_3-way'!K144*'OddsRatio_working_3-way'!L144*'OddsRatio_working_3-way'!M144</f>
        <v>7.7756567514083649E-2</v>
      </c>
      <c r="R144" s="11">
        <f t="shared" si="49"/>
        <v>0</v>
      </c>
      <c r="S144" s="11">
        <f t="shared" si="50"/>
        <v>-0.80867688440838181</v>
      </c>
      <c r="T144" s="11">
        <f t="shared" si="51"/>
        <v>-0.27320165013796688</v>
      </c>
      <c r="U144" s="11">
        <f>'OddsRatio_working_3-way'!S144-'OddsRatio_working_3-way'!R144^2/3</f>
        <v>-0.80867688440838181</v>
      </c>
      <c r="V144" s="11">
        <f>'OddsRatio_working_3-way'!S144*'OddsRatio_working_3-way'!R144/3-2*'OddsRatio_working_3-way'!R144^3/27-'OddsRatio_working_3-way'!T144</f>
        <v>0.27320165013796688</v>
      </c>
      <c r="W144" s="11">
        <f>'OddsRatio_working_3-way'!V144^2+4*'OddsRatio_working_3-way'!U144^3/27</f>
        <v>-3.7076677407744257E-3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0.13995250031607373</v>
      </c>
      <c r="Y144" s="11">
        <f>IF('OddsRatio_working_3-way'!W144&gt;=0,IF('OddsRatio_working_3-way'!V144+SQRT('OddsRatio_working_3-way'!W144)&gt;0,0,PI()),ACOS('OddsRatio_working_3-way'!V144/(2*'OddsRatio_working_3-way'!X144)))</f>
        <v>0.21929371998235259</v>
      </c>
      <c r="Z144" s="11">
        <f>'OddsRatio_working_3-way'!X144^(1/3)*COS('OddsRatio_working_3-way'!Y144/3)</f>
        <v>0.51780420002167649</v>
      </c>
      <c r="AA144" s="11">
        <f>'OddsRatio_working_3-way'!X144^(1/3)*COS(('OddsRatio_working_3-way'!Y144+2*PI())/3)</f>
        <v>-0.29174001912927772</v>
      </c>
      <c r="AB144" s="11">
        <f>'OddsRatio_working_3-way'!X144^(1/3)*COS(('OddsRatio_working_3-way'!Y144+4*PI())/3)</f>
        <v>-0.22606418089239885</v>
      </c>
      <c r="AC144" s="11">
        <f>'OddsRatio_working_3-way'!X144^(1/3)*SIN('OddsRatio_working_3-way'!Y144/3)</f>
        <v>3.7917962885316396E-2</v>
      </c>
      <c r="AD144" s="11">
        <f>'OddsRatio_working_3-way'!X144^(1/3)*SIN(('OddsRatio_working_3-way'!Y144+2*PI())/3)</f>
        <v>0.42947260996239239</v>
      </c>
      <c r="AE144" s="11">
        <f>'OddsRatio_working_3-way'!X144^(1/3)*SIN(('OddsRatio_working_3-way'!Y144+4*PI())/3)</f>
        <v>-0.46739057284770874</v>
      </c>
      <c r="AF144" s="11">
        <f>-'OddsRatio_working_3-way'!U144/(3*'OddsRatio_working_3-way'!X144^(1/3))*COS(('OddsRatio_working_3-way'!Y144)/3)</f>
        <v>0.5178042000216766</v>
      </c>
      <c r="AG144" s="11">
        <f>-'OddsRatio_working_3-way'!U144/(3*'OddsRatio_working_3-way'!X144^(1/3))*COS(('OddsRatio_working_3-way'!Y144+2*PI())/3)</f>
        <v>-0.29174001912927777</v>
      </c>
      <c r="AH144" s="11">
        <f>-'OddsRatio_working_3-way'!U144/(3*'OddsRatio_working_3-way'!X144^(1/3))*COS(('OddsRatio_working_3-way'!Y144+4*PI())/3)</f>
        <v>-0.22606418089239891</v>
      </c>
      <c r="AI144" s="11">
        <f>'OddsRatio_working_3-way'!U144/(3*'OddsRatio_working_3-way'!X144^(1/3))*SIN(('OddsRatio_working_3-way'!Y144)/3)</f>
        <v>-3.7917962885316403E-2</v>
      </c>
      <c r="AJ144" s="11">
        <f>'OddsRatio_working_3-way'!U144/(3*'OddsRatio_working_3-way'!X144^(1/3))*SIN(('OddsRatio_working_3-way'!Y144+2*PI())/3)</f>
        <v>-0.4294726099623925</v>
      </c>
      <c r="AK144" s="11">
        <f>'OddsRatio_working_3-way'!U144/(3*'OddsRatio_working_3-way'!X144^(1/3))*SIN(('OddsRatio_working_3-way'!Y144+4*PI())/3)</f>
        <v>0.46739057284770885</v>
      </c>
      <c r="AL144" s="11">
        <f>'OddsRatio_working_3-way'!Z144+'OddsRatio_working_3-way'!AF144</f>
        <v>1.035608400043353</v>
      </c>
      <c r="AM144" s="11">
        <f>'OddsRatio_working_3-way'!AA144+'OddsRatio_working_3-way'!AG144</f>
        <v>-0.58348003825855543</v>
      </c>
      <c r="AN144" s="11">
        <f>'OddsRatio_working_3-way'!AB144+'OddsRatio_working_3-way'!AH144</f>
        <v>-0.45212836178479776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1.035608400043353</v>
      </c>
      <c r="AS144" s="11">
        <f>IF(('OddsRatio_working_3-way'!X144=0),IF(Q144&gt;0,-Q144^(1/3),(-Q144)^(1/3)),'OddsRatio_working_3-way'!AM144-'OddsRatio_working_3-way'!R144/3)</f>
        <v>-0.58348003825855543</v>
      </c>
      <c r="AT144" s="11">
        <f>IF(('OddsRatio_working_3-way'!X144=0),IF(Q144&gt;0,-Q144^(1/3),(-Q144)^(1/3)),'OddsRatio_working_3-way'!AN144-'OddsRatio_working_3-way'!R144/3)</f>
        <v>-0.45212836178479776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1.39</v>
      </c>
      <c r="B145" s="4">
        <f>IF('True_Odds_Calculator_3-way'!B146="","",'True_Odds_Calculator_3-way'!B146)</f>
        <v>5.53</v>
      </c>
      <c r="C145" s="4">
        <f>IF('True_Odds_Calculator_3-way'!C146="","",'True_Odds_Calculator_3-way'!C146)</f>
        <v>7.84</v>
      </c>
      <c r="D145" s="9">
        <f t="shared" si="39"/>
        <v>0.70702328458836106</v>
      </c>
      <c r="E145" s="9">
        <f t="shared" si="40"/>
        <v>0.17202259713382492</v>
      </c>
      <c r="F145" s="9">
        <f t="shared" si="41"/>
        <v>0.1209541182778137</v>
      </c>
      <c r="G145" s="9">
        <f t="shared" si="42"/>
        <v>1.0625142956171556</v>
      </c>
      <c r="H145" s="9">
        <f t="shared" si="43"/>
        <v>1.4143805752906908</v>
      </c>
      <c r="I145" s="9">
        <f t="shared" si="44"/>
        <v>5.8131897591457147</v>
      </c>
      <c r="J145" s="9">
        <f t="shared" si="45"/>
        <v>8.2675977820213458</v>
      </c>
      <c r="K145" s="11">
        <f t="shared" si="46"/>
        <v>0.71942446043165476</v>
      </c>
      <c r="L145" s="11">
        <f t="shared" si="47"/>
        <v>0.18083182640144665</v>
      </c>
      <c r="M145" s="11">
        <f t="shared" si="48"/>
        <v>0.12755102040816327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-0.2005224104290394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0.19514225870659713</v>
      </c>
      <c r="Q145" s="11">
        <f>2*'OddsRatio_working_3-way'!K145*'OddsRatio_working_3-way'!L145*'OddsRatio_working_3-way'!M145</f>
        <v>3.3187458963706999E-2</v>
      </c>
      <c r="R145" s="11">
        <f t="shared" si="49"/>
        <v>0</v>
      </c>
      <c r="S145" s="11">
        <f t="shared" si="50"/>
        <v>-0.97316932451125615</v>
      </c>
      <c r="T145" s="11">
        <f t="shared" si="51"/>
        <v>-0.16550498716177828</v>
      </c>
      <c r="U145" s="11">
        <f>'OddsRatio_working_3-way'!S145-'OddsRatio_working_3-way'!R145^2/3</f>
        <v>-0.97316932451125615</v>
      </c>
      <c r="V145" s="11">
        <f>'OddsRatio_working_3-way'!S145*'OddsRatio_working_3-way'!R145/3-2*'OddsRatio_working_3-way'!R145^3/27-'OddsRatio_working_3-way'!T145</f>
        <v>0.16550498716177828</v>
      </c>
      <c r="W145" s="11">
        <f>'OddsRatio_working_3-way'!V145^2+4*'OddsRatio_working_3-way'!U145^3/27</f>
        <v>-0.10914859018317843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0.18475692880011213</v>
      </c>
      <c r="Y145" s="11">
        <f>IF('OddsRatio_working_3-way'!W145&gt;=0,IF('OddsRatio_working_3-way'!V145+SQRT('OddsRatio_working_3-way'!W145)&gt;0,0,PI()),ACOS('OddsRatio_working_3-way'!V145/(2*'OddsRatio_working_3-way'!X145)))</f>
        <v>1.1063819630789866</v>
      </c>
      <c r="Z145" s="11">
        <f>'OddsRatio_working_3-way'!X145^(1/3)*COS('OddsRatio_working_3-way'!Y145/3)</f>
        <v>0.5312571478085778</v>
      </c>
      <c r="AA145" s="11">
        <f>'OddsRatio_working_3-way'!X145^(1/3)*COS(('OddsRatio_working_3-way'!Y145+2*PI())/3)</f>
        <v>-0.44343946587813637</v>
      </c>
      <c r="AB145" s="11">
        <f>'OddsRatio_working_3-way'!X145^(1/3)*COS(('OddsRatio_working_3-way'!Y145+4*PI())/3)</f>
        <v>-8.7817681930441358E-2</v>
      </c>
      <c r="AC145" s="11">
        <f>'OddsRatio_working_3-way'!X145^(1/3)*SIN('OddsRatio_working_3-way'!Y145/3)</f>
        <v>0.2053183326918967</v>
      </c>
      <c r="AD145" s="11">
        <f>'OddsRatio_working_3-way'!X145^(1/3)*SIN(('OddsRatio_working_3-way'!Y145+2*PI())/3)</f>
        <v>0.35742301959834449</v>
      </c>
      <c r="AE145" s="11">
        <f>'OddsRatio_working_3-way'!X145^(1/3)*SIN(('OddsRatio_working_3-way'!Y145+4*PI())/3)</f>
        <v>-0.56274135229024114</v>
      </c>
      <c r="AF145" s="11">
        <f>-'OddsRatio_working_3-way'!U145/(3*'OddsRatio_working_3-way'!X145^(1/3))*COS(('OddsRatio_working_3-way'!Y145)/3)</f>
        <v>0.5312571478085778</v>
      </c>
      <c r="AG145" s="11">
        <f>-'OddsRatio_working_3-way'!U145/(3*'OddsRatio_working_3-way'!X145^(1/3))*COS(('OddsRatio_working_3-way'!Y145+2*PI())/3)</f>
        <v>-0.44343946587813637</v>
      </c>
      <c r="AH145" s="11">
        <f>-'OddsRatio_working_3-way'!U145/(3*'OddsRatio_working_3-way'!X145^(1/3))*COS(('OddsRatio_working_3-way'!Y145+4*PI())/3)</f>
        <v>-8.7817681930441358E-2</v>
      </c>
      <c r="AI145" s="11">
        <f>'OddsRatio_working_3-way'!U145/(3*'OddsRatio_working_3-way'!X145^(1/3))*SIN(('OddsRatio_working_3-way'!Y145)/3)</f>
        <v>-0.2053183326918967</v>
      </c>
      <c r="AJ145" s="11">
        <f>'OddsRatio_working_3-way'!U145/(3*'OddsRatio_working_3-way'!X145^(1/3))*SIN(('OddsRatio_working_3-way'!Y145+2*PI())/3)</f>
        <v>-0.35742301959834449</v>
      </c>
      <c r="AK145" s="11">
        <f>'OddsRatio_working_3-way'!U145/(3*'OddsRatio_working_3-way'!X145^(1/3))*SIN(('OddsRatio_working_3-way'!Y145+4*PI())/3)</f>
        <v>0.56274135229024114</v>
      </c>
      <c r="AL145" s="11">
        <f>'OddsRatio_working_3-way'!Z145+'OddsRatio_working_3-way'!AF145</f>
        <v>1.0625142956171556</v>
      </c>
      <c r="AM145" s="11">
        <f>'OddsRatio_working_3-way'!AA145+'OddsRatio_working_3-way'!AG145</f>
        <v>-0.88687893175627275</v>
      </c>
      <c r="AN145" s="11">
        <f>'OddsRatio_working_3-way'!AB145+'OddsRatio_working_3-way'!AH145</f>
        <v>-0.17563536386088272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1.0625142956171556</v>
      </c>
      <c r="AS145" s="11">
        <f>IF(('OddsRatio_working_3-way'!X145=0),IF(Q145&gt;0,-Q145^(1/3),(-Q145)^(1/3)),'OddsRatio_working_3-way'!AM145-'OddsRatio_working_3-way'!R145/3)</f>
        <v>-0.88687893175627275</v>
      </c>
      <c r="AT145" s="11">
        <f>IF(('OddsRatio_working_3-way'!X145=0),IF(Q145&gt;0,-Q145^(1/3),(-Q145)^(1/3)),'OddsRatio_working_3-way'!AN145-'OddsRatio_working_3-way'!R145/3)</f>
        <v>-0.17563536386088272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2.0499999999999998</v>
      </c>
      <c r="B146" s="4">
        <f>IF('True_Odds_Calculator_3-way'!B147="","",'True_Odds_Calculator_3-way'!B147)</f>
        <v>3.71</v>
      </c>
      <c r="C146" s="4">
        <f>IF('True_Odds_Calculator_3-way'!C147="","",'True_Odds_Calculator_3-way'!C147)</f>
        <v>3.77</v>
      </c>
      <c r="D146" s="9">
        <f t="shared" si="39"/>
        <v>0.47896321501575195</v>
      </c>
      <c r="E146" s="9">
        <f t="shared" si="40"/>
        <v>0.26262773200648842</v>
      </c>
      <c r="F146" s="9">
        <f t="shared" si="41"/>
        <v>0.25840905297775935</v>
      </c>
      <c r="G146" s="9">
        <f t="shared" si="42"/>
        <v>1.0360409608752272</v>
      </c>
      <c r="H146" s="9">
        <f t="shared" si="43"/>
        <v>2.0878430089189886</v>
      </c>
      <c r="I146" s="9">
        <f t="shared" si="44"/>
        <v>3.8076710039718664</v>
      </c>
      <c r="J146" s="9">
        <f t="shared" si="45"/>
        <v>3.869833461624379</v>
      </c>
      <c r="K146" s="11">
        <f t="shared" si="46"/>
        <v>0.48780487804878053</v>
      </c>
      <c r="L146" s="11">
        <f t="shared" si="47"/>
        <v>0.26954177897574122</v>
      </c>
      <c r="M146" s="11">
        <f t="shared" si="48"/>
        <v>0.26525198938992045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-0.2748965175453264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0.22774248776756043</v>
      </c>
      <c r="Q146" s="11">
        <f>2*'OddsRatio_working_3-way'!K146*'OddsRatio_working_3-way'!L146*'OddsRatio_working_3-way'!M146</f>
        <v>6.9752676192208388E-2</v>
      </c>
      <c r="R146" s="11">
        <f t="shared" si="49"/>
        <v>0</v>
      </c>
      <c r="S146" s="11">
        <f t="shared" si="50"/>
        <v>-0.82846625268728269</v>
      </c>
      <c r="T146" s="11">
        <f t="shared" si="51"/>
        <v>-0.25374157815843262</v>
      </c>
      <c r="U146" s="11">
        <f>'OddsRatio_working_3-way'!S146-'OddsRatio_working_3-way'!R146^2/3</f>
        <v>-0.82846625268728269</v>
      </c>
      <c r="V146" s="11">
        <f>'OddsRatio_working_3-way'!S146*'OddsRatio_working_3-way'!R146/3-2*'OddsRatio_working_3-way'!R146^3/27-'OddsRatio_working_3-way'!T146</f>
        <v>0.25374157815843262</v>
      </c>
      <c r="W146" s="11">
        <f>'OddsRatio_working_3-way'!V146^2+4*'OddsRatio_working_3-way'!U146^3/27</f>
        <v>-1.985566458760718E-2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0.14512102972513938</v>
      </c>
      <c r="Y146" s="11">
        <f>IF('OddsRatio_working_3-way'!W146&gt;=0,IF('OddsRatio_working_3-way'!V146+SQRT('OddsRatio_working_3-way'!W146)&gt;0,0,PI()),ACOS('OddsRatio_working_3-way'!V146/(2*'OddsRatio_working_3-way'!X146)))</f>
        <v>0.50692558382193886</v>
      </c>
      <c r="Z146" s="11">
        <f>'OddsRatio_working_3-way'!X146^(1/3)*COS('OddsRatio_working_3-way'!Y146/3)</f>
        <v>0.51802048043761362</v>
      </c>
      <c r="AA146" s="11">
        <f>'OddsRatio_working_3-way'!X146^(1/3)*COS(('OddsRatio_working_3-way'!Y146+2*PI())/3)</f>
        <v>-0.33554552330581622</v>
      </c>
      <c r="AB146" s="11">
        <f>'OddsRatio_working_3-way'!X146^(1/3)*COS(('OddsRatio_working_3-way'!Y146+4*PI())/3)</f>
        <v>-0.18247495713179754</v>
      </c>
      <c r="AC146" s="11">
        <f>'OddsRatio_working_3-way'!X146^(1/3)*SIN('OddsRatio_working_3-way'!Y146/3)</f>
        <v>8.8375332585578253E-2</v>
      </c>
      <c r="AD146" s="11">
        <f>'OddsRatio_working_3-way'!X146^(1/3)*SIN(('OddsRatio_working_3-way'!Y146+2*PI())/3)</f>
        <v>0.40443122944680415</v>
      </c>
      <c r="AE146" s="11">
        <f>'OddsRatio_working_3-way'!X146^(1/3)*SIN(('OddsRatio_working_3-way'!Y146+4*PI())/3)</f>
        <v>-0.49280656203238232</v>
      </c>
      <c r="AF146" s="11">
        <f>-'OddsRatio_working_3-way'!U146/(3*'OddsRatio_working_3-way'!X146^(1/3))*COS(('OddsRatio_working_3-way'!Y146)/3)</f>
        <v>0.51802048043761351</v>
      </c>
      <c r="AG146" s="11">
        <f>-'OddsRatio_working_3-way'!U146/(3*'OddsRatio_working_3-way'!X146^(1/3))*COS(('OddsRatio_working_3-way'!Y146+2*PI())/3)</f>
        <v>-0.33554552330581616</v>
      </c>
      <c r="AH146" s="11">
        <f>-'OddsRatio_working_3-way'!U146/(3*'OddsRatio_working_3-way'!X146^(1/3))*COS(('OddsRatio_working_3-way'!Y146+4*PI())/3)</f>
        <v>-0.18247495713179751</v>
      </c>
      <c r="AI146" s="11">
        <f>'OddsRatio_working_3-way'!U146/(3*'OddsRatio_working_3-way'!X146^(1/3))*SIN(('OddsRatio_working_3-way'!Y146)/3)</f>
        <v>-8.837533258557824E-2</v>
      </c>
      <c r="AJ146" s="11">
        <f>'OddsRatio_working_3-way'!U146/(3*'OddsRatio_working_3-way'!X146^(1/3))*SIN(('OddsRatio_working_3-way'!Y146+2*PI())/3)</f>
        <v>-0.4044312294468041</v>
      </c>
      <c r="AK146" s="11">
        <f>'OddsRatio_working_3-way'!U146/(3*'OddsRatio_working_3-way'!X146^(1/3))*SIN(('OddsRatio_working_3-way'!Y146+4*PI())/3)</f>
        <v>0.49280656203238221</v>
      </c>
      <c r="AL146" s="11">
        <f>'OddsRatio_working_3-way'!Z146+'OddsRatio_working_3-way'!AF146</f>
        <v>1.0360409608752272</v>
      </c>
      <c r="AM146" s="11">
        <f>'OddsRatio_working_3-way'!AA146+'OddsRatio_working_3-way'!AG146</f>
        <v>-0.67109104661163244</v>
      </c>
      <c r="AN146" s="11">
        <f>'OddsRatio_working_3-way'!AB146+'OddsRatio_working_3-way'!AH146</f>
        <v>-0.36494991426359502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1.0360409608752272</v>
      </c>
      <c r="AS146" s="11">
        <f>IF(('OddsRatio_working_3-way'!X146=0),IF(Q146&gt;0,-Q146^(1/3),(-Q146)^(1/3)),'OddsRatio_working_3-way'!AM146-'OddsRatio_working_3-way'!R146/3)</f>
        <v>-0.67109104661163244</v>
      </c>
      <c r="AT146" s="11">
        <f>IF(('OddsRatio_working_3-way'!X146=0),IF(Q146&gt;0,-Q146^(1/3),(-Q146)^(1/3)),'OddsRatio_working_3-way'!AN146-'OddsRatio_working_3-way'!R146/3)</f>
        <v>-0.36494991426359502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1.35</v>
      </c>
      <c r="B147" s="4">
        <f>IF('True_Odds_Calculator_3-way'!B148="","",'True_Odds_Calculator_3-way'!B148)</f>
        <v>5.66</v>
      </c>
      <c r="C147" s="4">
        <f>IF('True_Odds_Calculator_3-way'!C148="","",'True_Odds_Calculator_3-way'!C148)</f>
        <v>9.18</v>
      </c>
      <c r="D147" s="9">
        <f t="shared" si="39"/>
        <v>0.72886173726968084</v>
      </c>
      <c r="E147" s="9">
        <f t="shared" si="40"/>
        <v>0.16798407405556356</v>
      </c>
      <c r="F147" s="9">
        <f t="shared" si="41"/>
        <v>0.10315418867475575</v>
      </c>
      <c r="G147" s="9">
        <f t="shared" si="42"/>
        <v>1.0628637930151366</v>
      </c>
      <c r="H147" s="9">
        <f t="shared" si="43"/>
        <v>1.3720023275552977</v>
      </c>
      <c r="I147" s="9">
        <f t="shared" si="44"/>
        <v>5.9529452754505359</v>
      </c>
      <c r="J147" s="9">
        <f t="shared" si="45"/>
        <v>9.6942258268638142</v>
      </c>
      <c r="K147" s="11">
        <f t="shared" si="46"/>
        <v>0.7407407407407407</v>
      </c>
      <c r="L147" s="11">
        <f t="shared" si="47"/>
        <v>0.17667844522968199</v>
      </c>
      <c r="M147" s="11">
        <f t="shared" si="48"/>
        <v>0.10893246187363835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-0.19020169541736631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0.18804072400383323</v>
      </c>
      <c r="Q147" s="11">
        <f>2*'OddsRatio_working_3-way'!K147*'OddsRatio_working_3-way'!L147*'OddsRatio_working_3-way'!M147</f>
        <v>2.8512619257594123E-2</v>
      </c>
      <c r="R147" s="11">
        <f t="shared" si="49"/>
        <v>0</v>
      </c>
      <c r="S147" s="11">
        <f t="shared" si="50"/>
        <v>-0.98863852707100652</v>
      </c>
      <c r="T147" s="11">
        <f t="shared" si="51"/>
        <v>-0.14990728234586906</v>
      </c>
      <c r="U147" s="11">
        <f>'OddsRatio_working_3-way'!S147-'OddsRatio_working_3-way'!R147^2/3</f>
        <v>-0.98863852707100652</v>
      </c>
      <c r="V147" s="11">
        <f>'OddsRatio_working_3-way'!S147*'OddsRatio_working_3-way'!R147/3-2*'OddsRatio_working_3-way'!R147^3/27-'OddsRatio_working_3-way'!T147</f>
        <v>0.14990728234586906</v>
      </c>
      <c r="W147" s="11">
        <f>'OddsRatio_working_3-way'!V147^2+4*'OddsRatio_working_3-way'!U147^3/27</f>
        <v>-0.12068356430569008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0.18917964848657359</v>
      </c>
      <c r="Y147" s="11">
        <f>IF('OddsRatio_working_3-way'!W147&gt;=0,IF('OddsRatio_working_3-way'!V147+SQRT('OddsRatio_working_3-way'!W147)&gt;0,0,PI()),ACOS('OddsRatio_working_3-way'!V147/(2*'OddsRatio_working_3-way'!X147)))</f>
        <v>1.1634180626979813</v>
      </c>
      <c r="Z147" s="11">
        <f>'OddsRatio_working_3-way'!X147^(1/3)*COS('OddsRatio_working_3-way'!Y147/3)</f>
        <v>0.53143189650756828</v>
      </c>
      <c r="AA147" s="11">
        <f>'OddsRatio_working_3-way'!X147^(1/3)*COS(('OddsRatio_working_3-way'!Y147+2*PI())/3)</f>
        <v>-0.45371790648435278</v>
      </c>
      <c r="AB147" s="11">
        <f>'OddsRatio_working_3-way'!X147^(1/3)*COS(('OddsRatio_working_3-way'!Y147+4*PI())/3)</f>
        <v>-7.771399002321526E-2</v>
      </c>
      <c r="AC147" s="11">
        <f>'OddsRatio_working_3-way'!X147^(1/3)*SIN('OddsRatio_working_3-way'!Y147/3)</f>
        <v>0.21708596238519123</v>
      </c>
      <c r="AD147" s="11">
        <f>'OddsRatio_working_3-way'!X147^(1/3)*SIN(('OddsRatio_working_3-way'!Y147+2*PI())/3)</f>
        <v>0.35169054156430141</v>
      </c>
      <c r="AE147" s="11">
        <f>'OddsRatio_working_3-way'!X147^(1/3)*SIN(('OddsRatio_working_3-way'!Y147+4*PI())/3)</f>
        <v>-0.56877650394949253</v>
      </c>
      <c r="AF147" s="11">
        <f>-'OddsRatio_working_3-way'!U147/(3*'OddsRatio_working_3-way'!X147^(1/3))*COS(('OddsRatio_working_3-way'!Y147)/3)</f>
        <v>0.53143189650756828</v>
      </c>
      <c r="AG147" s="11">
        <f>-'OddsRatio_working_3-way'!U147/(3*'OddsRatio_working_3-way'!X147^(1/3))*COS(('OddsRatio_working_3-way'!Y147+2*PI())/3)</f>
        <v>-0.45371790648435278</v>
      </c>
      <c r="AH147" s="11">
        <f>-'OddsRatio_working_3-way'!U147/(3*'OddsRatio_working_3-way'!X147^(1/3))*COS(('OddsRatio_working_3-way'!Y147+4*PI())/3)</f>
        <v>-7.771399002321526E-2</v>
      </c>
      <c r="AI147" s="11">
        <f>'OddsRatio_working_3-way'!U147/(3*'OddsRatio_working_3-way'!X147^(1/3))*SIN(('OddsRatio_working_3-way'!Y147)/3)</f>
        <v>-0.21708596238519123</v>
      </c>
      <c r="AJ147" s="11">
        <f>'OddsRatio_working_3-way'!U147/(3*'OddsRatio_working_3-way'!X147^(1/3))*SIN(('OddsRatio_working_3-way'!Y147+2*PI())/3)</f>
        <v>-0.35169054156430141</v>
      </c>
      <c r="AK147" s="11">
        <f>'OddsRatio_working_3-way'!U147/(3*'OddsRatio_working_3-way'!X147^(1/3))*SIN(('OddsRatio_working_3-way'!Y147+4*PI())/3)</f>
        <v>0.56877650394949253</v>
      </c>
      <c r="AL147" s="11">
        <f>'OddsRatio_working_3-way'!Z147+'OddsRatio_working_3-way'!AF147</f>
        <v>1.0628637930151366</v>
      </c>
      <c r="AM147" s="11">
        <f>'OddsRatio_working_3-way'!AA147+'OddsRatio_working_3-way'!AG147</f>
        <v>-0.90743581296870557</v>
      </c>
      <c r="AN147" s="11">
        <f>'OddsRatio_working_3-way'!AB147+'OddsRatio_working_3-way'!AH147</f>
        <v>-0.15542798004643052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1.0628637930151366</v>
      </c>
      <c r="AS147" s="11">
        <f>IF(('OddsRatio_working_3-way'!X147=0),IF(Q147&gt;0,-Q147^(1/3),(-Q147)^(1/3)),'OddsRatio_working_3-way'!AM147-'OddsRatio_working_3-way'!R147/3)</f>
        <v>-0.90743581296870557</v>
      </c>
      <c r="AT147" s="11">
        <f>IF(('OddsRatio_working_3-way'!X147=0),IF(Q147&gt;0,-Q147^(1/3),(-Q147)^(1/3)),'OddsRatio_working_3-way'!AN147-'OddsRatio_working_3-way'!R147/3)</f>
        <v>-0.15542798004643052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2.58</v>
      </c>
      <c r="B148" s="4">
        <f>IF('True_Odds_Calculator_3-way'!B149="","",'True_Odds_Calculator_3-way'!B149)</f>
        <v>3.47</v>
      </c>
      <c r="C148" s="4">
        <f>IF('True_Odds_Calculator_3-way'!C149="","",'True_Odds_Calculator_3-way'!C149)</f>
        <v>2.89</v>
      </c>
      <c r="D148" s="9">
        <f t="shared" si="39"/>
        <v>0.37984770218307901</v>
      </c>
      <c r="E148" s="9">
        <f t="shared" si="40"/>
        <v>0.28150915295762474</v>
      </c>
      <c r="F148" s="9">
        <f t="shared" si="41"/>
        <v>0.33864314485929625</v>
      </c>
      <c r="G148" s="9">
        <f t="shared" si="42"/>
        <v>1.0333126989019643</v>
      </c>
      <c r="H148" s="9">
        <f t="shared" si="43"/>
        <v>2.6326340642651038</v>
      </c>
      <c r="I148" s="9">
        <f t="shared" si="44"/>
        <v>3.5522823662878515</v>
      </c>
      <c r="J148" s="9">
        <f t="shared" si="45"/>
        <v>2.9529610009247129</v>
      </c>
      <c r="K148" s="11">
        <f t="shared" si="46"/>
        <v>0.38759689922480617</v>
      </c>
      <c r="L148" s="11">
        <f t="shared" si="47"/>
        <v>0.28818443804034583</v>
      </c>
      <c r="M148" s="11">
        <f t="shared" si="48"/>
        <v>0.34602076124567471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-0.28508135928809841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0.22958283870599688</v>
      </c>
      <c r="Q148" s="11">
        <f>2*'OddsRatio_working_3-way'!K148*'OddsRatio_working_3-way'!L148*'OddsRatio_working_3-way'!M148</f>
        <v>7.7300619092928236E-2</v>
      </c>
      <c r="R148" s="11">
        <f t="shared" si="49"/>
        <v>0</v>
      </c>
      <c r="S148" s="11">
        <f t="shared" si="50"/>
        <v>-0.80532392324530888</v>
      </c>
      <c r="T148" s="11">
        <f t="shared" si="51"/>
        <v>-0.27115283610953156</v>
      </c>
      <c r="U148" s="11">
        <f>'OddsRatio_working_3-way'!S148-'OddsRatio_working_3-way'!R148^2/3</f>
        <v>-0.80532392324530888</v>
      </c>
      <c r="V148" s="11">
        <f>'OddsRatio_working_3-way'!S148*'OddsRatio_working_3-way'!R148/3-2*'OddsRatio_working_3-way'!R148^3/27-'OddsRatio_working_3-way'!T148</f>
        <v>0.27115283610953156</v>
      </c>
      <c r="W148" s="11">
        <f>'OddsRatio_working_3-way'!V148^2+4*'OddsRatio_working_3-way'!U148^3/27</f>
        <v>-3.8524519903576915E-3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0.1390829900820012</v>
      </c>
      <c r="Y148" s="11">
        <f>IF('OddsRatio_working_3-way'!W148&gt;=0,IF('OddsRatio_working_3-way'!V148+SQRT('OddsRatio_working_3-way'!W148)&gt;0,0,PI()),ACOS('OddsRatio_working_3-way'!V148/(2*'OddsRatio_working_3-way'!X148)))</f>
        <v>0.22502774766940736</v>
      </c>
      <c r="Z148" s="11">
        <f>'OddsRatio_working_3-way'!X148^(1/3)*COS('OddsRatio_working_3-way'!Y148/3)</f>
        <v>0.51665634945098216</v>
      </c>
      <c r="AA148" s="11">
        <f>'OddsRatio_working_3-way'!X148^(1/3)*COS(('OddsRatio_working_3-way'!Y148+2*PI())/3)</f>
        <v>-0.29195321361492116</v>
      </c>
      <c r="AB148" s="11">
        <f>'OddsRatio_working_3-way'!X148^(1/3)*COS(('OddsRatio_working_3-way'!Y148+4*PI())/3)</f>
        <v>-0.22470313583606111</v>
      </c>
      <c r="AC148" s="11">
        <f>'OddsRatio_working_3-way'!X148^(1/3)*SIN('OddsRatio_working_3-way'!Y148/3)</f>
        <v>3.8826850508648175E-2</v>
      </c>
      <c r="AD148" s="11">
        <f>'OddsRatio_working_3-way'!X148^(1/3)*SIN(('OddsRatio_working_3-way'!Y148+2*PI())/3)</f>
        <v>0.42802409839675676</v>
      </c>
      <c r="AE148" s="11">
        <f>'OddsRatio_working_3-way'!X148^(1/3)*SIN(('OddsRatio_working_3-way'!Y148+4*PI())/3)</f>
        <v>-0.46685094890540491</v>
      </c>
      <c r="AF148" s="11">
        <f>-'OddsRatio_working_3-way'!U148/(3*'OddsRatio_working_3-way'!X148^(1/3))*COS(('OddsRatio_working_3-way'!Y148)/3)</f>
        <v>0.51665634945098216</v>
      </c>
      <c r="AG148" s="11">
        <f>-'OddsRatio_working_3-way'!U148/(3*'OddsRatio_working_3-way'!X148^(1/3))*COS(('OddsRatio_working_3-way'!Y148+2*PI())/3)</f>
        <v>-0.29195321361492116</v>
      </c>
      <c r="AH148" s="11">
        <f>-'OddsRatio_working_3-way'!U148/(3*'OddsRatio_working_3-way'!X148^(1/3))*COS(('OddsRatio_working_3-way'!Y148+4*PI())/3)</f>
        <v>-0.22470313583606111</v>
      </c>
      <c r="AI148" s="11">
        <f>'OddsRatio_working_3-way'!U148/(3*'OddsRatio_working_3-way'!X148^(1/3))*SIN(('OddsRatio_working_3-way'!Y148)/3)</f>
        <v>-3.8826850508648175E-2</v>
      </c>
      <c r="AJ148" s="11">
        <f>'OddsRatio_working_3-way'!U148/(3*'OddsRatio_working_3-way'!X148^(1/3))*SIN(('OddsRatio_working_3-way'!Y148+2*PI())/3)</f>
        <v>-0.42802409839675676</v>
      </c>
      <c r="AK148" s="11">
        <f>'OddsRatio_working_3-way'!U148/(3*'OddsRatio_working_3-way'!X148^(1/3))*SIN(('OddsRatio_working_3-way'!Y148+4*PI())/3)</f>
        <v>0.46685094890540491</v>
      </c>
      <c r="AL148" s="11">
        <f>'OddsRatio_working_3-way'!Z148+'OddsRatio_working_3-way'!AF148</f>
        <v>1.0333126989019643</v>
      </c>
      <c r="AM148" s="11">
        <f>'OddsRatio_working_3-way'!AA148+'OddsRatio_working_3-way'!AG148</f>
        <v>-0.58390642722984232</v>
      </c>
      <c r="AN148" s="11">
        <f>'OddsRatio_working_3-way'!AB148+'OddsRatio_working_3-way'!AH148</f>
        <v>-0.44940627167212222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1.0333126989019643</v>
      </c>
      <c r="AS148" s="11">
        <f>IF(('OddsRatio_working_3-way'!X148=0),IF(Q148&gt;0,-Q148^(1/3),(-Q148)^(1/3)),'OddsRatio_working_3-way'!AM148-'OddsRatio_working_3-way'!R148/3)</f>
        <v>-0.58390642722984232</v>
      </c>
      <c r="AT148" s="11">
        <f>IF(('OddsRatio_working_3-way'!X148=0),IF(Q148&gt;0,-Q148^(1/3),(-Q148)^(1/3)),'OddsRatio_working_3-way'!AN148-'OddsRatio_working_3-way'!R148/3)</f>
        <v>-0.44940627167212222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2.06</v>
      </c>
      <c r="B149" s="4">
        <f>IF('True_Odds_Calculator_3-way'!B150="","",'True_Odds_Calculator_3-way'!B150)</f>
        <v>3.91</v>
      </c>
      <c r="C149" s="4">
        <f>IF('True_Odds_Calculator_3-way'!C150="","",'True_Odds_Calculator_3-way'!C150)</f>
        <v>3.57</v>
      </c>
      <c r="D149" s="9">
        <f t="shared" si="39"/>
        <v>0.47710882263369958</v>
      </c>
      <c r="E149" s="9">
        <f t="shared" si="40"/>
        <v>0.24945652291977233</v>
      </c>
      <c r="F149" s="9">
        <f t="shared" si="41"/>
        <v>0.27343465444652809</v>
      </c>
      <c r="G149" s="9">
        <f t="shared" si="42"/>
        <v>1.0339225353873613</v>
      </c>
      <c r="H149" s="9">
        <f t="shared" si="43"/>
        <v>2.0959578875106031</v>
      </c>
      <c r="I149" s="9">
        <f t="shared" si="44"/>
        <v>4.0087145779772211</v>
      </c>
      <c r="J149" s="9">
        <f t="shared" si="45"/>
        <v>3.6571809159455189</v>
      </c>
      <c r="K149" s="11">
        <f t="shared" si="46"/>
        <v>0.4854368932038835</v>
      </c>
      <c r="L149" s="11">
        <f t="shared" si="47"/>
        <v>0.25575447570332482</v>
      </c>
      <c r="M149" s="11">
        <f t="shared" si="48"/>
        <v>0.28011204481792717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-0.27568921939694357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0.22743932325742358</v>
      </c>
      <c r="Q149" s="11">
        <f>2*'OddsRatio_working_3-way'!K149*'OddsRatio_working_3-way'!L149*'OddsRatio_working_3-way'!M149</f>
        <v>6.9553309864655521E-2</v>
      </c>
      <c r="R149" s="11">
        <f t="shared" si="49"/>
        <v>0</v>
      </c>
      <c r="S149" s="11">
        <f t="shared" si="50"/>
        <v>-0.82498446531545833</v>
      </c>
      <c r="T149" s="11">
        <f t="shared" si="51"/>
        <v>-0.25228882731359581</v>
      </c>
      <c r="U149" s="11">
        <f>'OddsRatio_working_3-way'!S149-'OddsRatio_working_3-way'!R149^2/3</f>
        <v>-0.82498446531545833</v>
      </c>
      <c r="V149" s="11">
        <f>'OddsRatio_working_3-way'!S149*'OddsRatio_working_3-way'!R149/3-2*'OddsRatio_working_3-way'!R149^3/27-'OddsRatio_working_3-way'!T149</f>
        <v>0.25228882731359581</v>
      </c>
      <c r="W149" s="11">
        <f>'OddsRatio_working_3-way'!V149^2+4*'OddsRatio_working_3-way'!U149^3/27</f>
        <v>-1.9533148459142557E-2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0.14420714341392032</v>
      </c>
      <c r="Y149" s="11">
        <f>IF('OddsRatio_working_3-way'!W149&gt;=0,IF('OddsRatio_working_3-way'!V149+SQRT('OddsRatio_working_3-way'!W149)&gt;0,0,PI()),ACOS('OddsRatio_working_3-way'!V149/(2*'OddsRatio_working_3-way'!X149)))</f>
        <v>0.50588790153628804</v>
      </c>
      <c r="Z149" s="11">
        <f>'OddsRatio_working_3-way'!X149^(1/3)*COS('OddsRatio_working_3-way'!Y149/3)</f>
        <v>0.51696126769368067</v>
      </c>
      <c r="AA149" s="11">
        <f>'OddsRatio_working_3-way'!X149^(1/3)*COS(('OddsRatio_working_3-way'!Y149+2*PI())/3)</f>
        <v>-0.33470006776806244</v>
      </c>
      <c r="AB149" s="11">
        <f>'OddsRatio_working_3-way'!X149^(1/3)*COS(('OddsRatio_working_3-way'!Y149+4*PI())/3)</f>
        <v>-0.18226119992561843</v>
      </c>
      <c r="AC149" s="11">
        <f>'OddsRatio_working_3-way'!X149^(1/3)*SIN('OddsRatio_working_3-way'!Y149/3)</f>
        <v>8.8010621383796894E-2</v>
      </c>
      <c r="AD149" s="11">
        <f>'OddsRatio_working_3-way'!X149^(1/3)*SIN(('OddsRatio_working_3-way'!Y149+2*PI())/3)</f>
        <v>0.40369627990343665</v>
      </c>
      <c r="AE149" s="11">
        <f>'OddsRatio_working_3-way'!X149^(1/3)*SIN(('OddsRatio_working_3-way'!Y149+4*PI())/3)</f>
        <v>-0.49170690128723349</v>
      </c>
      <c r="AF149" s="11">
        <f>-'OddsRatio_working_3-way'!U149/(3*'OddsRatio_working_3-way'!X149^(1/3))*COS(('OddsRatio_working_3-way'!Y149)/3)</f>
        <v>0.51696126769368067</v>
      </c>
      <c r="AG149" s="11">
        <f>-'OddsRatio_working_3-way'!U149/(3*'OddsRatio_working_3-way'!X149^(1/3))*COS(('OddsRatio_working_3-way'!Y149+2*PI())/3)</f>
        <v>-0.33470006776806244</v>
      </c>
      <c r="AH149" s="11">
        <f>-'OddsRatio_working_3-way'!U149/(3*'OddsRatio_working_3-way'!X149^(1/3))*COS(('OddsRatio_working_3-way'!Y149+4*PI())/3)</f>
        <v>-0.18226119992561843</v>
      </c>
      <c r="AI149" s="11">
        <f>'OddsRatio_working_3-way'!U149/(3*'OddsRatio_working_3-way'!X149^(1/3))*SIN(('OddsRatio_working_3-way'!Y149)/3)</f>
        <v>-8.8010621383796894E-2</v>
      </c>
      <c r="AJ149" s="11">
        <f>'OddsRatio_working_3-way'!U149/(3*'OddsRatio_working_3-way'!X149^(1/3))*SIN(('OddsRatio_working_3-way'!Y149+2*PI())/3)</f>
        <v>-0.40369627990343665</v>
      </c>
      <c r="AK149" s="11">
        <f>'OddsRatio_working_3-way'!U149/(3*'OddsRatio_working_3-way'!X149^(1/3))*SIN(('OddsRatio_working_3-way'!Y149+4*PI())/3)</f>
        <v>0.49170690128723349</v>
      </c>
      <c r="AL149" s="11">
        <f>'OddsRatio_working_3-way'!Z149+'OddsRatio_working_3-way'!AF149</f>
        <v>1.0339225353873613</v>
      </c>
      <c r="AM149" s="11">
        <f>'OddsRatio_working_3-way'!AA149+'OddsRatio_working_3-way'!AG149</f>
        <v>-0.66940013553612487</v>
      </c>
      <c r="AN149" s="11">
        <f>'OddsRatio_working_3-way'!AB149+'OddsRatio_working_3-way'!AH149</f>
        <v>-0.36452239985123686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1.0339225353873613</v>
      </c>
      <c r="AS149" s="11">
        <f>IF(('OddsRatio_working_3-way'!X149=0),IF(Q149&gt;0,-Q149^(1/3),(-Q149)^(1/3)),'OddsRatio_working_3-way'!AM149-'OddsRatio_working_3-way'!R149/3)</f>
        <v>-0.66940013553612487</v>
      </c>
      <c r="AT149" s="11">
        <f>IF(('OddsRatio_working_3-way'!X149=0),IF(Q149&gt;0,-Q149^(1/3),(-Q149)^(1/3)),'OddsRatio_working_3-way'!AN149-'OddsRatio_working_3-way'!R149/3)</f>
        <v>-0.36452239985123686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1.19</v>
      </c>
      <c r="B150" s="4">
        <f>IF('True_Odds_Calculator_3-way'!B151="","",'True_Odds_Calculator_3-way'!B151)</f>
        <v>6.51</v>
      </c>
      <c r="C150" s="4">
        <f>IF('True_Odds_Calculator_3-way'!C151="","",'True_Odds_Calculator_3-way'!C151)</f>
        <v>13.85</v>
      </c>
      <c r="D150" s="9">
        <f t="shared" si="39"/>
        <v>0.81121181205967097</v>
      </c>
      <c r="E150" s="9">
        <f t="shared" si="40"/>
        <v>0.12904913678267169</v>
      </c>
      <c r="F150" s="9">
        <f t="shared" si="41"/>
        <v>5.9739051157657576E-2</v>
      </c>
      <c r="G150" s="9">
        <f t="shared" si="42"/>
        <v>1.224861407365845</v>
      </c>
      <c r="H150" s="9">
        <f t="shared" si="43"/>
        <v>1.2327236673995103</v>
      </c>
      <c r="I150" s="9">
        <f t="shared" si="44"/>
        <v>7.7489863545858046</v>
      </c>
      <c r="J150" s="9">
        <f t="shared" si="45"/>
        <v>16.739469084651109</v>
      </c>
      <c r="K150" s="11">
        <f t="shared" si="46"/>
        <v>0.84033613445378152</v>
      </c>
      <c r="L150" s="11">
        <f t="shared" si="47"/>
        <v>0.15360983102918588</v>
      </c>
      <c r="M150" s="11">
        <f t="shared" si="48"/>
        <v>7.2202166064981949E-2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-0.12538067515348994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0.17288853354314826</v>
      </c>
      <c r="Q150" s="11">
        <f>2*'OddsRatio_working_3-way'!K150*'OddsRatio_working_3-way'!L150*'OddsRatio_working_3-way'!M150</f>
        <v>1.8640273158290917E-2</v>
      </c>
      <c r="R150" s="11">
        <f t="shared" si="49"/>
        <v>0</v>
      </c>
      <c r="S150" s="11">
        <f t="shared" si="50"/>
        <v>-1.3789089373741177</v>
      </c>
      <c r="T150" s="11">
        <f t="shared" si="51"/>
        <v>-0.14866942721014748</v>
      </c>
      <c r="U150" s="11">
        <f>'OddsRatio_working_3-way'!S150-'OddsRatio_working_3-way'!R150^2/3</f>
        <v>-1.3789089373741177</v>
      </c>
      <c r="V150" s="11">
        <f>'OddsRatio_working_3-way'!S150*'OddsRatio_working_3-way'!R150/3-2*'OddsRatio_working_3-way'!R150^3/27-'OddsRatio_working_3-way'!T150</f>
        <v>0.14866942721014748</v>
      </c>
      <c r="W150" s="11">
        <f>'OddsRatio_working_3-way'!V150^2+4*'OddsRatio_working_3-way'!U150^3/27</f>
        <v>-0.36631865593686963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0.31161725502764726</v>
      </c>
      <c r="Y150" s="11">
        <f>IF('OddsRatio_working_3-way'!W150&gt;=0,IF('OddsRatio_working_3-way'!V150+SQRT('OddsRatio_working_3-way'!W150)&gt;0,0,PI()),ACOS('OddsRatio_working_3-way'!V150/(2*'OddsRatio_working_3-way'!X150)))</f>
        <v>1.3299290854416324</v>
      </c>
      <c r="Z150" s="11">
        <f>'OddsRatio_working_3-way'!X150^(1/3)*COS('OddsRatio_working_3-way'!Y150/3)</f>
        <v>0.61243070368292252</v>
      </c>
      <c r="AA150" s="11">
        <f>'OddsRatio_working_3-way'!X150^(1/3)*COS(('OddsRatio_working_3-way'!Y150+2*PI())/3)</f>
        <v>-0.5580559943782839</v>
      </c>
      <c r="AB150" s="11">
        <f>'OddsRatio_working_3-way'!X150^(1/3)*COS(('OddsRatio_working_3-way'!Y150+4*PI())/3)</f>
        <v>-5.4374709304638759E-2</v>
      </c>
      <c r="AC150" s="11">
        <f>'OddsRatio_working_3-way'!X150^(1/3)*SIN('OddsRatio_working_3-way'!Y150/3)</f>
        <v>0.29080052552304569</v>
      </c>
      <c r="AD150" s="11">
        <f>'OddsRatio_working_3-way'!X150^(1/3)*SIN(('OddsRatio_working_3-way'!Y150+2*PI())/3)</f>
        <v>0.38498028468546797</v>
      </c>
      <c r="AE150" s="11">
        <f>'OddsRatio_working_3-way'!X150^(1/3)*SIN(('OddsRatio_working_3-way'!Y150+4*PI())/3)</f>
        <v>-0.67578081020851366</v>
      </c>
      <c r="AF150" s="11">
        <f>-'OddsRatio_working_3-way'!U150/(3*'OddsRatio_working_3-way'!X150^(1/3))*COS(('OddsRatio_working_3-way'!Y150)/3)</f>
        <v>0.61243070368292252</v>
      </c>
      <c r="AG150" s="11">
        <f>-'OddsRatio_working_3-way'!U150/(3*'OddsRatio_working_3-way'!X150^(1/3))*COS(('OddsRatio_working_3-way'!Y150+2*PI())/3)</f>
        <v>-0.5580559943782839</v>
      </c>
      <c r="AH150" s="11">
        <f>-'OddsRatio_working_3-way'!U150/(3*'OddsRatio_working_3-way'!X150^(1/3))*COS(('OddsRatio_working_3-way'!Y150+4*PI())/3)</f>
        <v>-5.4374709304638759E-2</v>
      </c>
      <c r="AI150" s="11">
        <f>'OddsRatio_working_3-way'!U150/(3*'OddsRatio_working_3-way'!X150^(1/3))*SIN(('OddsRatio_working_3-way'!Y150)/3)</f>
        <v>-0.29080052552304569</v>
      </c>
      <c r="AJ150" s="11">
        <f>'OddsRatio_working_3-way'!U150/(3*'OddsRatio_working_3-way'!X150^(1/3))*SIN(('OddsRatio_working_3-way'!Y150+2*PI())/3)</f>
        <v>-0.38498028468546797</v>
      </c>
      <c r="AK150" s="11">
        <f>'OddsRatio_working_3-way'!U150/(3*'OddsRatio_working_3-way'!X150^(1/3))*SIN(('OddsRatio_working_3-way'!Y150+4*PI())/3)</f>
        <v>0.67578081020851366</v>
      </c>
      <c r="AL150" s="11">
        <f>'OddsRatio_working_3-way'!Z150+'OddsRatio_working_3-way'!AF150</f>
        <v>1.224861407365845</v>
      </c>
      <c r="AM150" s="11">
        <f>'OddsRatio_working_3-way'!AA150+'OddsRatio_working_3-way'!AG150</f>
        <v>-1.1161119887565678</v>
      </c>
      <c r="AN150" s="11">
        <f>'OddsRatio_working_3-way'!AB150+'OddsRatio_working_3-way'!AH150</f>
        <v>-0.10874941860927752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1.224861407365845</v>
      </c>
      <c r="AS150" s="11">
        <f>IF(('OddsRatio_working_3-way'!X150=0),IF(Q150&gt;0,-Q150^(1/3),(-Q150)^(1/3)),'OddsRatio_working_3-way'!AM150-'OddsRatio_working_3-way'!R150/3)</f>
        <v>-1.1161119887565678</v>
      </c>
      <c r="AT150" s="11">
        <f>IF(('OddsRatio_working_3-way'!X150=0),IF(Q150&gt;0,-Q150^(1/3),(-Q150)^(1/3)),'OddsRatio_working_3-way'!AN150-'OddsRatio_working_3-way'!R150/3)</f>
        <v>-0.10874941860927752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2.96</v>
      </c>
      <c r="C151" s="4">
        <f>IF('True_Odds_Calculator_3-way'!C152="","",'True_Odds_Calculator_3-way'!C152)</f>
        <v>2.68</v>
      </c>
      <c r="D151" s="9">
        <f t="shared" si="39"/>
        <v>0.32562283544526294</v>
      </c>
      <c r="E151" s="9">
        <f t="shared" si="40"/>
        <v>0.31997406058380817</v>
      </c>
      <c r="F151" s="9">
        <f t="shared" si="41"/>
        <v>0.35440310397092883</v>
      </c>
      <c r="G151" s="9">
        <f t="shared" si="42"/>
        <v>1.0843129260952891</v>
      </c>
      <c r="H151" s="9">
        <f t="shared" si="43"/>
        <v>3.0710376888420026</v>
      </c>
      <c r="I151" s="9">
        <f t="shared" si="44"/>
        <v>3.1252533351467666</v>
      </c>
      <c r="J151" s="9">
        <f t="shared" si="45"/>
        <v>2.8216457158400861</v>
      </c>
      <c r="K151" s="11">
        <f t="shared" si="46"/>
        <v>0.3436426116838488</v>
      </c>
      <c r="L151" s="11">
        <f t="shared" si="47"/>
        <v>0.33783783783783783</v>
      </c>
      <c r="M151" s="11">
        <f t="shared" si="48"/>
        <v>0.37313432835820892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-0.27244524105579659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0.24042160332358828</v>
      </c>
      <c r="Q151" s="11">
        <f>2*'OddsRatio_working_3-way'!K151*'OddsRatio_working_3-way'!L151*'OddsRatio_working_3-way'!M151</f>
        <v>8.6638415612103864E-2</v>
      </c>
      <c r="R151" s="11">
        <f t="shared" si="49"/>
        <v>0</v>
      </c>
      <c r="S151" s="11">
        <f t="shared" si="50"/>
        <v>-0.88245844336238599</v>
      </c>
      <c r="T151" s="11">
        <f t="shared" si="51"/>
        <v>-0.31800304265311202</v>
      </c>
      <c r="U151" s="11">
        <f>'OddsRatio_working_3-way'!S151-'OddsRatio_working_3-way'!R151^2/3</f>
        <v>-0.88245844336238599</v>
      </c>
      <c r="V151" s="11">
        <f>'OddsRatio_working_3-way'!S151*'OddsRatio_working_3-way'!R151/3-2*'OddsRatio_working_3-way'!R151^3/27-'OddsRatio_working_3-way'!T151</f>
        <v>0.31800304265311202</v>
      </c>
      <c r="W151" s="11">
        <f>'OddsRatio_working_3-way'!V151^2+4*'OddsRatio_working_3-way'!U151^3/27</f>
        <v>-6.8138730628612698E-4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0.15953629872455602</v>
      </c>
      <c r="Y151" s="11">
        <f>IF('OddsRatio_working_3-way'!W151&gt;=0,IF('OddsRatio_working_3-way'!V151+SQRT('OddsRatio_working_3-way'!W151)&gt;0,0,PI()),ACOS('OddsRatio_working_3-way'!V151/(2*'OddsRatio_working_3-way'!X151)))</f>
        <v>8.1901744802044041E-2</v>
      </c>
      <c r="Z151" s="11">
        <f>'OddsRatio_working_3-way'!X151^(1/3)*COS('OddsRatio_working_3-way'!Y151/3)</f>
        <v>0.54215646304764453</v>
      </c>
      <c r="AA151" s="11">
        <f>'OddsRatio_working_3-way'!X151^(1/3)*COS(('OddsRatio_working_3-way'!Y151+2*PI())/3)</f>
        <v>-0.28389962077567504</v>
      </c>
      <c r="AB151" s="11">
        <f>'OddsRatio_working_3-way'!X151^(1/3)*COS(('OddsRatio_working_3-way'!Y151+4*PI())/3)</f>
        <v>-0.25825684227196966</v>
      </c>
      <c r="AC151" s="11">
        <f>'OddsRatio_working_3-way'!X151^(1/3)*SIN('OddsRatio_working_3-way'!Y151/3)</f>
        <v>1.480486507188423E-2</v>
      </c>
      <c r="AD151" s="11">
        <f>'OddsRatio_working_3-way'!X151^(1/3)*SIN(('OddsRatio_working_3-way'!Y151+2*PI())/3)</f>
        <v>0.46211883728923731</v>
      </c>
      <c r="AE151" s="11">
        <f>'OddsRatio_working_3-way'!X151^(1/3)*SIN(('OddsRatio_working_3-way'!Y151+4*PI())/3)</f>
        <v>-0.47692370236112158</v>
      </c>
      <c r="AF151" s="11">
        <f>-'OddsRatio_working_3-way'!U151/(3*'OddsRatio_working_3-way'!X151^(1/3))*COS(('OddsRatio_working_3-way'!Y151)/3)</f>
        <v>0.54215646304764453</v>
      </c>
      <c r="AG151" s="11">
        <f>-'OddsRatio_working_3-way'!U151/(3*'OddsRatio_working_3-way'!X151^(1/3))*COS(('OddsRatio_working_3-way'!Y151+2*PI())/3)</f>
        <v>-0.28389962077567504</v>
      </c>
      <c r="AH151" s="11">
        <f>-'OddsRatio_working_3-way'!U151/(3*'OddsRatio_working_3-way'!X151^(1/3))*COS(('OddsRatio_working_3-way'!Y151+4*PI())/3)</f>
        <v>-0.25825684227196966</v>
      </c>
      <c r="AI151" s="11">
        <f>'OddsRatio_working_3-way'!U151/(3*'OddsRatio_working_3-way'!X151^(1/3))*SIN(('OddsRatio_working_3-way'!Y151)/3)</f>
        <v>-1.480486507188423E-2</v>
      </c>
      <c r="AJ151" s="11">
        <f>'OddsRatio_working_3-way'!U151/(3*'OddsRatio_working_3-way'!X151^(1/3))*SIN(('OddsRatio_working_3-way'!Y151+2*PI())/3)</f>
        <v>-0.46211883728923731</v>
      </c>
      <c r="AK151" s="11">
        <f>'OddsRatio_working_3-way'!U151/(3*'OddsRatio_working_3-way'!X151^(1/3))*SIN(('OddsRatio_working_3-way'!Y151+4*PI())/3)</f>
        <v>0.47692370236112158</v>
      </c>
      <c r="AL151" s="11">
        <f>'OddsRatio_working_3-way'!Z151+'OddsRatio_working_3-way'!AF151</f>
        <v>1.0843129260952891</v>
      </c>
      <c r="AM151" s="11">
        <f>'OddsRatio_working_3-way'!AA151+'OddsRatio_working_3-way'!AG151</f>
        <v>-0.56779924155135009</v>
      </c>
      <c r="AN151" s="11">
        <f>'OddsRatio_working_3-way'!AB151+'OddsRatio_working_3-way'!AH151</f>
        <v>-0.51651368454393931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1.0843129260952891</v>
      </c>
      <c r="AS151" s="11">
        <f>IF(('OddsRatio_working_3-way'!X151=0),IF(Q151&gt;0,-Q151^(1/3),(-Q151)^(1/3)),'OddsRatio_working_3-way'!AM151-'OddsRatio_working_3-way'!R151/3)</f>
        <v>-0.56779924155135009</v>
      </c>
      <c r="AT151" s="11">
        <f>IF(('OddsRatio_working_3-way'!X151=0),IF(Q151&gt;0,-Q151^(1/3),(-Q151)^(1/3)),'OddsRatio_working_3-way'!AN151-'OddsRatio_working_3-way'!R151/3)</f>
        <v>-0.51651368454393931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1.64</v>
      </c>
      <c r="B152" s="4">
        <f>IF('True_Odds_Calculator_3-way'!B153="","",'True_Odds_Calculator_3-way'!B153)</f>
        <v>3.65</v>
      </c>
      <c r="C152" s="4">
        <f>IF('True_Odds_Calculator_3-way'!C153="","",'True_Odds_Calculator_3-way'!C153)</f>
        <v>5.62</v>
      </c>
      <c r="D152" s="9">
        <f t="shared" si="39"/>
        <v>0.58399673709160704</v>
      </c>
      <c r="E152" s="9">
        <f t="shared" si="40"/>
        <v>0.25319494578723317</v>
      </c>
      <c r="F152" s="9">
        <f t="shared" si="41"/>
        <v>0.16280831712115956</v>
      </c>
      <c r="G152" s="9">
        <f t="shared" si="42"/>
        <v>1.1130286472686275</v>
      </c>
      <c r="H152" s="9">
        <f t="shared" si="43"/>
        <v>1.7123383342519218</v>
      </c>
      <c r="I152" s="9">
        <f t="shared" si="44"/>
        <v>3.9495259152618636</v>
      </c>
      <c r="J152" s="9">
        <f t="shared" si="45"/>
        <v>6.1421923503810598</v>
      </c>
      <c r="K152" s="11">
        <f t="shared" si="46"/>
        <v>0.6097560975609756</v>
      </c>
      <c r="L152" s="11">
        <f t="shared" si="47"/>
        <v>0.27397260273972601</v>
      </c>
      <c r="M152" s="11">
        <f t="shared" si="48"/>
        <v>0.17793594306049823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-0.23291357176234462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0.23512751580496838</v>
      </c>
      <c r="Q152" s="11">
        <f>2*'OddsRatio_working_3-way'!K152*'OddsRatio_working_3-way'!L152*'OddsRatio_working_3-way'!M152</f>
        <v>5.9450699318576085E-2</v>
      </c>
      <c r="R152" s="11">
        <f t="shared" si="49"/>
        <v>0</v>
      </c>
      <c r="S152" s="11">
        <f t="shared" si="50"/>
        <v>-1.009505431675243</v>
      </c>
      <c r="T152" s="11">
        <f t="shared" si="51"/>
        <v>-0.25524789675733073</v>
      </c>
      <c r="U152" s="11">
        <f>'OddsRatio_working_3-way'!S152-'OddsRatio_working_3-way'!R152^2/3</f>
        <v>-1.009505431675243</v>
      </c>
      <c r="V152" s="11">
        <f>'OddsRatio_working_3-way'!S152*'OddsRatio_working_3-way'!R152/3-2*'OddsRatio_working_3-way'!R152^3/27-'OddsRatio_working_3-way'!T152</f>
        <v>0.25524789675733073</v>
      </c>
      <c r="W152" s="11">
        <f>'OddsRatio_working_3-way'!V152^2+4*'OddsRatio_working_3-way'!U152^3/27</f>
        <v>-8.7261579877432258E-2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0.19520058188724312</v>
      </c>
      <c r="Y152" s="11">
        <f>IF('OddsRatio_working_3-way'!W152&gt;=0,IF('OddsRatio_working_3-way'!V152+SQRT('OddsRatio_working_3-way'!W152)&gt;0,0,PI()),ACOS('OddsRatio_working_3-way'!V152/(2*'OddsRatio_working_3-way'!X152)))</f>
        <v>0.85818845606316518</v>
      </c>
      <c r="Z152" s="11">
        <f>'OddsRatio_working_3-way'!X152^(1/3)*COS('OddsRatio_working_3-way'!Y152/3)</f>
        <v>0.55651432363431375</v>
      </c>
      <c r="AA152" s="11">
        <f>'OddsRatio_working_3-way'!X152^(1/3)*COS(('OddsRatio_working_3-way'!Y152+2*PI())/3)</f>
        <v>-0.42001474930788879</v>
      </c>
      <c r="AB152" s="11">
        <f>'OddsRatio_working_3-way'!X152^(1/3)*COS(('OddsRatio_working_3-way'!Y152+4*PI())/3)</f>
        <v>-0.13649957432642537</v>
      </c>
      <c r="AC152" s="11">
        <f>'OddsRatio_working_3-way'!X152^(1/3)*SIN('OddsRatio_working_3-way'!Y152/3)</f>
        <v>0.16368756259489198</v>
      </c>
      <c r="AD152" s="11">
        <f>'OddsRatio_working_3-way'!X152^(1/3)*SIN(('OddsRatio_working_3-way'!Y152+2*PI())/3)</f>
        <v>0.40011176053978437</v>
      </c>
      <c r="AE152" s="11">
        <f>'OddsRatio_working_3-way'!X152^(1/3)*SIN(('OddsRatio_working_3-way'!Y152+4*PI())/3)</f>
        <v>-0.56379932313467618</v>
      </c>
      <c r="AF152" s="11">
        <f>-'OddsRatio_working_3-way'!U152/(3*'OddsRatio_working_3-way'!X152^(1/3))*COS(('OddsRatio_working_3-way'!Y152)/3)</f>
        <v>0.55651432363431363</v>
      </c>
      <c r="AG152" s="11">
        <f>-'OddsRatio_working_3-way'!U152/(3*'OddsRatio_working_3-way'!X152^(1/3))*COS(('OddsRatio_working_3-way'!Y152+2*PI())/3)</f>
        <v>-0.42001474930788874</v>
      </c>
      <c r="AH152" s="11">
        <f>-'OddsRatio_working_3-way'!U152/(3*'OddsRatio_working_3-way'!X152^(1/3))*COS(('OddsRatio_working_3-way'!Y152+4*PI())/3)</f>
        <v>-0.13649957432642534</v>
      </c>
      <c r="AI152" s="11">
        <f>'OddsRatio_working_3-way'!U152/(3*'OddsRatio_working_3-way'!X152^(1/3))*SIN(('OddsRatio_working_3-way'!Y152)/3)</f>
        <v>-0.16368756259489195</v>
      </c>
      <c r="AJ152" s="11">
        <f>'OddsRatio_working_3-way'!U152/(3*'OddsRatio_working_3-way'!X152^(1/3))*SIN(('OddsRatio_working_3-way'!Y152+2*PI())/3)</f>
        <v>-0.40011176053978431</v>
      </c>
      <c r="AK152" s="11">
        <f>'OddsRatio_working_3-way'!U152/(3*'OddsRatio_working_3-way'!X152^(1/3))*SIN(('OddsRatio_working_3-way'!Y152+4*PI())/3)</f>
        <v>0.56379932313467607</v>
      </c>
      <c r="AL152" s="11">
        <f>'OddsRatio_working_3-way'!Z152+'OddsRatio_working_3-way'!AF152</f>
        <v>1.1130286472686275</v>
      </c>
      <c r="AM152" s="11">
        <f>'OddsRatio_working_3-way'!AA152+'OddsRatio_working_3-way'!AG152</f>
        <v>-0.84002949861577747</v>
      </c>
      <c r="AN152" s="11">
        <f>'OddsRatio_working_3-way'!AB152+'OddsRatio_working_3-way'!AH152</f>
        <v>-0.27299914865285069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1.1130286472686275</v>
      </c>
      <c r="AS152" s="11">
        <f>IF(('OddsRatio_working_3-way'!X152=0),IF(Q152&gt;0,-Q152^(1/3),(-Q152)^(1/3)),'OddsRatio_working_3-way'!AM152-'OddsRatio_working_3-way'!R152/3)</f>
        <v>-0.84002949861577747</v>
      </c>
      <c r="AT152" s="11">
        <f>IF(('OddsRatio_working_3-way'!X152=0),IF(Q152&gt;0,-Q152^(1/3),(-Q152)^(1/3)),'OddsRatio_working_3-way'!AN152-'OddsRatio_working_3-way'!R152/3)</f>
        <v>-0.27299914865285069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1.41</v>
      </c>
      <c r="B153" s="4">
        <f>IF('True_Odds_Calculator_3-way'!B154="","",'True_Odds_Calculator_3-way'!B154)</f>
        <v>4.25</v>
      </c>
      <c r="C153" s="4">
        <f>IF('True_Odds_Calculator_3-way'!C154="","",'True_Odds_Calculator_3-way'!C154)</f>
        <v>8.4600000000000009</v>
      </c>
      <c r="D153" s="9">
        <f t="shared" si="39"/>
        <v>0.68182575256470979</v>
      </c>
      <c r="E153" s="9">
        <f t="shared" si="40"/>
        <v>0.21280861421855038</v>
      </c>
      <c r="F153" s="9">
        <f t="shared" si="41"/>
        <v>0.10536563321674007</v>
      </c>
      <c r="G153" s="9">
        <f t="shared" si="42"/>
        <v>1.1381716617817548</v>
      </c>
      <c r="H153" s="9">
        <f t="shared" si="43"/>
        <v>1.4666503813305194</v>
      </c>
      <c r="I153" s="9">
        <f t="shared" si="44"/>
        <v>4.6990579007907032</v>
      </c>
      <c r="J153" s="9">
        <f t="shared" si="45"/>
        <v>9.4907605968918904</v>
      </c>
      <c r="K153" s="11">
        <f t="shared" si="46"/>
        <v>0.70921985815602839</v>
      </c>
      <c r="L153" s="11">
        <f t="shared" si="47"/>
        <v>0.23529411764705882</v>
      </c>
      <c r="M153" s="11">
        <f t="shared" si="48"/>
        <v>0.11820330969267138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-0.19607744511214298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0.21934431435669685</v>
      </c>
      <c r="Q153" s="11">
        <f>2*'OddsRatio_working_3-way'!K153*'OddsRatio_working_3-way'!L153*'OddsRatio_working_3-way'!M153</f>
        <v>3.9450416251204469E-2</v>
      </c>
      <c r="R153" s="11">
        <f t="shared" si="49"/>
        <v>0</v>
      </c>
      <c r="S153" s="11">
        <f t="shared" si="50"/>
        <v>-1.1186616300066885</v>
      </c>
      <c r="T153" s="11">
        <f t="shared" si="51"/>
        <v>-0.20119813489328928</v>
      </c>
      <c r="U153" s="11">
        <f>'OddsRatio_working_3-way'!S153-'OddsRatio_working_3-way'!R153^2/3</f>
        <v>-1.1186616300066885</v>
      </c>
      <c r="V153" s="11">
        <f>'OddsRatio_working_3-way'!S153*'OddsRatio_working_3-way'!R153/3-2*'OddsRatio_working_3-way'!R153^3/27-'OddsRatio_working_3-way'!T153</f>
        <v>0.20119813489328928</v>
      </c>
      <c r="W153" s="11">
        <f>'OddsRatio_working_3-way'!V153^2+4*'OddsRatio_working_3-way'!U153^3/27</f>
        <v>-0.16691152713633275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0.227701677980681</v>
      </c>
      <c r="Y153" s="11">
        <f>IF('OddsRatio_working_3-way'!W153&gt;=0,IF('OddsRatio_working_3-way'!V153+SQRT('OddsRatio_working_3-way'!W153)&gt;0,0,PI()),ACOS('OddsRatio_working_3-way'!V153/(2*'OddsRatio_working_3-way'!X153)))</f>
        <v>1.1131899256289399</v>
      </c>
      <c r="Z153" s="11">
        <f>'OddsRatio_working_3-way'!X153^(1/3)*COS('OddsRatio_working_3-way'!Y153/3)</f>
        <v>0.56908583089087739</v>
      </c>
      <c r="AA153" s="11">
        <f>'OddsRatio_working_3-way'!X153^(1/3)*COS(('OddsRatio_working_3-way'!Y153+2*PI())/3)</f>
        <v>-0.47630160575985936</v>
      </c>
      <c r="AB153" s="11">
        <f>'OddsRatio_working_3-way'!X153^(1/3)*COS(('OddsRatio_working_3-way'!Y153+4*PI())/3)</f>
        <v>-9.2784225131017639E-2</v>
      </c>
      <c r="AC153" s="11">
        <f>'OddsRatio_working_3-way'!X153^(1/3)*SIN('OddsRatio_working_3-way'!Y153/3)</f>
        <v>0.22142386294496186</v>
      </c>
      <c r="AD153" s="11">
        <f>'OddsRatio_working_3-way'!X153^(1/3)*SIN(('OddsRatio_working_3-way'!Y153+2*PI())/3)</f>
        <v>0.38213085501279404</v>
      </c>
      <c r="AE153" s="11">
        <f>'OddsRatio_working_3-way'!X153^(1/3)*SIN(('OddsRatio_working_3-way'!Y153+4*PI())/3)</f>
        <v>-0.60355471795775584</v>
      </c>
      <c r="AF153" s="11">
        <f>-'OddsRatio_working_3-way'!U153/(3*'OddsRatio_working_3-way'!X153^(1/3))*COS(('OddsRatio_working_3-way'!Y153)/3)</f>
        <v>0.56908583089087739</v>
      </c>
      <c r="AG153" s="11">
        <f>-'OddsRatio_working_3-way'!U153/(3*'OddsRatio_working_3-way'!X153^(1/3))*COS(('OddsRatio_working_3-way'!Y153+2*PI())/3)</f>
        <v>-0.47630160575985936</v>
      </c>
      <c r="AH153" s="11">
        <f>-'OddsRatio_working_3-way'!U153/(3*'OddsRatio_working_3-way'!X153^(1/3))*COS(('OddsRatio_working_3-way'!Y153+4*PI())/3)</f>
        <v>-9.2784225131017639E-2</v>
      </c>
      <c r="AI153" s="11">
        <f>'OddsRatio_working_3-way'!U153/(3*'OddsRatio_working_3-way'!X153^(1/3))*SIN(('OddsRatio_working_3-way'!Y153)/3)</f>
        <v>-0.22142386294496186</v>
      </c>
      <c r="AJ153" s="11">
        <f>'OddsRatio_working_3-way'!U153/(3*'OddsRatio_working_3-way'!X153^(1/3))*SIN(('OddsRatio_working_3-way'!Y153+2*PI())/3)</f>
        <v>-0.38213085501279404</v>
      </c>
      <c r="AK153" s="11">
        <f>'OddsRatio_working_3-way'!U153/(3*'OddsRatio_working_3-way'!X153^(1/3))*SIN(('OddsRatio_working_3-way'!Y153+4*PI())/3)</f>
        <v>0.60355471795775584</v>
      </c>
      <c r="AL153" s="11">
        <f>'OddsRatio_working_3-way'!Z153+'OddsRatio_working_3-way'!AF153</f>
        <v>1.1381716617817548</v>
      </c>
      <c r="AM153" s="11">
        <f>'OddsRatio_working_3-way'!AA153+'OddsRatio_working_3-way'!AG153</f>
        <v>-0.95260321151971872</v>
      </c>
      <c r="AN153" s="11">
        <f>'OddsRatio_working_3-way'!AB153+'OddsRatio_working_3-way'!AH153</f>
        <v>-0.18556845026203528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1.1381716617817548</v>
      </c>
      <c r="AS153" s="11">
        <f>IF(('OddsRatio_working_3-way'!X153=0),IF(Q153&gt;0,-Q153^(1/3),(-Q153)^(1/3)),'OddsRatio_working_3-way'!AM153-'OddsRatio_working_3-way'!R153/3)</f>
        <v>-0.95260321151971872</v>
      </c>
      <c r="AT153" s="11">
        <f>IF(('OddsRatio_working_3-way'!X153=0),IF(Q153&gt;0,-Q153^(1/3),(-Q153)^(1/3)),'OddsRatio_working_3-way'!AN153-'OddsRatio_working_3-way'!R153/3)</f>
        <v>-0.18556845026203528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4.63</v>
      </c>
      <c r="B154" s="4">
        <f>IF('True_Odds_Calculator_3-way'!B155="","",'True_Odds_Calculator_3-way'!B155)</f>
        <v>3.86</v>
      </c>
      <c r="C154" s="4">
        <f>IF('True_Odds_Calculator_3-way'!C155="","",'True_Odds_Calculator_3-way'!C155)</f>
        <v>1.82</v>
      </c>
      <c r="D154" s="9">
        <f t="shared" si="39"/>
        <v>0.20920938320424282</v>
      </c>
      <c r="E154" s="9">
        <f t="shared" si="40"/>
        <v>0.25137607720352506</v>
      </c>
      <c r="F154" s="9">
        <f t="shared" si="41"/>
        <v>0.53941453959223207</v>
      </c>
      <c r="G154" s="9">
        <f t="shared" si="42"/>
        <v>1.041294856990207</v>
      </c>
      <c r="H154" s="9">
        <f t="shared" si="43"/>
        <v>4.779900330874451</v>
      </c>
      <c r="I154" s="9">
        <f t="shared" si="44"/>
        <v>3.9781032909919918</v>
      </c>
      <c r="J154" s="9">
        <f t="shared" si="45"/>
        <v>1.8538617827319697</v>
      </c>
      <c r="K154" s="11">
        <f t="shared" si="46"/>
        <v>0.21598272138228941</v>
      </c>
      <c r="L154" s="11">
        <f t="shared" si="47"/>
        <v>0.2590673575129534</v>
      </c>
      <c r="M154" s="11">
        <f t="shared" si="48"/>
        <v>0.54945054945054939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-0.26172597531945774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0.22473861147078172</v>
      </c>
      <c r="Q154" s="11">
        <f>2*'OddsRatio_working_3-way'!K154*'OddsRatio_working_3-way'!L154*'OddsRatio_working_3-way'!M154</f>
        <v>6.1487992194468315E-2</v>
      </c>
      <c r="R154" s="11">
        <f t="shared" si="49"/>
        <v>0</v>
      </c>
      <c r="S154" s="11">
        <f t="shared" si="50"/>
        <v>-0.85867904856012112</v>
      </c>
      <c r="T154" s="11">
        <f t="shared" si="51"/>
        <v>-0.23493270822438331</v>
      </c>
      <c r="U154" s="11">
        <f>'OddsRatio_working_3-way'!S154-'OddsRatio_working_3-way'!R154^2/3</f>
        <v>-0.85867904856012112</v>
      </c>
      <c r="V154" s="11">
        <f>'OddsRatio_working_3-way'!S154*'OddsRatio_working_3-way'!R154/3-2*'OddsRatio_working_3-way'!R154^3/27-'OddsRatio_working_3-way'!T154</f>
        <v>0.23493270822438331</v>
      </c>
      <c r="W154" s="11">
        <f>'OddsRatio_working_3-way'!V154^2+4*'OddsRatio_working_3-way'!U154^3/27</f>
        <v>-3.8603596312287825E-2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0.15313145799110894</v>
      </c>
      <c r="Y154" s="11">
        <f>IF('OddsRatio_working_3-way'!W154&gt;=0,IF('OddsRatio_working_3-way'!V154+SQRT('OddsRatio_working_3-way'!W154)&gt;0,0,PI()),ACOS('OddsRatio_working_3-way'!V154/(2*'OddsRatio_working_3-way'!X154)))</f>
        <v>0.69649594932689174</v>
      </c>
      <c r="Z154" s="11">
        <f>'OddsRatio_working_3-way'!X154^(1/3)*COS('OddsRatio_working_3-way'!Y154/3)</f>
        <v>0.52064742849510348</v>
      </c>
      <c r="AA154" s="11">
        <f>'OddsRatio_working_3-way'!X154^(1/3)*COS(('OddsRatio_working_3-way'!Y154+2*PI())/3)</f>
        <v>-0.36692790525854052</v>
      </c>
      <c r="AB154" s="11">
        <f>'OddsRatio_working_3-way'!X154^(1/3)*COS(('OddsRatio_working_3-way'!Y154+4*PI())/3)</f>
        <v>-0.15371952323656302</v>
      </c>
      <c r="AC154" s="11">
        <f>'OddsRatio_working_3-way'!X154^(1/3)*SIN('OddsRatio_working_3-way'!Y154/3)</f>
        <v>0.12309591675387335</v>
      </c>
      <c r="AD154" s="11">
        <f>'OddsRatio_working_3-way'!X154^(1/3)*SIN(('OddsRatio_working_3-way'!Y154+2*PI())/3)</f>
        <v>0.38934594111486492</v>
      </c>
      <c r="AE154" s="11">
        <f>'OddsRatio_working_3-way'!X154^(1/3)*SIN(('OddsRatio_working_3-way'!Y154+4*PI())/3)</f>
        <v>-0.51244185786873819</v>
      </c>
      <c r="AF154" s="11">
        <f>-'OddsRatio_working_3-way'!U154/(3*'OddsRatio_working_3-way'!X154^(1/3))*COS(('OddsRatio_working_3-way'!Y154)/3)</f>
        <v>0.52064742849510348</v>
      </c>
      <c r="AG154" s="11">
        <f>-'OddsRatio_working_3-way'!U154/(3*'OddsRatio_working_3-way'!X154^(1/3))*COS(('OddsRatio_working_3-way'!Y154+2*PI())/3)</f>
        <v>-0.36692790525854052</v>
      </c>
      <c r="AH154" s="11">
        <f>-'OddsRatio_working_3-way'!U154/(3*'OddsRatio_working_3-way'!X154^(1/3))*COS(('OddsRatio_working_3-way'!Y154+4*PI())/3)</f>
        <v>-0.15371952323656302</v>
      </c>
      <c r="AI154" s="11">
        <f>'OddsRatio_working_3-way'!U154/(3*'OddsRatio_working_3-way'!X154^(1/3))*SIN(('OddsRatio_working_3-way'!Y154)/3)</f>
        <v>-0.12309591675387335</v>
      </c>
      <c r="AJ154" s="11">
        <f>'OddsRatio_working_3-way'!U154/(3*'OddsRatio_working_3-way'!X154^(1/3))*SIN(('OddsRatio_working_3-way'!Y154+2*PI())/3)</f>
        <v>-0.38934594111486492</v>
      </c>
      <c r="AK154" s="11">
        <f>'OddsRatio_working_3-way'!U154/(3*'OddsRatio_working_3-way'!X154^(1/3))*SIN(('OddsRatio_working_3-way'!Y154+4*PI())/3)</f>
        <v>0.51244185786873819</v>
      </c>
      <c r="AL154" s="11">
        <f>'OddsRatio_working_3-way'!Z154+'OddsRatio_working_3-way'!AF154</f>
        <v>1.041294856990207</v>
      </c>
      <c r="AM154" s="11">
        <f>'OddsRatio_working_3-way'!AA154+'OddsRatio_working_3-way'!AG154</f>
        <v>-0.73385581051708104</v>
      </c>
      <c r="AN154" s="11">
        <f>'OddsRatio_working_3-way'!AB154+'OddsRatio_working_3-way'!AH154</f>
        <v>-0.30743904647312603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1.041294856990207</v>
      </c>
      <c r="AS154" s="11">
        <f>IF(('OddsRatio_working_3-way'!X154=0),IF(Q154&gt;0,-Q154^(1/3),(-Q154)^(1/3)),'OddsRatio_working_3-way'!AM154-'OddsRatio_working_3-way'!R154/3)</f>
        <v>-0.73385581051708104</v>
      </c>
      <c r="AT154" s="11">
        <f>IF(('OddsRatio_working_3-way'!X154=0),IF(Q154&gt;0,-Q154^(1/3),(-Q154)^(1/3)),'OddsRatio_working_3-way'!AN154-'OddsRatio_working_3-way'!R154/3)</f>
        <v>-0.30743904647312603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4.2699999999999996</v>
      </c>
      <c r="B155" s="4">
        <f>IF('True_Odds_Calculator_3-way'!B156="","",'True_Odds_Calculator_3-way'!B156)</f>
        <v>3.81</v>
      </c>
      <c r="C155" s="4">
        <f>IF('True_Odds_Calculator_3-way'!C156="","",'True_Odds_Calculator_3-way'!C156)</f>
        <v>1.9</v>
      </c>
      <c r="D155" s="9">
        <f t="shared" si="39"/>
        <v>0.22760073206834222</v>
      </c>
      <c r="E155" s="9">
        <f t="shared" si="40"/>
        <v>0.25534543152203104</v>
      </c>
      <c r="F155" s="9">
        <f t="shared" si="41"/>
        <v>0.51705383640962665</v>
      </c>
      <c r="G155" s="9">
        <f t="shared" si="42"/>
        <v>1.0378162014228451</v>
      </c>
      <c r="H155" s="9">
        <f t="shared" si="43"/>
        <v>4.3936589786527032</v>
      </c>
      <c r="I155" s="9">
        <f t="shared" si="44"/>
        <v>3.916263525998195</v>
      </c>
      <c r="J155" s="9">
        <f t="shared" si="45"/>
        <v>1.934034581280561</v>
      </c>
      <c r="K155" s="11">
        <f t="shared" si="46"/>
        <v>0.23419203747072601</v>
      </c>
      <c r="L155" s="11">
        <f t="shared" si="47"/>
        <v>0.26246719160104987</v>
      </c>
      <c r="M155" s="11">
        <f t="shared" si="48"/>
        <v>0.52631578947368418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-0.26754086714139169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0.22581301582341035</v>
      </c>
      <c r="Q155" s="11">
        <f>2*'OddsRatio_working_3-way'!K155*'OddsRatio_working_3-way'!L155*'OddsRatio_working_3-way'!M155</f>
        <v>6.4702869863441356E-2</v>
      </c>
      <c r="R155" s="11">
        <f t="shared" si="49"/>
        <v>0</v>
      </c>
      <c r="S155" s="11">
        <f t="shared" si="50"/>
        <v>-0.84403186038890743</v>
      </c>
      <c r="T155" s="11">
        <f t="shared" si="51"/>
        <v>-0.241842939939515</v>
      </c>
      <c r="U155" s="11">
        <f>'OddsRatio_working_3-way'!S155-'OddsRatio_working_3-way'!R155^2/3</f>
        <v>-0.84403186038890743</v>
      </c>
      <c r="V155" s="11">
        <f>'OddsRatio_working_3-way'!S155*'OddsRatio_working_3-way'!R155/3-2*'OddsRatio_working_3-way'!R155^3/27-'OddsRatio_working_3-way'!T155</f>
        <v>0.241842939939515</v>
      </c>
      <c r="W155" s="11">
        <f>'OddsRatio_working_3-way'!V155^2+4*'OddsRatio_working_3-way'!U155^3/27</f>
        <v>-3.0590462397886854E-2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0.14923008242012961</v>
      </c>
      <c r="Y155" s="11">
        <f>IF('OddsRatio_working_3-way'!W155&gt;=0,IF('OddsRatio_working_3-way'!V155+SQRT('OddsRatio_working_3-way'!W155)&gt;0,0,PI()),ACOS('OddsRatio_working_3-way'!V155/(2*'OddsRatio_working_3-way'!X155)))</f>
        <v>0.62612863923718298</v>
      </c>
      <c r="Z155" s="11">
        <f>'OddsRatio_working_3-way'!X155^(1/3)*COS('OddsRatio_working_3-way'!Y155/3)</f>
        <v>0.51890810071142268</v>
      </c>
      <c r="AA155" s="11">
        <f>'OddsRatio_working_3-way'!X155^(1/3)*COS(('OddsRatio_working_3-way'!Y155+2*PI())/3)</f>
        <v>-0.35463152857022889</v>
      </c>
      <c r="AB155" s="11">
        <f>'OddsRatio_working_3-way'!X155^(1/3)*COS(('OddsRatio_working_3-way'!Y155+4*PI())/3)</f>
        <v>-0.16427657214119346</v>
      </c>
      <c r="AC155" s="11">
        <f>'OddsRatio_working_3-way'!X155^(1/3)*SIN('OddsRatio_working_3-way'!Y155/3)</f>
        <v>0.10990148533588304</v>
      </c>
      <c r="AD155" s="11">
        <f>'OddsRatio_working_3-way'!X155^(1/3)*SIN(('OddsRatio_working_3-way'!Y155+2*PI())/3)</f>
        <v>0.39443685477768448</v>
      </c>
      <c r="AE155" s="11">
        <f>'OddsRatio_working_3-way'!X155^(1/3)*SIN(('OddsRatio_working_3-way'!Y155+4*PI())/3)</f>
        <v>-0.50433834011356748</v>
      </c>
      <c r="AF155" s="11">
        <f>-'OddsRatio_working_3-way'!U155/(3*'OddsRatio_working_3-way'!X155^(1/3))*COS(('OddsRatio_working_3-way'!Y155)/3)</f>
        <v>0.51890810071142246</v>
      </c>
      <c r="AG155" s="11">
        <f>-'OddsRatio_working_3-way'!U155/(3*'OddsRatio_working_3-way'!X155^(1/3))*COS(('OddsRatio_working_3-way'!Y155+2*PI())/3)</f>
        <v>-0.35463152857022873</v>
      </c>
      <c r="AH155" s="11">
        <f>-'OddsRatio_working_3-way'!U155/(3*'OddsRatio_working_3-way'!X155^(1/3))*COS(('OddsRatio_working_3-way'!Y155+4*PI())/3)</f>
        <v>-0.16427657214119337</v>
      </c>
      <c r="AI155" s="11">
        <f>'OddsRatio_working_3-way'!U155/(3*'OddsRatio_working_3-way'!X155^(1/3))*SIN(('OddsRatio_working_3-way'!Y155)/3)</f>
        <v>-0.109901485335883</v>
      </c>
      <c r="AJ155" s="11">
        <f>'OddsRatio_working_3-way'!U155/(3*'OddsRatio_working_3-way'!X155^(1/3))*SIN(('OddsRatio_working_3-way'!Y155+2*PI())/3)</f>
        <v>-0.39443685477768431</v>
      </c>
      <c r="AK155" s="11">
        <f>'OddsRatio_working_3-way'!U155/(3*'OddsRatio_working_3-way'!X155^(1/3))*SIN(('OddsRatio_working_3-way'!Y155+4*PI())/3)</f>
        <v>0.50433834011356726</v>
      </c>
      <c r="AL155" s="11">
        <f>'OddsRatio_working_3-way'!Z155+'OddsRatio_working_3-way'!AF155</f>
        <v>1.0378162014228451</v>
      </c>
      <c r="AM155" s="11">
        <f>'OddsRatio_working_3-way'!AA155+'OddsRatio_working_3-way'!AG155</f>
        <v>-0.70926305714045768</v>
      </c>
      <c r="AN155" s="11">
        <f>'OddsRatio_working_3-way'!AB155+'OddsRatio_working_3-way'!AH155</f>
        <v>-0.3285531442823868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1.0378162014228451</v>
      </c>
      <c r="AS155" s="11">
        <f>IF(('OddsRatio_working_3-way'!X155=0),IF(Q155&gt;0,-Q155^(1/3),(-Q155)^(1/3)),'OddsRatio_working_3-way'!AM155-'OddsRatio_working_3-way'!R155/3)</f>
        <v>-0.70926305714045768</v>
      </c>
      <c r="AT155" s="11">
        <f>IF(('OddsRatio_working_3-way'!X155=0),IF(Q155&gt;0,-Q155^(1/3),(-Q155)^(1/3)),'OddsRatio_working_3-way'!AN155-'OddsRatio_working_3-way'!R155/3)</f>
        <v>-0.3285531442823868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4.3899999999999997</v>
      </c>
      <c r="B156" s="4">
        <f>IF('True_Odds_Calculator_3-way'!B157="","",'True_Odds_Calculator_3-way'!B157)</f>
        <v>3.64</v>
      </c>
      <c r="C156" s="4">
        <f>IF('True_Odds_Calculator_3-way'!C157="","",'True_Odds_Calculator_3-way'!C157)</f>
        <v>1.92</v>
      </c>
      <c r="D156" s="9">
        <f t="shared" si="39"/>
        <v>0.2212484968513499</v>
      </c>
      <c r="E156" s="9">
        <f t="shared" si="40"/>
        <v>0.26730200001677029</v>
      </c>
      <c r="F156" s="9">
        <f t="shared" si="41"/>
        <v>0.51144950313187998</v>
      </c>
      <c r="G156" s="9">
        <f t="shared" si="42"/>
        <v>1.0382904773939454</v>
      </c>
      <c r="H156" s="9">
        <f t="shared" si="43"/>
        <v>4.5198047183654744</v>
      </c>
      <c r="I156" s="9">
        <f t="shared" si="44"/>
        <v>3.7410868603200158</v>
      </c>
      <c r="J156" s="9">
        <f t="shared" si="45"/>
        <v>1.9552272392024295</v>
      </c>
      <c r="K156" s="11">
        <f t="shared" si="46"/>
        <v>0.22779043280182235</v>
      </c>
      <c r="L156" s="11">
        <f t="shared" si="47"/>
        <v>0.27472527472527469</v>
      </c>
      <c r="M156" s="11">
        <f t="shared" si="48"/>
        <v>0.52083333333333337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-0.26836403914991613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0.22652579956110708</v>
      </c>
      <c r="Q156" s="11">
        <f>2*'OddsRatio_working_3-way'!K156*'OddsRatio_working_3-way'!L156*'OddsRatio_working_3-way'!M156</f>
        <v>6.5187280449239438E-2</v>
      </c>
      <c r="R156" s="11">
        <f t="shared" si="49"/>
        <v>0</v>
      </c>
      <c r="S156" s="11">
        <f t="shared" si="50"/>
        <v>-0.84409893471070852</v>
      </c>
      <c r="T156" s="11">
        <f t="shared" si="51"/>
        <v>-0.24290616826207434</v>
      </c>
      <c r="U156" s="11">
        <f>'OddsRatio_working_3-way'!S156-'OddsRatio_working_3-way'!R156^2/3</f>
        <v>-0.84409893471070852</v>
      </c>
      <c r="V156" s="11">
        <f>'OddsRatio_working_3-way'!S156*'OddsRatio_working_3-way'!R156/3-2*'OddsRatio_working_3-way'!R156^3/27-'OddsRatio_working_3-way'!T156</f>
        <v>0.24290616826207434</v>
      </c>
      <c r="W156" s="11">
        <f>'OddsRatio_working_3-way'!V156^2+4*'OddsRatio_working_3-way'!U156^3/27</f>
        <v>-3.0096302020628109E-2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0.14924787150943836</v>
      </c>
      <c r="Y156" s="11">
        <f>IF('OddsRatio_working_3-way'!W156&gt;=0,IF('OddsRatio_working_3-way'!V156+SQRT('OddsRatio_working_3-way'!W156)&gt;0,0,PI()),ACOS('OddsRatio_working_3-way'!V156/(2*'OddsRatio_working_3-way'!X156)))</f>
        <v>0.62019074394960705</v>
      </c>
      <c r="Z156" s="11">
        <f>'OddsRatio_working_3-way'!X156^(1/3)*COS('OddsRatio_working_3-way'!Y156/3)</f>
        <v>0.51914523869697282</v>
      </c>
      <c r="AA156" s="11">
        <f>'OddsRatio_working_3-way'!X156^(1/3)*COS(('OddsRatio_working_3-way'!Y156+2*PI())/3)</f>
        <v>-0.35386418594579405</v>
      </c>
      <c r="AB156" s="11">
        <f>'OddsRatio_working_3-way'!X156^(1/3)*COS(('OddsRatio_working_3-way'!Y156+4*PI())/3)</f>
        <v>-0.16528105275117891</v>
      </c>
      <c r="AC156" s="11">
        <f>'OddsRatio_working_3-way'!X156^(1/3)*SIN('OddsRatio_working_3-way'!Y156/3)</f>
        <v>0.10887852271453437</v>
      </c>
      <c r="AD156" s="11">
        <f>'OddsRatio_working_3-way'!X156^(1/3)*SIN(('OddsRatio_working_3-way'!Y156+2*PI())/3)</f>
        <v>0.39515370360804764</v>
      </c>
      <c r="AE156" s="11">
        <f>'OddsRatio_working_3-way'!X156^(1/3)*SIN(('OddsRatio_working_3-way'!Y156+4*PI())/3)</f>
        <v>-0.50403222632258182</v>
      </c>
      <c r="AF156" s="11">
        <f>-'OddsRatio_working_3-way'!U156/(3*'OddsRatio_working_3-way'!X156^(1/3))*COS(('OddsRatio_working_3-way'!Y156)/3)</f>
        <v>0.5191452386969726</v>
      </c>
      <c r="AG156" s="11">
        <f>-'OddsRatio_working_3-way'!U156/(3*'OddsRatio_working_3-way'!X156^(1/3))*COS(('OddsRatio_working_3-way'!Y156+2*PI())/3)</f>
        <v>-0.35386418594579389</v>
      </c>
      <c r="AH156" s="11">
        <f>-'OddsRatio_working_3-way'!U156/(3*'OddsRatio_working_3-way'!X156^(1/3))*COS(('OddsRatio_working_3-way'!Y156+4*PI())/3)</f>
        <v>-0.16528105275117883</v>
      </c>
      <c r="AI156" s="11">
        <f>'OddsRatio_working_3-way'!U156/(3*'OddsRatio_working_3-way'!X156^(1/3))*SIN(('OddsRatio_working_3-way'!Y156)/3)</f>
        <v>-0.10887852271453431</v>
      </c>
      <c r="AJ156" s="11">
        <f>'OddsRatio_working_3-way'!U156/(3*'OddsRatio_working_3-way'!X156^(1/3))*SIN(('OddsRatio_working_3-way'!Y156+2*PI())/3)</f>
        <v>-0.39515370360804747</v>
      </c>
      <c r="AK156" s="11">
        <f>'OddsRatio_working_3-way'!U156/(3*'OddsRatio_working_3-way'!X156^(1/3))*SIN(('OddsRatio_working_3-way'!Y156+4*PI())/3)</f>
        <v>0.5040322263225816</v>
      </c>
      <c r="AL156" s="11">
        <f>'OddsRatio_working_3-way'!Z156+'OddsRatio_working_3-way'!AF156</f>
        <v>1.0382904773939454</v>
      </c>
      <c r="AM156" s="11">
        <f>'OddsRatio_working_3-way'!AA156+'OddsRatio_working_3-way'!AG156</f>
        <v>-0.70772837189158788</v>
      </c>
      <c r="AN156" s="11">
        <f>'OddsRatio_working_3-way'!AB156+'OddsRatio_working_3-way'!AH156</f>
        <v>-0.33056210550235776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1.0382904773939454</v>
      </c>
      <c r="AS156" s="11">
        <f>IF(('OddsRatio_working_3-way'!X156=0),IF(Q156&gt;0,-Q156^(1/3),(-Q156)^(1/3)),'OddsRatio_working_3-way'!AM156-'OddsRatio_working_3-way'!R156/3)</f>
        <v>-0.70772837189158788</v>
      </c>
      <c r="AT156" s="11">
        <f>IF(('OddsRatio_working_3-way'!X156=0),IF(Q156&gt;0,-Q156^(1/3),(-Q156)^(1/3)),'OddsRatio_working_3-way'!AN156-'OddsRatio_working_3-way'!R156/3)</f>
        <v>-0.33056210550235776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1.5</v>
      </c>
      <c r="B157" s="4">
        <f>IF('True_Odds_Calculator_3-way'!B158="","",'True_Odds_Calculator_3-way'!B158)</f>
        <v>4.68</v>
      </c>
      <c r="C157" s="4">
        <f>IF('True_Odds_Calculator_3-way'!C158="","",'True_Odds_Calculator_3-way'!C158)</f>
        <v>6.98</v>
      </c>
      <c r="D157" s="9">
        <f t="shared" si="39"/>
        <v>0.6563104607421385</v>
      </c>
      <c r="E157" s="9">
        <f t="shared" si="40"/>
        <v>0.20600696011437702</v>
      </c>
      <c r="F157" s="9">
        <f t="shared" si="41"/>
        <v>0.13768257914348447</v>
      </c>
      <c r="G157" s="9">
        <f t="shared" si="42"/>
        <v>1.0473382943469356</v>
      </c>
      <c r="H157" s="9">
        <f t="shared" si="43"/>
        <v>1.523669147173468</v>
      </c>
      <c r="I157" s="9">
        <f t="shared" si="44"/>
        <v>4.8542049231967237</v>
      </c>
      <c r="J157" s="9">
        <f t="shared" si="45"/>
        <v>7.2630830001946753</v>
      </c>
      <c r="K157" s="11">
        <f t="shared" si="46"/>
        <v>0.66666666666666663</v>
      </c>
      <c r="L157" s="11">
        <f t="shared" si="47"/>
        <v>0.21367521367521369</v>
      </c>
      <c r="M157" s="11">
        <f t="shared" si="48"/>
        <v>0.14326647564469913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-0.22455693515865438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0.20734863141739934</v>
      </c>
      <c r="Q157" s="11">
        <f>2*'OddsRatio_working_3-way'!K157*'OddsRatio_working_3-way'!L157*'OddsRatio_working_3-way'!M157</f>
        <v>4.0816659727834513E-2</v>
      </c>
      <c r="R157" s="11">
        <f t="shared" si="49"/>
        <v>0</v>
      </c>
      <c r="S157" s="11">
        <f t="shared" si="50"/>
        <v>-0.92336774756434492</v>
      </c>
      <c r="T157" s="11">
        <f t="shared" si="51"/>
        <v>-0.18176530463865057</v>
      </c>
      <c r="U157" s="11">
        <f>'OddsRatio_working_3-way'!S157-'OddsRatio_working_3-way'!R157^2/3</f>
        <v>-0.92336774756434492</v>
      </c>
      <c r="V157" s="11">
        <f>'OddsRatio_working_3-way'!S157*'OddsRatio_working_3-way'!R157/3-2*'OddsRatio_working_3-way'!R157^3/27-'OddsRatio_working_3-way'!T157</f>
        <v>0.18176530463865057</v>
      </c>
      <c r="W157" s="11">
        <f>'OddsRatio_working_3-way'!V157^2+4*'OddsRatio_working_3-way'!U157^3/27</f>
        <v>-8.3594074173135677E-2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0.17075765000690096</v>
      </c>
      <c r="Y157" s="11">
        <f>IF('OddsRatio_working_3-way'!W157&gt;=0,IF('OddsRatio_working_3-way'!V157+SQRT('OddsRatio_working_3-way'!W157)&gt;0,0,PI()),ACOS('OddsRatio_working_3-way'!V157/(2*'OddsRatio_working_3-way'!X157)))</f>
        <v>1.0095617371449879</v>
      </c>
      <c r="Z157" s="11">
        <f>'OddsRatio_working_3-way'!X157^(1/3)*COS('OddsRatio_working_3-way'!Y157/3)</f>
        <v>0.5236691471734678</v>
      </c>
      <c r="AA157" s="11">
        <f>'OddsRatio_working_3-way'!X157^(1/3)*COS(('OddsRatio_working_3-way'!Y157+2*PI())/3)</f>
        <v>-0.42048483395540093</v>
      </c>
      <c r="AB157" s="11">
        <f>'OddsRatio_working_3-way'!X157^(1/3)*COS(('OddsRatio_working_3-way'!Y157+4*PI())/3)</f>
        <v>-0.10318431321806706</v>
      </c>
      <c r="AC157" s="11">
        <f>'OddsRatio_working_3-way'!X157^(1/3)*SIN('OddsRatio_working_3-way'!Y157/3)</f>
        <v>0.18319354106170824</v>
      </c>
      <c r="AD157" s="11">
        <f>'OddsRatio_working_3-way'!X157^(1/3)*SIN(('OddsRatio_working_3-way'!Y157+2*PI())/3)</f>
        <v>0.36191401409950102</v>
      </c>
      <c r="AE157" s="11">
        <f>'OddsRatio_working_3-way'!X157^(1/3)*SIN(('OddsRatio_working_3-way'!Y157+4*PI())/3)</f>
        <v>-0.54510755516120923</v>
      </c>
      <c r="AF157" s="11">
        <f>-'OddsRatio_working_3-way'!U157/(3*'OddsRatio_working_3-way'!X157^(1/3))*COS(('OddsRatio_working_3-way'!Y157)/3)</f>
        <v>0.5236691471734678</v>
      </c>
      <c r="AG157" s="11">
        <f>-'OddsRatio_working_3-way'!U157/(3*'OddsRatio_working_3-way'!X157^(1/3))*COS(('OddsRatio_working_3-way'!Y157+2*PI())/3)</f>
        <v>-0.42048483395540093</v>
      </c>
      <c r="AH157" s="11">
        <f>-'OddsRatio_working_3-way'!U157/(3*'OddsRatio_working_3-way'!X157^(1/3))*COS(('OddsRatio_working_3-way'!Y157+4*PI())/3)</f>
        <v>-0.10318431321806706</v>
      </c>
      <c r="AI157" s="11">
        <f>'OddsRatio_working_3-way'!U157/(3*'OddsRatio_working_3-way'!X157^(1/3))*SIN(('OddsRatio_working_3-way'!Y157)/3)</f>
        <v>-0.18319354106170824</v>
      </c>
      <c r="AJ157" s="11">
        <f>'OddsRatio_working_3-way'!U157/(3*'OddsRatio_working_3-way'!X157^(1/3))*SIN(('OddsRatio_working_3-way'!Y157+2*PI())/3)</f>
        <v>-0.36191401409950102</v>
      </c>
      <c r="AK157" s="11">
        <f>'OddsRatio_working_3-way'!U157/(3*'OddsRatio_working_3-way'!X157^(1/3))*SIN(('OddsRatio_working_3-way'!Y157+4*PI())/3)</f>
        <v>0.54510755516120923</v>
      </c>
      <c r="AL157" s="11">
        <f>'OddsRatio_working_3-way'!Z157+'OddsRatio_working_3-way'!AF157</f>
        <v>1.0473382943469356</v>
      </c>
      <c r="AM157" s="11">
        <f>'OddsRatio_working_3-way'!AA157+'OddsRatio_working_3-way'!AG157</f>
        <v>-0.84096966791080185</v>
      </c>
      <c r="AN157" s="11">
        <f>'OddsRatio_working_3-way'!AB157+'OddsRatio_working_3-way'!AH157</f>
        <v>-0.20636862643613413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1.0473382943469356</v>
      </c>
      <c r="AS157" s="11">
        <f>IF(('OddsRatio_working_3-way'!X157=0),IF(Q157&gt;0,-Q157^(1/3),(-Q157)^(1/3)),'OddsRatio_working_3-way'!AM157-'OddsRatio_working_3-way'!R157/3)</f>
        <v>-0.84096966791080185</v>
      </c>
      <c r="AT157" s="11">
        <f>IF(('OddsRatio_working_3-way'!X157=0),IF(Q157&gt;0,-Q157^(1/3),(-Q157)^(1/3)),'OddsRatio_working_3-way'!AN157-'OddsRatio_working_3-way'!R157/3)</f>
        <v>-0.20636862643613413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3.74</v>
      </c>
      <c r="B158" s="4">
        <f>IF('True_Odds_Calculator_3-way'!B159="","",'True_Odds_Calculator_3-way'!B159)</f>
        <v>3.41</v>
      </c>
      <c r="C158" s="4">
        <f>IF('True_Odds_Calculator_3-way'!C159="","",'True_Odds_Calculator_3-way'!C159)</f>
        <v>2.16</v>
      </c>
      <c r="D158" s="9">
        <f t="shared" si="39"/>
        <v>0.26030873796672921</v>
      </c>
      <c r="E158" s="9">
        <f t="shared" si="40"/>
        <v>0.285766819094812</v>
      </c>
      <c r="F158" s="9">
        <f t="shared" si="41"/>
        <v>0.45392444293845874</v>
      </c>
      <c r="G158" s="9">
        <f t="shared" si="42"/>
        <v>1.0370774209092706</v>
      </c>
      <c r="H158" s="9">
        <f t="shared" si="43"/>
        <v>3.8415921332914027</v>
      </c>
      <c r="I158" s="9">
        <f t="shared" si="44"/>
        <v>3.4993565843913426</v>
      </c>
      <c r="J158" s="9">
        <f t="shared" si="45"/>
        <v>2.203009808254754</v>
      </c>
      <c r="K158" s="11">
        <f t="shared" si="46"/>
        <v>0.26737967914438499</v>
      </c>
      <c r="L158" s="11">
        <f t="shared" si="47"/>
        <v>0.29325513196480935</v>
      </c>
      <c r="M158" s="11">
        <f t="shared" si="48"/>
        <v>0.46296296296296291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-0.27806470199087086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0.2290601954221067</v>
      </c>
      <c r="Q158" s="11">
        <f>2*'OddsRatio_working_3-way'!K158*'OddsRatio_working_3-way'!L158*'OddsRatio_working_3-way'!M158</f>
        <v>7.2602280640921293E-2</v>
      </c>
      <c r="R158" s="11">
        <f t="shared" si="49"/>
        <v>0</v>
      </c>
      <c r="S158" s="11">
        <f t="shared" si="50"/>
        <v>-0.82376581343153354</v>
      </c>
      <c r="T158" s="11">
        <f t="shared" si="51"/>
        <v>-0.26109851455833072</v>
      </c>
      <c r="U158" s="11">
        <f>'OddsRatio_working_3-way'!S158-'OddsRatio_working_3-way'!R158^2/3</f>
        <v>-0.82376581343153354</v>
      </c>
      <c r="V158" s="11">
        <f>'OddsRatio_working_3-way'!S158*'OddsRatio_working_3-way'!R158/3-2*'OddsRatio_working_3-way'!R158^3/27-'OddsRatio_working_3-way'!T158</f>
        <v>0.26109851455833072</v>
      </c>
      <c r="W158" s="11">
        <f>'OddsRatio_working_3-way'!V158^2+4*'OddsRatio_working_3-way'!U158^3/27</f>
        <v>-1.4642282492674866E-2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0.14388773123275808</v>
      </c>
      <c r="Y158" s="11">
        <f>IF('OddsRatio_working_3-way'!W158&gt;=0,IF('OddsRatio_working_3-way'!V158+SQRT('OddsRatio_working_3-way'!W158)&gt;0,0,PI()),ACOS('OddsRatio_working_3-way'!V158/(2*'OddsRatio_working_3-way'!X158)))</f>
        <v>0.4339799378910123</v>
      </c>
      <c r="Z158" s="11">
        <f>'OddsRatio_working_3-way'!X158^(1/3)*COS('OddsRatio_working_3-way'!Y158/3)</f>
        <v>0.51853871045463529</v>
      </c>
      <c r="AA158" s="11">
        <f>'OddsRatio_working_3-way'!X158^(1/3)*COS(('OddsRatio_working_3-way'!Y158+2*PI())/3)</f>
        <v>-0.32468844783732259</v>
      </c>
      <c r="AB158" s="11">
        <f>'OddsRatio_working_3-way'!X158^(1/3)*COS(('OddsRatio_working_3-way'!Y158+4*PI())/3)</f>
        <v>-0.19385026261731275</v>
      </c>
      <c r="AC158" s="11">
        <f>'OddsRatio_working_3-way'!X158^(1/3)*SIN('OddsRatio_working_3-way'!Y158/3)</f>
        <v>7.5539461457054882E-2</v>
      </c>
      <c r="AD158" s="11">
        <f>'OddsRatio_working_3-way'!X158^(1/3)*SIN(('OddsRatio_working_3-way'!Y158+2*PI())/3)</f>
        <v>0.41129796537081015</v>
      </c>
      <c r="AE158" s="11">
        <f>'OddsRatio_working_3-way'!X158^(1/3)*SIN(('OddsRatio_working_3-way'!Y158+4*PI())/3)</f>
        <v>-0.48683742682786496</v>
      </c>
      <c r="AF158" s="11">
        <f>-'OddsRatio_working_3-way'!U158/(3*'OddsRatio_working_3-way'!X158^(1/3))*COS(('OddsRatio_working_3-way'!Y158)/3)</f>
        <v>0.51853871045463518</v>
      </c>
      <c r="AG158" s="11">
        <f>-'OddsRatio_working_3-way'!U158/(3*'OddsRatio_working_3-way'!X158^(1/3))*COS(('OddsRatio_working_3-way'!Y158+2*PI())/3)</f>
        <v>-0.32468844783732254</v>
      </c>
      <c r="AH158" s="11">
        <f>-'OddsRatio_working_3-way'!U158/(3*'OddsRatio_working_3-way'!X158^(1/3))*COS(('OddsRatio_working_3-way'!Y158+4*PI())/3)</f>
        <v>-0.19385026261731272</v>
      </c>
      <c r="AI158" s="11">
        <f>'OddsRatio_working_3-way'!U158/(3*'OddsRatio_working_3-way'!X158^(1/3))*SIN(('OddsRatio_working_3-way'!Y158)/3)</f>
        <v>-7.5539461457054868E-2</v>
      </c>
      <c r="AJ158" s="11">
        <f>'OddsRatio_working_3-way'!U158/(3*'OddsRatio_working_3-way'!X158^(1/3))*SIN(('OddsRatio_working_3-way'!Y158+2*PI())/3)</f>
        <v>-0.41129796537081009</v>
      </c>
      <c r="AK158" s="11">
        <f>'OddsRatio_working_3-way'!U158/(3*'OddsRatio_working_3-way'!X158^(1/3))*SIN(('OddsRatio_working_3-way'!Y158+4*PI())/3)</f>
        <v>0.48683742682786485</v>
      </c>
      <c r="AL158" s="11">
        <f>'OddsRatio_working_3-way'!Z158+'OddsRatio_working_3-way'!AF158</f>
        <v>1.0370774209092706</v>
      </c>
      <c r="AM158" s="11">
        <f>'OddsRatio_working_3-way'!AA158+'OddsRatio_working_3-way'!AG158</f>
        <v>-0.64937689567464507</v>
      </c>
      <c r="AN158" s="11">
        <f>'OddsRatio_working_3-way'!AB158+'OddsRatio_working_3-way'!AH158</f>
        <v>-0.3877005252346255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1.0370774209092706</v>
      </c>
      <c r="AS158" s="11">
        <f>IF(('OddsRatio_working_3-way'!X158=0),IF(Q158&gt;0,-Q158^(1/3),(-Q158)^(1/3)),'OddsRatio_working_3-way'!AM158-'OddsRatio_working_3-way'!R158/3)</f>
        <v>-0.64937689567464507</v>
      </c>
      <c r="AT158" s="11">
        <f>IF(('OddsRatio_working_3-way'!X158=0),IF(Q158&gt;0,-Q158^(1/3),(-Q158)^(1/3)),'OddsRatio_working_3-way'!AN158-'OddsRatio_working_3-way'!R158/3)</f>
        <v>-0.3877005252346255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2.35</v>
      </c>
      <c r="B159" s="4">
        <f>IF('True_Odds_Calculator_3-way'!B160="","",'True_Odds_Calculator_3-way'!B160)</f>
        <v>3.15</v>
      </c>
      <c r="C159" s="4">
        <f>IF('True_Odds_Calculator_3-way'!C160="","",'True_Odds_Calculator_3-way'!C160)</f>
        <v>3.52</v>
      </c>
      <c r="D159" s="9">
        <f t="shared" si="39"/>
        <v>0.41553696926996625</v>
      </c>
      <c r="E159" s="9">
        <f t="shared" si="40"/>
        <v>0.30863998496390599</v>
      </c>
      <c r="F159" s="9">
        <f t="shared" si="41"/>
        <v>0.27582304576612765</v>
      </c>
      <c r="G159" s="9">
        <f t="shared" si="42"/>
        <v>1.0418701832454138</v>
      </c>
      <c r="H159" s="9">
        <f t="shared" si="43"/>
        <v>2.4065247473813085</v>
      </c>
      <c r="I159" s="9">
        <f t="shared" si="44"/>
        <v>3.2400208939776398</v>
      </c>
      <c r="J159" s="9">
        <f t="shared" si="45"/>
        <v>3.6255128617784433</v>
      </c>
      <c r="K159" s="11">
        <f t="shared" si="46"/>
        <v>0.42553191489361702</v>
      </c>
      <c r="L159" s="11">
        <f t="shared" si="47"/>
        <v>0.31746031746031744</v>
      </c>
      <c r="M159" s="11">
        <f t="shared" si="48"/>
        <v>0.28409090909090912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-0.28070599613152791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0.23103374167203955</v>
      </c>
      <c r="Q159" s="11">
        <f>2*'OddsRatio_working_3-way'!K159*'OddsRatio_working_3-way'!L159*'OddsRatio_working_3-way'!M159</f>
        <v>7.6755395904332072E-2</v>
      </c>
      <c r="R159" s="11">
        <f t="shared" si="49"/>
        <v>0</v>
      </c>
      <c r="S159" s="11">
        <f t="shared" si="50"/>
        <v>-0.8230452674897123</v>
      </c>
      <c r="T159" s="11">
        <f t="shared" si="51"/>
        <v>-0.27343696594342604</v>
      </c>
      <c r="U159" s="11">
        <f>'OddsRatio_working_3-way'!S159-'OddsRatio_working_3-way'!R159^2/3</f>
        <v>-0.8230452674897123</v>
      </c>
      <c r="V159" s="11">
        <f>'OddsRatio_working_3-way'!S159*'OddsRatio_working_3-way'!R159/3-2*'OddsRatio_working_3-way'!R159^3/27-'OddsRatio_working_3-way'!T159</f>
        <v>0.27343696594342604</v>
      </c>
      <c r="W159" s="11">
        <f>'OddsRatio_working_3-way'!V159^2+4*'OddsRatio_working_3-way'!U159^3/27</f>
        <v>-7.8298189904760923E-3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0.1436989851519683</v>
      </c>
      <c r="Y159" s="11">
        <f>IF('OddsRatio_working_3-way'!W159&gt;=0,IF('OddsRatio_working_3-way'!V159+SQRT('OddsRatio_working_3-way'!W159)&gt;0,0,PI()),ACOS('OddsRatio_working_3-way'!V159/(2*'OddsRatio_working_3-way'!X159)))</f>
        <v>0.31297195331830663</v>
      </c>
      <c r="Z159" s="11">
        <f>'OddsRatio_working_3-way'!X159^(1/3)*COS('OddsRatio_working_3-way'!Y159/3)</f>
        <v>0.5209350916227069</v>
      </c>
      <c r="AA159" s="11">
        <f>'OddsRatio_working_3-way'!X159^(1/3)*COS(('OddsRatio_working_3-way'!Y159+2*PI())/3)</f>
        <v>-0.30770407414970119</v>
      </c>
      <c r="AB159" s="11">
        <f>'OddsRatio_working_3-way'!X159^(1/3)*COS(('OddsRatio_working_3-way'!Y159+4*PI())/3)</f>
        <v>-0.21323101747300577</v>
      </c>
      <c r="AC159" s="11">
        <f>'OddsRatio_working_3-way'!X159^(1/3)*SIN('OddsRatio_working_3-way'!Y159/3)</f>
        <v>5.454404470345698E-2</v>
      </c>
      <c r="AD159" s="11">
        <f>'OddsRatio_working_3-way'!X159^(1/3)*SIN(('OddsRatio_working_3-way'!Y159+2*PI())/3)</f>
        <v>0.42387100071630979</v>
      </c>
      <c r="AE159" s="11">
        <f>'OddsRatio_working_3-way'!X159^(1/3)*SIN(('OddsRatio_working_3-way'!Y159+4*PI())/3)</f>
        <v>-0.4784150454197667</v>
      </c>
      <c r="AF159" s="11">
        <f>-'OddsRatio_working_3-way'!U159/(3*'OddsRatio_working_3-way'!X159^(1/3))*COS(('OddsRatio_working_3-way'!Y159)/3)</f>
        <v>0.52093509162270701</v>
      </c>
      <c r="AG159" s="11">
        <f>-'OddsRatio_working_3-way'!U159/(3*'OddsRatio_working_3-way'!X159^(1/3))*COS(('OddsRatio_working_3-way'!Y159+2*PI())/3)</f>
        <v>-0.30770407414970125</v>
      </c>
      <c r="AH159" s="11">
        <f>-'OddsRatio_working_3-way'!U159/(3*'OddsRatio_working_3-way'!X159^(1/3))*COS(('OddsRatio_working_3-way'!Y159+4*PI())/3)</f>
        <v>-0.2132310174730058</v>
      </c>
      <c r="AI159" s="11">
        <f>'OddsRatio_working_3-way'!U159/(3*'OddsRatio_working_3-way'!X159^(1/3))*SIN(('OddsRatio_working_3-way'!Y159)/3)</f>
        <v>-5.4544044703456994E-2</v>
      </c>
      <c r="AJ159" s="11">
        <f>'OddsRatio_working_3-way'!U159/(3*'OddsRatio_working_3-way'!X159^(1/3))*SIN(('OddsRatio_working_3-way'!Y159+2*PI())/3)</f>
        <v>-0.4238710007163099</v>
      </c>
      <c r="AK159" s="11">
        <f>'OddsRatio_working_3-way'!U159/(3*'OddsRatio_working_3-way'!X159^(1/3))*SIN(('OddsRatio_working_3-way'!Y159+4*PI())/3)</f>
        <v>0.47841504541976682</v>
      </c>
      <c r="AL159" s="11">
        <f>'OddsRatio_working_3-way'!Z159+'OddsRatio_working_3-way'!AF159</f>
        <v>1.0418701832454138</v>
      </c>
      <c r="AM159" s="11">
        <f>'OddsRatio_working_3-way'!AA159+'OddsRatio_working_3-way'!AG159</f>
        <v>-0.61540814829940249</v>
      </c>
      <c r="AN159" s="11">
        <f>'OddsRatio_working_3-way'!AB159+'OddsRatio_working_3-way'!AH159</f>
        <v>-0.42646203494601154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1.0418701832454138</v>
      </c>
      <c r="AS159" s="11">
        <f>IF(('OddsRatio_working_3-way'!X159=0),IF(Q159&gt;0,-Q159^(1/3),(-Q159)^(1/3)),'OddsRatio_working_3-way'!AM159-'OddsRatio_working_3-way'!R159/3)</f>
        <v>-0.61540814829940249</v>
      </c>
      <c r="AT159" s="11">
        <f>IF(('OddsRatio_working_3-way'!X159=0),IF(Q159&gt;0,-Q159^(1/3),(-Q159)^(1/3)),'OddsRatio_working_3-way'!AN159-'OddsRatio_working_3-way'!R159/3)</f>
        <v>-0.42646203494601154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2.29</v>
      </c>
      <c r="B160" s="4">
        <f>IF('True_Odds_Calculator_3-way'!B161="","",'True_Odds_Calculator_3-way'!B161)</f>
        <v>3.37</v>
      </c>
      <c r="C160" s="4">
        <f>IF('True_Odds_Calculator_3-way'!C161="","",'True_Odds_Calculator_3-way'!C161)</f>
        <v>3.39</v>
      </c>
      <c r="D160" s="9">
        <f t="shared" si="39"/>
        <v>0.42609743241034514</v>
      </c>
      <c r="E160" s="9">
        <f t="shared" si="40"/>
        <v>0.28781099381005698</v>
      </c>
      <c r="F160" s="9">
        <f t="shared" si="41"/>
        <v>0.28609157377959787</v>
      </c>
      <c r="G160" s="9">
        <f t="shared" si="42"/>
        <v>1.0440938561708371</v>
      </c>
      <c r="H160" s="9">
        <f t="shared" si="43"/>
        <v>2.3468810744603803</v>
      </c>
      <c r="I160" s="9">
        <f t="shared" si="44"/>
        <v>3.4745024391248847</v>
      </c>
      <c r="J160" s="9">
        <f t="shared" si="45"/>
        <v>3.4953843162483009</v>
      </c>
      <c r="K160" s="11">
        <f t="shared" si="46"/>
        <v>0.4366812227074236</v>
      </c>
      <c r="L160" s="11">
        <f t="shared" si="47"/>
        <v>0.29673590504451036</v>
      </c>
      <c r="M160" s="11">
        <f t="shared" si="48"/>
        <v>0.29498525073746312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-0.27929996150471725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0.23125455366017286</v>
      </c>
      <c r="Q160" s="11">
        <f>2*'OddsRatio_working_3-way'!K160*'OddsRatio_working_3-way'!L160*'OddsRatio_working_3-way'!M160</f>
        <v>7.644778633394142E-2</v>
      </c>
      <c r="R160" s="11">
        <f t="shared" si="49"/>
        <v>0</v>
      </c>
      <c r="S160" s="11">
        <f t="shared" si="50"/>
        <v>-0.82797918200309906</v>
      </c>
      <c r="T160" s="11">
        <f t="shared" si="51"/>
        <v>-0.27371212628201613</v>
      </c>
      <c r="U160" s="11">
        <f>'OddsRatio_working_3-way'!S160-'OddsRatio_working_3-way'!R160^2/3</f>
        <v>-0.82797918200309906</v>
      </c>
      <c r="V160" s="11">
        <f>'OddsRatio_working_3-way'!S160*'OddsRatio_working_3-way'!R160/3-2*'OddsRatio_working_3-way'!R160^3/27-'OddsRatio_working_3-way'!T160</f>
        <v>0.27371212628201613</v>
      </c>
      <c r="W160" s="11">
        <f>'OddsRatio_working_3-way'!V160^2+4*'OddsRatio_working_3-way'!U160^3/27</f>
        <v>-9.1736327587357697E-3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0.14499306951761359</v>
      </c>
      <c r="Y160" s="11">
        <f>IF('OddsRatio_working_3-way'!W160&gt;=0,IF('OddsRatio_working_3-way'!V160+SQRT('OddsRatio_working_3-way'!W160)&gt;0,0,PI()),ACOS('OddsRatio_working_3-way'!V160/(2*'OddsRatio_working_3-way'!X160)))</f>
        <v>0.33660919823250723</v>
      </c>
      <c r="Z160" s="11">
        <f>'OddsRatio_working_3-way'!X160^(1/3)*COS('OddsRatio_working_3-way'!Y160/3)</f>
        <v>0.52204692808541864</v>
      </c>
      <c r="AA160" s="11">
        <f>'OddsRatio_working_3-way'!X160^(1/3)*COS(('OddsRatio_working_3-way'!Y160+2*PI())/3)</f>
        <v>-0.31196508904827958</v>
      </c>
      <c r="AB160" s="11">
        <f>'OddsRatio_working_3-way'!X160^(1/3)*COS(('OddsRatio_working_3-way'!Y160+4*PI())/3)</f>
        <v>-0.2100818390371392</v>
      </c>
      <c r="AC160" s="11">
        <f>'OddsRatio_working_3-way'!X160^(1/3)*SIN('OddsRatio_working_3-way'!Y160/3)</f>
        <v>5.8822321819845896E-2</v>
      </c>
      <c r="AD160" s="11">
        <f>'OddsRatio_working_3-way'!X160^(1/3)*SIN(('OddsRatio_working_3-way'!Y160+2*PI())/3)</f>
        <v>0.42269474077967756</v>
      </c>
      <c r="AE160" s="11">
        <f>'OddsRatio_working_3-way'!X160^(1/3)*SIN(('OddsRatio_working_3-way'!Y160+4*PI())/3)</f>
        <v>-0.48151706259952343</v>
      </c>
      <c r="AF160" s="11">
        <f>-'OddsRatio_working_3-way'!U160/(3*'OddsRatio_working_3-way'!X160^(1/3))*COS(('OddsRatio_working_3-way'!Y160)/3)</f>
        <v>0.52204692808541842</v>
      </c>
      <c r="AG160" s="11">
        <f>-'OddsRatio_working_3-way'!U160/(3*'OddsRatio_working_3-way'!X160^(1/3))*COS(('OddsRatio_working_3-way'!Y160+2*PI())/3)</f>
        <v>-0.31196508904827946</v>
      </c>
      <c r="AH160" s="11">
        <f>-'OddsRatio_working_3-way'!U160/(3*'OddsRatio_working_3-way'!X160^(1/3))*COS(('OddsRatio_working_3-way'!Y160+4*PI())/3)</f>
        <v>-0.21008183903713912</v>
      </c>
      <c r="AI160" s="11">
        <f>'OddsRatio_working_3-way'!U160/(3*'OddsRatio_working_3-way'!X160^(1/3))*SIN(('OddsRatio_working_3-way'!Y160)/3)</f>
        <v>-5.8822321819845869E-2</v>
      </c>
      <c r="AJ160" s="11">
        <f>'OddsRatio_working_3-way'!U160/(3*'OddsRatio_working_3-way'!X160^(1/3))*SIN(('OddsRatio_working_3-way'!Y160+2*PI())/3)</f>
        <v>-0.42269474077967739</v>
      </c>
      <c r="AK160" s="11">
        <f>'OddsRatio_working_3-way'!U160/(3*'OddsRatio_working_3-way'!X160^(1/3))*SIN(('OddsRatio_working_3-way'!Y160+4*PI())/3)</f>
        <v>0.4815170625995232</v>
      </c>
      <c r="AL160" s="11">
        <f>'OddsRatio_working_3-way'!Z160+'OddsRatio_working_3-way'!AF160</f>
        <v>1.0440938561708371</v>
      </c>
      <c r="AM160" s="11">
        <f>'OddsRatio_working_3-way'!AA160+'OddsRatio_working_3-way'!AG160</f>
        <v>-0.62393017809655904</v>
      </c>
      <c r="AN160" s="11">
        <f>'OddsRatio_working_3-way'!AB160+'OddsRatio_working_3-way'!AH160</f>
        <v>-0.42016367807427835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1.0440938561708371</v>
      </c>
      <c r="AS160" s="11">
        <f>IF(('OddsRatio_working_3-way'!X160=0),IF(Q160&gt;0,-Q160^(1/3),(-Q160)^(1/3)),'OddsRatio_working_3-way'!AM160-'OddsRatio_working_3-way'!R160/3)</f>
        <v>-0.62393017809655904</v>
      </c>
      <c r="AT160" s="11">
        <f>IF(('OddsRatio_working_3-way'!X160=0),IF(Q160&gt;0,-Q160^(1/3),(-Q160)^(1/3)),'OddsRatio_working_3-way'!AN160-'OddsRatio_working_3-way'!R160/3)</f>
        <v>-0.42016367807427835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1.24</v>
      </c>
      <c r="B161" s="4">
        <f>IF('True_Odds_Calculator_3-way'!B162="","",'True_Odds_Calculator_3-way'!B162)</f>
        <v>7.16</v>
      </c>
      <c r="C161" s="4">
        <f>IF('True_Odds_Calculator_3-way'!C162="","",'True_Odds_Calculator_3-way'!C162)</f>
        <v>11.22</v>
      </c>
      <c r="D161" s="9">
        <f t="shared" si="39"/>
        <v>0.79046942668758746</v>
      </c>
      <c r="E161" s="9">
        <f t="shared" si="40"/>
        <v>0.12814777902548838</v>
      </c>
      <c r="F161" s="9">
        <f t="shared" si="41"/>
        <v>8.1382794286924062E-2</v>
      </c>
      <c r="G161" s="9">
        <f t="shared" si="42"/>
        <v>1.1044627736291104</v>
      </c>
      <c r="H161" s="9">
        <f t="shared" si="43"/>
        <v>1.2650710656709865</v>
      </c>
      <c r="I161" s="9">
        <f t="shared" si="44"/>
        <v>7.8034906855553201</v>
      </c>
      <c r="J161" s="9">
        <f t="shared" si="45"/>
        <v>12.287609546489509</v>
      </c>
      <c r="K161" s="11">
        <f t="shared" si="46"/>
        <v>0.80645161290322587</v>
      </c>
      <c r="L161" s="11">
        <f t="shared" si="47"/>
        <v>0.13966480446927373</v>
      </c>
      <c r="M161" s="11">
        <f t="shared" si="48"/>
        <v>8.9126559714795009E-2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-0.1516754476164226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0.16684125771083674</v>
      </c>
      <c r="Q161" s="11">
        <f>2*'OddsRatio_working_3-way'!K161*'OddsRatio_working_3-way'!L161*'OddsRatio_working_3-way'!M161</f>
        <v>2.0077166992880476E-2</v>
      </c>
      <c r="R161" s="11">
        <f t="shared" si="49"/>
        <v>0</v>
      </c>
      <c r="S161" s="11">
        <f t="shared" si="50"/>
        <v>-1.0999885632958044</v>
      </c>
      <c r="T161" s="11">
        <f t="shared" si="51"/>
        <v>-0.13236926152777431</v>
      </c>
      <c r="U161" s="11">
        <f>'OddsRatio_working_3-way'!S161-'OddsRatio_working_3-way'!R161^2/3</f>
        <v>-1.0999885632958044</v>
      </c>
      <c r="V161" s="11">
        <f>'OddsRatio_working_3-way'!S161*'OddsRatio_working_3-way'!R161/3-2*'OddsRatio_working_3-way'!R161^3/27-'OddsRatio_working_3-way'!T161</f>
        <v>0.13236926152777431</v>
      </c>
      <c r="W161" s="11">
        <f>'OddsRatio_working_3-way'!V161^2+4*'OddsRatio_working_3-way'!U161^3/27</f>
        <v>-0.17965741344635502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0.22202423000866559</v>
      </c>
      <c r="Y161" s="11">
        <f>IF('OddsRatio_working_3-way'!W161&gt;=0,IF('OddsRatio_working_3-way'!V161+SQRT('OddsRatio_working_3-way'!W161)&gt;0,0,PI()),ACOS('OddsRatio_working_3-way'!V161/(2*'OddsRatio_working_3-way'!X161)))</f>
        <v>1.2680985299233527</v>
      </c>
      <c r="Z161" s="11">
        <f>'OddsRatio_working_3-way'!X161^(1/3)*COS('OddsRatio_working_3-way'!Y161/3)</f>
        <v>0.55223138681455519</v>
      </c>
      <c r="AA161" s="11">
        <f>'OddsRatio_working_3-way'!X161^(1/3)*COS(('OddsRatio_working_3-way'!Y161+2*PI())/3)</f>
        <v>-0.49123778057316098</v>
      </c>
      <c r="AB161" s="11">
        <f>'OddsRatio_working_3-way'!X161^(1/3)*COS(('OddsRatio_working_3-way'!Y161+4*PI())/3)</f>
        <v>-6.0993606241393918E-2</v>
      </c>
      <c r="AC161" s="11">
        <f>'OddsRatio_working_3-way'!X161^(1/3)*SIN('OddsRatio_working_3-way'!Y161/3)</f>
        <v>0.24840158986771391</v>
      </c>
      <c r="AD161" s="11">
        <f>'OddsRatio_working_3-way'!X161^(1/3)*SIN(('OddsRatio_working_3-way'!Y161+2*PI())/3)</f>
        <v>0.3540456148146589</v>
      </c>
      <c r="AE161" s="11">
        <f>'OddsRatio_working_3-way'!X161^(1/3)*SIN(('OddsRatio_working_3-way'!Y161+4*PI())/3)</f>
        <v>-0.60244720468237267</v>
      </c>
      <c r="AF161" s="11">
        <f>-'OddsRatio_working_3-way'!U161/(3*'OddsRatio_working_3-way'!X161^(1/3))*COS(('OddsRatio_working_3-way'!Y161)/3)</f>
        <v>0.55223138681455508</v>
      </c>
      <c r="AG161" s="11">
        <f>-'OddsRatio_working_3-way'!U161/(3*'OddsRatio_working_3-way'!X161^(1/3))*COS(('OddsRatio_working_3-way'!Y161+2*PI())/3)</f>
        <v>-0.49123778057316086</v>
      </c>
      <c r="AH161" s="11">
        <f>-'OddsRatio_working_3-way'!U161/(3*'OddsRatio_working_3-way'!X161^(1/3))*COS(('OddsRatio_working_3-way'!Y161+4*PI())/3)</f>
        <v>-6.0993606241393904E-2</v>
      </c>
      <c r="AI161" s="11">
        <f>'OddsRatio_working_3-way'!U161/(3*'OddsRatio_working_3-way'!X161^(1/3))*SIN(('OddsRatio_working_3-way'!Y161)/3)</f>
        <v>-0.24840158986771385</v>
      </c>
      <c r="AJ161" s="11">
        <f>'OddsRatio_working_3-way'!U161/(3*'OddsRatio_working_3-way'!X161^(1/3))*SIN(('OddsRatio_working_3-way'!Y161+2*PI())/3)</f>
        <v>-0.35404561481465879</v>
      </c>
      <c r="AK161" s="11">
        <f>'OddsRatio_working_3-way'!U161/(3*'OddsRatio_working_3-way'!X161^(1/3))*SIN(('OddsRatio_working_3-way'!Y161+4*PI())/3)</f>
        <v>0.60244720468237256</v>
      </c>
      <c r="AL161" s="11">
        <f>'OddsRatio_working_3-way'!Z161+'OddsRatio_working_3-way'!AF161</f>
        <v>1.1044627736291104</v>
      </c>
      <c r="AM161" s="11">
        <f>'OddsRatio_working_3-way'!AA161+'OddsRatio_working_3-way'!AG161</f>
        <v>-0.98247556114632184</v>
      </c>
      <c r="AN161" s="11">
        <f>'OddsRatio_working_3-way'!AB161+'OddsRatio_working_3-way'!AH161</f>
        <v>-0.12198721248278782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1.1044627736291104</v>
      </c>
      <c r="AS161" s="11">
        <f>IF(('OddsRatio_working_3-way'!X161=0),IF(Q161&gt;0,-Q161^(1/3),(-Q161)^(1/3)),'OddsRatio_working_3-way'!AM161-'OddsRatio_working_3-way'!R161/3)</f>
        <v>-0.98247556114632184</v>
      </c>
      <c r="AT161" s="11">
        <f>IF(('OddsRatio_working_3-way'!X161=0),IF(Q161&gt;0,-Q161^(1/3),(-Q161)^(1/3)),'OddsRatio_working_3-way'!AN161-'OddsRatio_working_3-way'!R161/3)</f>
        <v>-0.12198721248278782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1.49</v>
      </c>
      <c r="B162" s="4">
        <f>IF('True_Odds_Calculator_3-way'!B163="","",'True_Odds_Calculator_3-way'!B163)</f>
        <v>4.8600000000000003</v>
      </c>
      <c r="C162" s="4">
        <f>IF('True_Odds_Calculator_3-way'!C163="","",'True_Odds_Calculator_3-way'!C163)</f>
        <v>6.43</v>
      </c>
      <c r="D162" s="9">
        <f t="shared" si="39"/>
        <v>0.65701355093733205</v>
      </c>
      <c r="E162" s="9">
        <f t="shared" si="40"/>
        <v>0.19560338810292122</v>
      </c>
      <c r="F162" s="9">
        <f t="shared" si="41"/>
        <v>0.1473830609597466</v>
      </c>
      <c r="G162" s="9">
        <f t="shared" si="42"/>
        <v>1.0653849437766292</v>
      </c>
      <c r="H162" s="9">
        <f t="shared" si="43"/>
        <v>1.5220386224505482</v>
      </c>
      <c r="I162" s="9">
        <f t="shared" si="44"/>
        <v>5.1123858829777893</v>
      </c>
      <c r="J162" s="9">
        <f t="shared" si="45"/>
        <v>6.7850402447070968</v>
      </c>
      <c r="K162" s="11">
        <f t="shared" si="46"/>
        <v>0.67114093959731547</v>
      </c>
      <c r="L162" s="11">
        <f t="shared" si="47"/>
        <v>0.20576131687242796</v>
      </c>
      <c r="M162" s="11">
        <f t="shared" si="48"/>
        <v>0.15552099533437014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-0.22057165595390005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0.21004161272269722</v>
      </c>
      <c r="Q162" s="11">
        <f>2*'OddsRatio_working_3-way'!K162*'OddsRatio_working_3-way'!L162*'OddsRatio_working_3-way'!M162</f>
        <v>4.2953295035316412E-2</v>
      </c>
      <c r="R162" s="11">
        <f t="shared" si="49"/>
        <v>0</v>
      </c>
      <c r="S162" s="11">
        <f t="shared" si="50"/>
        <v>-0.95226021591185939</v>
      </c>
      <c r="T162" s="11">
        <f t="shared" si="51"/>
        <v>-0.19473624047277291</v>
      </c>
      <c r="U162" s="11">
        <f>'OddsRatio_working_3-way'!S162-'OddsRatio_working_3-way'!R162^2/3</f>
        <v>-0.95226021591185939</v>
      </c>
      <c r="V162" s="11">
        <f>'OddsRatio_working_3-way'!S162*'OddsRatio_working_3-way'!R162/3-2*'OddsRatio_working_3-way'!R162^3/27-'OddsRatio_working_3-way'!T162</f>
        <v>0.19473624047277291</v>
      </c>
      <c r="W162" s="11">
        <f>'OddsRatio_working_3-way'!V162^2+4*'OddsRatio_working_3-way'!U162^3/27</f>
        <v>-9.0005071545693843E-2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0.17883461277054524</v>
      </c>
      <c r="Y162" s="11">
        <f>IF('OddsRatio_working_3-way'!W162&gt;=0,IF('OddsRatio_working_3-way'!V162+SQRT('OddsRatio_working_3-way'!W162)&gt;0,0,PI()),ACOS('OddsRatio_working_3-way'!V162/(2*'OddsRatio_working_3-way'!X162)))</f>
        <v>0.99505228714228633</v>
      </c>
      <c r="Z162" s="11">
        <f>'OddsRatio_working_3-way'!X162^(1/3)*COS('OddsRatio_working_3-way'!Y162/3)</f>
        <v>0.53269247188831459</v>
      </c>
      <c r="AA162" s="11">
        <f>'OddsRatio_working_3-way'!X162^(1/3)*COS(('OddsRatio_working_3-way'!Y162+2*PI())/3)</f>
        <v>-0.42523016141524694</v>
      </c>
      <c r="AB162" s="11">
        <f>'OddsRatio_working_3-way'!X162^(1/3)*COS(('OddsRatio_working_3-way'!Y162+4*PI())/3)</f>
        <v>-0.10746231047306776</v>
      </c>
      <c r="AC162" s="11">
        <f>'OddsRatio_working_3-way'!X162^(1/3)*SIN('OddsRatio_working_3-way'!Y162/3)</f>
        <v>0.18346335428127625</v>
      </c>
      <c r="AD162" s="11">
        <f>'OddsRatio_working_3-way'!X162^(1/3)*SIN(('OddsRatio_working_3-way'!Y162+2*PI())/3)</f>
        <v>0.36959353591937033</v>
      </c>
      <c r="AE162" s="11">
        <f>'OddsRatio_working_3-way'!X162^(1/3)*SIN(('OddsRatio_working_3-way'!Y162+4*PI())/3)</f>
        <v>-0.55305689020064641</v>
      </c>
      <c r="AF162" s="11">
        <f>-'OddsRatio_working_3-way'!U162/(3*'OddsRatio_working_3-way'!X162^(1/3))*COS(('OddsRatio_working_3-way'!Y162)/3)</f>
        <v>0.53269247188831459</v>
      </c>
      <c r="AG162" s="11">
        <f>-'OddsRatio_working_3-way'!U162/(3*'OddsRatio_working_3-way'!X162^(1/3))*COS(('OddsRatio_working_3-way'!Y162+2*PI())/3)</f>
        <v>-0.42523016141524694</v>
      </c>
      <c r="AH162" s="11">
        <f>-'OddsRatio_working_3-way'!U162/(3*'OddsRatio_working_3-way'!X162^(1/3))*COS(('OddsRatio_working_3-way'!Y162+4*PI())/3)</f>
        <v>-0.10746231047306776</v>
      </c>
      <c r="AI162" s="11">
        <f>'OddsRatio_working_3-way'!U162/(3*'OddsRatio_working_3-way'!X162^(1/3))*SIN(('OddsRatio_working_3-way'!Y162)/3)</f>
        <v>-0.18346335428127625</v>
      </c>
      <c r="AJ162" s="11">
        <f>'OddsRatio_working_3-way'!U162/(3*'OddsRatio_working_3-way'!X162^(1/3))*SIN(('OddsRatio_working_3-way'!Y162+2*PI())/3)</f>
        <v>-0.36959353591937033</v>
      </c>
      <c r="AK162" s="11">
        <f>'OddsRatio_working_3-way'!U162/(3*'OddsRatio_working_3-way'!X162^(1/3))*SIN(('OddsRatio_working_3-way'!Y162+4*PI())/3)</f>
        <v>0.55305689020064641</v>
      </c>
      <c r="AL162" s="11">
        <f>'OddsRatio_working_3-way'!Z162+'OddsRatio_working_3-way'!AF162</f>
        <v>1.0653849437766292</v>
      </c>
      <c r="AM162" s="11">
        <f>'OddsRatio_working_3-way'!AA162+'OddsRatio_working_3-way'!AG162</f>
        <v>-0.85046032283049389</v>
      </c>
      <c r="AN162" s="11">
        <f>'OddsRatio_working_3-way'!AB162+'OddsRatio_working_3-way'!AH162</f>
        <v>-0.21492462094613551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1.0653849437766292</v>
      </c>
      <c r="AS162" s="11">
        <f>IF(('OddsRatio_working_3-way'!X162=0),IF(Q162&gt;0,-Q162^(1/3),(-Q162)^(1/3)),'OddsRatio_working_3-way'!AM162-'OddsRatio_working_3-way'!R162/3)</f>
        <v>-0.85046032283049389</v>
      </c>
      <c r="AT162" s="11">
        <f>IF(('OddsRatio_working_3-way'!X162=0),IF(Q162&gt;0,-Q162^(1/3),(-Q162)^(1/3)),'OddsRatio_working_3-way'!AN162-'OddsRatio_working_3-way'!R162/3)</f>
        <v>-0.21492462094613551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1.22</v>
      </c>
      <c r="B163" s="4">
        <f>IF('True_Odds_Calculator_3-way'!B164="","",'True_Odds_Calculator_3-way'!B164)</f>
        <v>7.12</v>
      </c>
      <c r="C163" s="4">
        <f>IF('True_Odds_Calculator_3-way'!C164="","",'True_Odds_Calculator_3-way'!C164)</f>
        <v>13.1</v>
      </c>
      <c r="D163" s="9">
        <f t="shared" si="39"/>
        <v>0.80309492313270681</v>
      </c>
      <c r="E163" s="9">
        <f t="shared" si="40"/>
        <v>0.12786840435458108</v>
      </c>
      <c r="F163" s="9">
        <f t="shared" si="41"/>
        <v>6.903667251271195E-2</v>
      </c>
      <c r="G163" s="9">
        <f t="shared" si="42"/>
        <v>1.1144673573308301</v>
      </c>
      <c r="H163" s="9">
        <f t="shared" si="43"/>
        <v>1.2451828186127829</v>
      </c>
      <c r="I163" s="9">
        <f t="shared" si="44"/>
        <v>7.8205402268646793</v>
      </c>
      <c r="J163" s="9">
        <f t="shared" si="45"/>
        <v>14.485055023703042</v>
      </c>
      <c r="K163" s="11">
        <f t="shared" si="46"/>
        <v>0.81967213114754101</v>
      </c>
      <c r="L163" s="11">
        <f t="shared" si="47"/>
        <v>0.1404494382022472</v>
      </c>
      <c r="M163" s="11">
        <f t="shared" si="48"/>
        <v>7.6335877862595422E-2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-0.14316878960740942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0.16205028409769981</v>
      </c>
      <c r="Q163" s="11">
        <f>2*'OddsRatio_working_3-way'!K163*'OddsRatio_working_3-way'!L163*'OddsRatio_working_3-way'!M163</f>
        <v>1.7575952722093256E-2</v>
      </c>
      <c r="R163" s="11">
        <f t="shared" si="49"/>
        <v>0</v>
      </c>
      <c r="S163" s="11">
        <f t="shared" si="50"/>
        <v>-1.1318827556066258</v>
      </c>
      <c r="T163" s="11">
        <f t="shared" si="51"/>
        <v>-0.122763856356467</v>
      </c>
      <c r="U163" s="11">
        <f>'OddsRatio_working_3-way'!S163-'OddsRatio_working_3-way'!R163^2/3</f>
        <v>-1.1318827556066258</v>
      </c>
      <c r="V163" s="11">
        <f>'OddsRatio_working_3-way'!S163*'OddsRatio_working_3-way'!R163/3-2*'OddsRatio_working_3-way'!R163^3/27-'OddsRatio_working_3-way'!T163</f>
        <v>0.122763856356467</v>
      </c>
      <c r="W163" s="11">
        <f>'OddsRatio_working_3-way'!V163^2+4*'OddsRatio_working_3-way'!U163^3/27</f>
        <v>-0.19976182006760582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0.23175028829276409</v>
      </c>
      <c r="Y163" s="11">
        <f>IF('OddsRatio_working_3-way'!W163&gt;=0,IF('OddsRatio_working_3-way'!V163+SQRT('OddsRatio_working_3-way'!W163)&gt;0,0,PI()),ACOS('OddsRatio_working_3-way'!V163/(2*'OddsRatio_working_3-way'!X163)))</f>
        <v>1.3027351454662282</v>
      </c>
      <c r="Z163" s="11">
        <f>'OddsRatio_working_3-way'!X163^(1/3)*COS('OddsRatio_working_3-way'!Y163/3)</f>
        <v>0.55723367866541507</v>
      </c>
      <c r="AA163" s="11">
        <f>'OddsRatio_working_3-way'!X163^(1/3)*COS(('OddsRatio_working_3-way'!Y163+2*PI())/3)</f>
        <v>-0.50242179777289298</v>
      </c>
      <c r="AB163" s="11">
        <f>'OddsRatio_working_3-way'!X163^(1/3)*COS(('OddsRatio_working_3-way'!Y163+4*PI())/3)</f>
        <v>-5.4811880892522348E-2</v>
      </c>
      <c r="AC163" s="11">
        <f>'OddsRatio_working_3-way'!X163^(1/3)*SIN('OddsRatio_working_3-way'!Y163/3)</f>
        <v>0.25842770600282827</v>
      </c>
      <c r="AD163" s="11">
        <f>'OddsRatio_working_3-way'!X163^(1/3)*SIN(('OddsRatio_working_3-way'!Y163+2*PI())/3)</f>
        <v>0.35336466856709026</v>
      </c>
      <c r="AE163" s="11">
        <f>'OddsRatio_working_3-way'!X163^(1/3)*SIN(('OddsRatio_working_3-way'!Y163+4*PI())/3)</f>
        <v>-0.61179237456991831</v>
      </c>
      <c r="AF163" s="11">
        <f>-'OddsRatio_working_3-way'!U163/(3*'OddsRatio_working_3-way'!X163^(1/3))*COS(('OddsRatio_working_3-way'!Y163)/3)</f>
        <v>0.55723367866541507</v>
      </c>
      <c r="AG163" s="11">
        <f>-'OddsRatio_working_3-way'!U163/(3*'OddsRatio_working_3-way'!X163^(1/3))*COS(('OddsRatio_working_3-way'!Y163+2*PI())/3)</f>
        <v>-0.50242179777289298</v>
      </c>
      <c r="AH163" s="11">
        <f>-'OddsRatio_working_3-way'!U163/(3*'OddsRatio_working_3-way'!X163^(1/3))*COS(('OddsRatio_working_3-way'!Y163+4*PI())/3)</f>
        <v>-5.4811880892522348E-2</v>
      </c>
      <c r="AI163" s="11">
        <f>'OddsRatio_working_3-way'!U163/(3*'OddsRatio_working_3-way'!X163^(1/3))*SIN(('OddsRatio_working_3-way'!Y163)/3)</f>
        <v>-0.25842770600282827</v>
      </c>
      <c r="AJ163" s="11">
        <f>'OddsRatio_working_3-way'!U163/(3*'OddsRatio_working_3-way'!X163^(1/3))*SIN(('OddsRatio_working_3-way'!Y163+2*PI())/3)</f>
        <v>-0.35336466856709026</v>
      </c>
      <c r="AK163" s="11">
        <f>'OddsRatio_working_3-way'!U163/(3*'OddsRatio_working_3-way'!X163^(1/3))*SIN(('OddsRatio_working_3-way'!Y163+4*PI())/3)</f>
        <v>0.61179237456991831</v>
      </c>
      <c r="AL163" s="11">
        <f>'OddsRatio_working_3-way'!Z163+'OddsRatio_working_3-way'!AF163</f>
        <v>1.1144673573308301</v>
      </c>
      <c r="AM163" s="11">
        <f>'OddsRatio_working_3-way'!AA163+'OddsRatio_working_3-way'!AG163</f>
        <v>-1.004843595545786</v>
      </c>
      <c r="AN163" s="11">
        <f>'OddsRatio_working_3-way'!AB163+'OddsRatio_working_3-way'!AH163</f>
        <v>-0.1096237617850447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1.1144673573308301</v>
      </c>
      <c r="AS163" s="11">
        <f>IF(('OddsRatio_working_3-way'!X163=0),IF(Q163&gt;0,-Q163^(1/3),(-Q163)^(1/3)),'OddsRatio_working_3-way'!AM163-'OddsRatio_working_3-way'!R163/3)</f>
        <v>-1.004843595545786</v>
      </c>
      <c r="AT163" s="11">
        <f>IF(('OddsRatio_working_3-way'!X163=0),IF(Q163&gt;0,-Q163^(1/3),(-Q163)^(1/3)),'OddsRatio_working_3-way'!AN163-'OddsRatio_working_3-way'!R163/3)</f>
        <v>-0.1096237617850447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2.63</v>
      </c>
      <c r="B164" s="4">
        <f>IF('True_Odds_Calculator_3-way'!B165="","",'True_Odds_Calculator_3-way'!B165)</f>
        <v>3.17</v>
      </c>
      <c r="C164" s="4">
        <f>IF('True_Odds_Calculator_3-way'!C165="","",'True_Odds_Calculator_3-way'!C165)</f>
        <v>3.02</v>
      </c>
      <c r="D164" s="9">
        <f t="shared" si="39"/>
        <v>0.37082728216025779</v>
      </c>
      <c r="E164" s="9">
        <f t="shared" si="40"/>
        <v>0.30686506774903255</v>
      </c>
      <c r="F164" s="9">
        <f t="shared" si="41"/>
        <v>0.32230765009070955</v>
      </c>
      <c r="G164" s="9">
        <f t="shared" si="42"/>
        <v>1.0409038142188436</v>
      </c>
      <c r="H164" s="9">
        <f t="shared" si="43"/>
        <v>2.6966732171767154</v>
      </c>
      <c r="I164" s="9">
        <f t="shared" si="44"/>
        <v>3.2587612768548913</v>
      </c>
      <c r="J164" s="9">
        <f t="shared" si="45"/>
        <v>3.1026257047220636</v>
      </c>
      <c r="K164" s="11">
        <f t="shared" si="46"/>
        <v>0.38022813688212931</v>
      </c>
      <c r="L164" s="11">
        <f t="shared" si="47"/>
        <v>0.31545741324921134</v>
      </c>
      <c r="M164" s="11">
        <f t="shared" si="48"/>
        <v>0.33112582781456956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-0.28377671305814822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0.23115379662961885</v>
      </c>
      <c r="Q164" s="11">
        <f>2*'OddsRatio_working_3-way'!K164*'OddsRatio_working_3-way'!L164*'OddsRatio_working_3-way'!M164</f>
        <v>7.9434294374439454E-2</v>
      </c>
      <c r="R164" s="11">
        <f t="shared" si="49"/>
        <v>0</v>
      </c>
      <c r="S164" s="11">
        <f t="shared" si="50"/>
        <v>-0.81456224557176227</v>
      </c>
      <c r="T164" s="11">
        <f t="shared" si="51"/>
        <v>-0.27991829744734092</v>
      </c>
      <c r="U164" s="11">
        <f>'OddsRatio_working_3-way'!S164-'OddsRatio_working_3-way'!R164^2/3</f>
        <v>-0.81456224557176227</v>
      </c>
      <c r="V164" s="11">
        <f>'OddsRatio_working_3-way'!S164*'OddsRatio_working_3-way'!R164/3-2*'OddsRatio_working_3-way'!R164^3/27-'OddsRatio_working_3-way'!T164</f>
        <v>0.27991829744734092</v>
      </c>
      <c r="W164" s="11">
        <f>'OddsRatio_working_3-way'!V164^2+4*'OddsRatio_working_3-way'!U164^3/27</f>
        <v>-1.7156047013792836E-3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0.14148308904883058</v>
      </c>
      <c r="Y164" s="11">
        <f>IF('OddsRatio_working_3-way'!W164&gt;=0,IF('OddsRatio_working_3-way'!V164+SQRT('OddsRatio_working_3-way'!W164)&gt;0,0,PI()),ACOS('OddsRatio_working_3-way'!V164/(2*'OddsRatio_working_3-way'!X164)))</f>
        <v>0.14690524639618618</v>
      </c>
      <c r="Z164" s="11">
        <f>'OddsRatio_working_3-way'!X164^(1/3)*COS('OddsRatio_working_3-way'!Y164/3)</f>
        <v>0.52045190710942169</v>
      </c>
      <c r="AA164" s="11">
        <f>'OddsRatio_working_3-way'!X164^(1/3)*COS(('OddsRatio_working_3-way'!Y164+2*PI())/3)</f>
        <v>-0.28231488025034268</v>
      </c>
      <c r="AB164" s="11">
        <f>'OddsRatio_working_3-way'!X164^(1/3)*COS(('OddsRatio_working_3-way'!Y164+4*PI())/3)</f>
        <v>-0.23813702685907906</v>
      </c>
      <c r="AC164" s="11">
        <f>'OddsRatio_working_3-way'!X164^(1/3)*SIN('OddsRatio_working_3-way'!Y164/3)</f>
        <v>2.550609554766587E-2</v>
      </c>
      <c r="AD164" s="11">
        <f>'OddsRatio_working_3-way'!X164^(1/3)*SIN(('OddsRatio_working_3-way'!Y164+2*PI())/3)</f>
        <v>0.43797152523098504</v>
      </c>
      <c r="AE164" s="11">
        <f>'OddsRatio_working_3-way'!X164^(1/3)*SIN(('OddsRatio_working_3-way'!Y164+4*PI())/3)</f>
        <v>-0.46347762077865096</v>
      </c>
      <c r="AF164" s="11">
        <f>-'OddsRatio_working_3-way'!U164/(3*'OddsRatio_working_3-way'!X164^(1/3))*COS(('OddsRatio_working_3-way'!Y164)/3)</f>
        <v>0.5204519071094218</v>
      </c>
      <c r="AG164" s="11">
        <f>-'OddsRatio_working_3-way'!U164/(3*'OddsRatio_working_3-way'!X164^(1/3))*COS(('OddsRatio_working_3-way'!Y164+2*PI())/3)</f>
        <v>-0.28231488025034274</v>
      </c>
      <c r="AH164" s="11">
        <f>-'OddsRatio_working_3-way'!U164/(3*'OddsRatio_working_3-way'!X164^(1/3))*COS(('OddsRatio_working_3-way'!Y164+4*PI())/3)</f>
        <v>-0.23813702685907912</v>
      </c>
      <c r="AI164" s="11">
        <f>'OddsRatio_working_3-way'!U164/(3*'OddsRatio_working_3-way'!X164^(1/3))*SIN(('OddsRatio_working_3-way'!Y164)/3)</f>
        <v>-2.5506095547665877E-2</v>
      </c>
      <c r="AJ164" s="11">
        <f>'OddsRatio_working_3-way'!U164/(3*'OddsRatio_working_3-way'!X164^(1/3))*SIN(('OddsRatio_working_3-way'!Y164+2*PI())/3)</f>
        <v>-0.43797152523098515</v>
      </c>
      <c r="AK164" s="11">
        <f>'OddsRatio_working_3-way'!U164/(3*'OddsRatio_working_3-way'!X164^(1/3))*SIN(('OddsRatio_working_3-way'!Y164+4*PI())/3)</f>
        <v>0.46347762077865101</v>
      </c>
      <c r="AL164" s="11">
        <f>'OddsRatio_working_3-way'!Z164+'OddsRatio_working_3-way'!AF164</f>
        <v>1.0409038142188436</v>
      </c>
      <c r="AM164" s="11">
        <f>'OddsRatio_working_3-way'!AA164+'OddsRatio_working_3-way'!AG164</f>
        <v>-0.56462976050068536</v>
      </c>
      <c r="AN164" s="11">
        <f>'OddsRatio_working_3-way'!AB164+'OddsRatio_working_3-way'!AH164</f>
        <v>-0.47627405371815817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1.0409038142188436</v>
      </c>
      <c r="AS164" s="11">
        <f>IF(('OddsRatio_working_3-way'!X164=0),IF(Q164&gt;0,-Q164^(1/3),(-Q164)^(1/3)),'OddsRatio_working_3-way'!AM164-'OddsRatio_working_3-way'!R164/3)</f>
        <v>-0.56462976050068536</v>
      </c>
      <c r="AT164" s="11">
        <f>IF(('OddsRatio_working_3-way'!X164=0),IF(Q164&gt;0,-Q164^(1/3),(-Q164)^(1/3)),'OddsRatio_working_3-way'!AN164-'OddsRatio_working_3-way'!R164/3)</f>
        <v>-0.47627405371815817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2.41</v>
      </c>
      <c r="B165" s="4">
        <f>IF('True_Odds_Calculator_3-way'!B166="","",'True_Odds_Calculator_3-way'!B166)</f>
        <v>3.2</v>
      </c>
      <c r="C165" s="4">
        <f>IF('True_Odds_Calculator_3-way'!C166="","",'True_Odds_Calculator_3-way'!C166)</f>
        <v>3.32</v>
      </c>
      <c r="D165" s="9">
        <f t="shared" si="39"/>
        <v>0.40449913490292611</v>
      </c>
      <c r="E165" s="9">
        <f t="shared" si="40"/>
        <v>0.30330244858431804</v>
      </c>
      <c r="F165" s="9">
        <f t="shared" si="41"/>
        <v>0.29219841651275574</v>
      </c>
      <c r="G165" s="9">
        <f t="shared" si="42"/>
        <v>1.0441086336990424</v>
      </c>
      <c r="H165" s="9">
        <f t="shared" si="43"/>
        <v>2.4721931735156502</v>
      </c>
      <c r="I165" s="9">
        <f t="shared" si="44"/>
        <v>3.297038994137893</v>
      </c>
      <c r="J165" s="9">
        <f t="shared" si="45"/>
        <v>3.4223320301817775</v>
      </c>
      <c r="K165" s="11">
        <f t="shared" si="46"/>
        <v>0.41493775933609955</v>
      </c>
      <c r="L165" s="11">
        <f t="shared" si="47"/>
        <v>0.3125</v>
      </c>
      <c r="M165" s="11">
        <f t="shared" si="48"/>
        <v>0.30120481927710846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-0.28107658851172312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0.23160588411738237</v>
      </c>
      <c r="Q165" s="11">
        <f>2*'OddsRatio_working_3-way'!K165*'OddsRatio_working_3-way'!L165*'OddsRatio_working_3-way'!M165</f>
        <v>7.811328300754887E-2</v>
      </c>
      <c r="R165" s="11">
        <f t="shared" si="49"/>
        <v>0</v>
      </c>
      <c r="S165" s="11">
        <f t="shared" si="50"/>
        <v>-0.82399564241090306</v>
      </c>
      <c r="T165" s="11">
        <f t="shared" si="51"/>
        <v>-0.27790746792947835</v>
      </c>
      <c r="U165" s="11">
        <f>'OddsRatio_working_3-way'!S165-'OddsRatio_working_3-way'!R165^2/3</f>
        <v>-0.82399564241090306</v>
      </c>
      <c r="V165" s="11">
        <f>'OddsRatio_working_3-way'!S165*'OddsRatio_working_3-way'!R165/3-2*'OddsRatio_working_3-way'!R165^3/27-'OddsRatio_working_3-way'!T165</f>
        <v>0.27790746792947835</v>
      </c>
      <c r="W165" s="11">
        <f>'OddsRatio_working_3-way'!V165^2+4*'OddsRatio_working_3-way'!U165^3/27</f>
        <v>-5.6514908174253309E-3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0.14394795200731353</v>
      </c>
      <c r="Y165" s="11">
        <f>IF('OddsRatio_working_3-way'!W165&gt;=0,IF('OddsRatio_working_3-way'!V165+SQRT('OddsRatio_working_3-way'!W165)&gt;0,0,PI()),ACOS('OddsRatio_working_3-way'!V165/(2*'OddsRatio_working_3-way'!X165)))</f>
        <v>0.26418594324987676</v>
      </c>
      <c r="Z165" s="11">
        <f>'OddsRatio_working_3-way'!X165^(1/3)*COS('OddsRatio_working_3-way'!Y165/3)</f>
        <v>0.52205431684952119</v>
      </c>
      <c r="AA165" s="11">
        <f>'OddsRatio_working_3-way'!X165^(1/3)*COS(('OddsRatio_working_3-way'!Y165+2*PI())/3)</f>
        <v>-0.30094430131864247</v>
      </c>
      <c r="AB165" s="11">
        <f>'OddsRatio_working_3-way'!X165^(1/3)*COS(('OddsRatio_working_3-way'!Y165+4*PI())/3)</f>
        <v>-0.22111001553087883</v>
      </c>
      <c r="AC165" s="11">
        <f>'OddsRatio_working_3-way'!X165^(1/3)*SIN('OddsRatio_working_3-way'!Y165/3)</f>
        <v>4.6092346390126861E-2</v>
      </c>
      <c r="AD165" s="11">
        <f>'OddsRatio_working_3-way'!X165^(1/3)*SIN(('OddsRatio_working_3-way'!Y165+2*PI())/3)</f>
        <v>0.42906612735195243</v>
      </c>
      <c r="AE165" s="11">
        <f>'OddsRatio_working_3-way'!X165^(1/3)*SIN(('OddsRatio_working_3-way'!Y165+4*PI())/3)</f>
        <v>-0.47515847374207926</v>
      </c>
      <c r="AF165" s="11">
        <f>-'OddsRatio_working_3-way'!U165/(3*'OddsRatio_working_3-way'!X165^(1/3))*COS(('OddsRatio_working_3-way'!Y165)/3)</f>
        <v>0.52205431684952119</v>
      </c>
      <c r="AG165" s="11">
        <f>-'OddsRatio_working_3-way'!U165/(3*'OddsRatio_working_3-way'!X165^(1/3))*COS(('OddsRatio_working_3-way'!Y165+2*PI())/3)</f>
        <v>-0.30094430131864247</v>
      </c>
      <c r="AH165" s="11">
        <f>-'OddsRatio_working_3-way'!U165/(3*'OddsRatio_working_3-way'!X165^(1/3))*COS(('OddsRatio_working_3-way'!Y165+4*PI())/3)</f>
        <v>-0.22111001553087883</v>
      </c>
      <c r="AI165" s="11">
        <f>'OddsRatio_working_3-way'!U165/(3*'OddsRatio_working_3-way'!X165^(1/3))*SIN(('OddsRatio_working_3-way'!Y165)/3)</f>
        <v>-4.6092346390126861E-2</v>
      </c>
      <c r="AJ165" s="11">
        <f>'OddsRatio_working_3-way'!U165/(3*'OddsRatio_working_3-way'!X165^(1/3))*SIN(('OddsRatio_working_3-way'!Y165+2*PI())/3)</f>
        <v>-0.42906612735195243</v>
      </c>
      <c r="AK165" s="11">
        <f>'OddsRatio_working_3-way'!U165/(3*'OddsRatio_working_3-way'!X165^(1/3))*SIN(('OddsRatio_working_3-way'!Y165+4*PI())/3)</f>
        <v>0.47515847374207926</v>
      </c>
      <c r="AL165" s="11">
        <f>'OddsRatio_working_3-way'!Z165+'OddsRatio_working_3-way'!AF165</f>
        <v>1.0441086336990424</v>
      </c>
      <c r="AM165" s="11">
        <f>'OddsRatio_working_3-way'!AA165+'OddsRatio_working_3-way'!AG165</f>
        <v>-0.60188860263728494</v>
      </c>
      <c r="AN165" s="11">
        <f>'OddsRatio_working_3-way'!AB165+'OddsRatio_working_3-way'!AH165</f>
        <v>-0.44222003106175767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1.0441086336990424</v>
      </c>
      <c r="AS165" s="11">
        <f>IF(('OddsRatio_working_3-way'!X165=0),IF(Q165&gt;0,-Q165^(1/3),(-Q165)^(1/3)),'OddsRatio_working_3-way'!AM165-'OddsRatio_working_3-way'!R165/3)</f>
        <v>-0.60188860263728494</v>
      </c>
      <c r="AT165" s="11">
        <f>IF(('OddsRatio_working_3-way'!X165=0),IF(Q165&gt;0,-Q165^(1/3),(-Q165)^(1/3)),'OddsRatio_working_3-way'!AN165-'OddsRatio_working_3-way'!R165/3)</f>
        <v>-0.44222003106175767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2.08</v>
      </c>
      <c r="B166" s="4">
        <f>IF('True_Odds_Calculator_3-way'!B167="","",'True_Odds_Calculator_3-way'!B167)</f>
        <v>3.39</v>
      </c>
      <c r="C166" s="4">
        <f>IF('True_Odds_Calculator_3-way'!C167="","",'True_Odds_Calculator_3-way'!C167)</f>
        <v>3.94</v>
      </c>
      <c r="D166" s="9">
        <f t="shared" si="39"/>
        <v>0.46929747935345634</v>
      </c>
      <c r="E166" s="9">
        <f t="shared" si="40"/>
        <v>0.28550894619518713</v>
      </c>
      <c r="F166" s="9">
        <f t="shared" si="41"/>
        <v>0.24519357445135648</v>
      </c>
      <c r="G166" s="9">
        <f t="shared" si="42"/>
        <v>1.0470783339766829</v>
      </c>
      <c r="H166" s="9">
        <f t="shared" si="43"/>
        <v>2.1308446006948176</v>
      </c>
      <c r="I166" s="9">
        <f t="shared" si="44"/>
        <v>3.5025172182042721</v>
      </c>
      <c r="J166" s="9">
        <f t="shared" si="45"/>
        <v>4.0784103018914477</v>
      </c>
      <c r="K166" s="11">
        <f t="shared" si="46"/>
        <v>0.48076923076923073</v>
      </c>
      <c r="L166" s="11">
        <f t="shared" si="47"/>
        <v>0.29498525073746312</v>
      </c>
      <c r="M166" s="11">
        <f t="shared" si="48"/>
        <v>0.25380710659898476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-0.27315536312212108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0.23072718874794251</v>
      </c>
      <c r="Q166" s="11">
        <f>2*'OddsRatio_working_3-way'!K166*'OddsRatio_working_3-way'!L166*'OddsRatio_working_3-way'!M166</f>
        <v>7.198976247985725E-2</v>
      </c>
      <c r="R166" s="11">
        <f t="shared" si="49"/>
        <v>0</v>
      </c>
      <c r="S166" s="11">
        <f t="shared" si="50"/>
        <v>-0.84467383730185097</v>
      </c>
      <c r="T166" s="11">
        <f t="shared" si="51"/>
        <v>-0.26354877918934505</v>
      </c>
      <c r="U166" s="11">
        <f>'OddsRatio_working_3-way'!S166-'OddsRatio_working_3-way'!R166^2/3</f>
        <v>-0.84467383730185097</v>
      </c>
      <c r="V166" s="11">
        <f>'OddsRatio_working_3-way'!S166*'OddsRatio_working_3-way'!R166/3-2*'OddsRatio_working_3-way'!R166^3/27-'OddsRatio_working_3-way'!T166</f>
        <v>0.26354877918934505</v>
      </c>
      <c r="W166" s="11">
        <f>'OddsRatio_working_3-way'!V166^2+4*'OddsRatio_working_3-way'!U166^3/27</f>
        <v>-1.9823926866665467E-2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0.14940037305748238</v>
      </c>
      <c r="Y166" s="11">
        <f>IF('OddsRatio_working_3-way'!W166&gt;=0,IF('OddsRatio_working_3-way'!V166+SQRT('OddsRatio_working_3-way'!W166)&gt;0,0,PI()),ACOS('OddsRatio_working_3-way'!V166/(2*'OddsRatio_working_3-way'!X166)))</f>
        <v>0.49066048615083857</v>
      </c>
      <c r="Z166" s="11">
        <f>'OddsRatio_working_3-way'!X166^(1/3)*COS('OddsRatio_working_3-way'!Y166/3)</f>
        <v>0.52353916698834146</v>
      </c>
      <c r="AA166" s="11">
        <f>'OddsRatio_working_3-way'!X166^(1/3)*COS(('OddsRatio_working_3-way'!Y166+2*PI())/3)</f>
        <v>-0.33659280714383655</v>
      </c>
      <c r="AB166" s="11">
        <f>'OddsRatio_working_3-way'!X166^(1/3)*COS(('OddsRatio_working_3-way'!Y166+4*PI())/3)</f>
        <v>-0.18694635984450478</v>
      </c>
      <c r="AC166" s="11">
        <f>'OddsRatio_working_3-way'!X166^(1/3)*SIN('OddsRatio_working_3-way'!Y166/3)</f>
        <v>8.6398416631540284E-2</v>
      </c>
      <c r="AD166" s="11">
        <f>'OddsRatio_working_3-way'!X166^(1/3)*SIN(('OddsRatio_working_3-way'!Y166+2*PI())/3)</f>
        <v>0.41019901017227689</v>
      </c>
      <c r="AE166" s="11">
        <f>'OddsRatio_working_3-way'!X166^(1/3)*SIN(('OddsRatio_working_3-way'!Y166+4*PI())/3)</f>
        <v>-0.49659742680381724</v>
      </c>
      <c r="AF166" s="11">
        <f>-'OddsRatio_working_3-way'!U166/(3*'OddsRatio_working_3-way'!X166^(1/3))*COS(('OddsRatio_working_3-way'!Y166)/3)</f>
        <v>0.52353916698834146</v>
      </c>
      <c r="AG166" s="11">
        <f>-'OddsRatio_working_3-way'!U166/(3*'OddsRatio_working_3-way'!X166^(1/3))*COS(('OddsRatio_working_3-way'!Y166+2*PI())/3)</f>
        <v>-0.33659280714383655</v>
      </c>
      <c r="AH166" s="11">
        <f>-'OddsRatio_working_3-way'!U166/(3*'OddsRatio_working_3-way'!X166^(1/3))*COS(('OddsRatio_working_3-way'!Y166+4*PI())/3)</f>
        <v>-0.18694635984450478</v>
      </c>
      <c r="AI166" s="11">
        <f>'OddsRatio_working_3-way'!U166/(3*'OddsRatio_working_3-way'!X166^(1/3))*SIN(('OddsRatio_working_3-way'!Y166)/3)</f>
        <v>-8.6398416631540284E-2</v>
      </c>
      <c r="AJ166" s="11">
        <f>'OddsRatio_working_3-way'!U166/(3*'OddsRatio_working_3-way'!X166^(1/3))*SIN(('OddsRatio_working_3-way'!Y166+2*PI())/3)</f>
        <v>-0.41019901017227689</v>
      </c>
      <c r="AK166" s="11">
        <f>'OddsRatio_working_3-way'!U166/(3*'OddsRatio_working_3-way'!X166^(1/3))*SIN(('OddsRatio_working_3-way'!Y166+4*PI())/3)</f>
        <v>0.49659742680381724</v>
      </c>
      <c r="AL166" s="11">
        <f>'OddsRatio_working_3-way'!Z166+'OddsRatio_working_3-way'!AF166</f>
        <v>1.0470783339766829</v>
      </c>
      <c r="AM166" s="11">
        <f>'OddsRatio_working_3-way'!AA166+'OddsRatio_working_3-way'!AG166</f>
        <v>-0.6731856142876731</v>
      </c>
      <c r="AN166" s="11">
        <f>'OddsRatio_working_3-way'!AB166+'OddsRatio_working_3-way'!AH166</f>
        <v>-0.37389271968900956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1.0470783339766829</v>
      </c>
      <c r="AS166" s="11">
        <f>IF(('OddsRatio_working_3-way'!X166=0),IF(Q166&gt;0,-Q166^(1/3),(-Q166)^(1/3)),'OddsRatio_working_3-way'!AM166-'OddsRatio_working_3-way'!R166/3)</f>
        <v>-0.6731856142876731</v>
      </c>
      <c r="AT166" s="11">
        <f>IF(('OddsRatio_working_3-way'!X166=0),IF(Q166&gt;0,-Q166^(1/3),(-Q166)^(1/3)),'OddsRatio_working_3-way'!AN166-'OddsRatio_working_3-way'!R166/3)</f>
        <v>-0.37389271968900956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4.76</v>
      </c>
      <c r="B167" s="4">
        <f>IF('True_Odds_Calculator_3-way'!B168="","",'True_Odds_Calculator_3-way'!B168)</f>
        <v>3.87</v>
      </c>
      <c r="C167" s="4">
        <f>IF('True_Odds_Calculator_3-way'!C168="","",'True_Odds_Calculator_3-way'!C168)</f>
        <v>1.78</v>
      </c>
      <c r="D167" s="9">
        <f t="shared" si="39"/>
        <v>0.20182763582944371</v>
      </c>
      <c r="E167" s="9">
        <f t="shared" si="40"/>
        <v>0.24884092752269774</v>
      </c>
      <c r="F167" s="9">
        <f t="shared" si="41"/>
        <v>0.54933143664785844</v>
      </c>
      <c r="G167" s="9">
        <f t="shared" si="42"/>
        <v>1.0517879933316119</v>
      </c>
      <c r="H167" s="9">
        <f t="shared" si="43"/>
        <v>4.9547228549268603</v>
      </c>
      <c r="I167" s="9">
        <f t="shared" si="44"/>
        <v>4.0186315408617261</v>
      </c>
      <c r="J167" s="9">
        <f t="shared" si="45"/>
        <v>1.8203946347986573</v>
      </c>
      <c r="K167" s="11">
        <f t="shared" si="46"/>
        <v>0.21008403361344538</v>
      </c>
      <c r="L167" s="11">
        <f t="shared" si="47"/>
        <v>0.25839793281653745</v>
      </c>
      <c r="M167" s="11">
        <f t="shared" si="48"/>
        <v>0.5617977528089888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-0.25670032841984447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0.225985351025699</v>
      </c>
      <c r="Q167" s="11">
        <f>2*'OddsRatio_working_3-way'!K167*'OddsRatio_working_3-way'!L167*'OddsRatio_working_3-way'!M167</f>
        <v>6.0994696633117143E-2</v>
      </c>
      <c r="R167" s="11">
        <f t="shared" si="49"/>
        <v>0</v>
      </c>
      <c r="S167" s="11">
        <f t="shared" si="50"/>
        <v>-0.88034694936615043</v>
      </c>
      <c r="T167" s="11">
        <f t="shared" si="51"/>
        <v>-0.23761051264943334</v>
      </c>
      <c r="U167" s="11">
        <f>'OddsRatio_working_3-way'!S167-'OddsRatio_working_3-way'!R167^2/3</f>
        <v>-0.88034694936615043</v>
      </c>
      <c r="V167" s="11">
        <f>'OddsRatio_working_3-way'!S167*'OddsRatio_working_3-way'!R167/3-2*'OddsRatio_working_3-way'!R167^3/27-'OddsRatio_working_3-way'!T167</f>
        <v>0.23761051264943334</v>
      </c>
      <c r="W167" s="11">
        <f>'OddsRatio_working_3-way'!V167^2+4*'OddsRatio_working_3-way'!U167^3/27</f>
        <v>-4.4619518440873751E-2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0.15896404794984326</v>
      </c>
      <c r="Y167" s="11">
        <f>IF('OddsRatio_working_3-way'!W167&gt;=0,IF('OddsRatio_working_3-way'!V167+SQRT('OddsRatio_working_3-way'!W167)&gt;0,0,PI()),ACOS('OddsRatio_working_3-way'!V167/(2*'OddsRatio_working_3-way'!X167)))</f>
        <v>0.72669872039775951</v>
      </c>
      <c r="Z167" s="11">
        <f>'OddsRatio_working_3-way'!X167^(1/3)*COS('OddsRatio_working_3-way'!Y167/3)</f>
        <v>0.52589399666580594</v>
      </c>
      <c r="AA167" s="11">
        <f>'OddsRatio_working_3-way'!X167^(1/3)*COS(('OddsRatio_working_3-way'!Y167+2*PI())/3)</f>
        <v>-0.37547861853223446</v>
      </c>
      <c r="AB167" s="11">
        <f>'OddsRatio_working_3-way'!X167^(1/3)*COS(('OddsRatio_working_3-way'!Y167+4*PI())/3)</f>
        <v>-0.15041537813357131</v>
      </c>
      <c r="AC167" s="11">
        <f>'OddsRatio_working_3-way'!X167^(1/3)*SIN('OddsRatio_working_3-way'!Y167/3)</f>
        <v>0.12994032242885756</v>
      </c>
      <c r="AD167" s="11">
        <f>'OddsRatio_working_3-way'!X167^(1/3)*SIN(('OddsRatio_working_3-way'!Y167+2*PI())/3)</f>
        <v>0.390467399595888</v>
      </c>
      <c r="AE167" s="11">
        <f>'OddsRatio_working_3-way'!X167^(1/3)*SIN(('OddsRatio_working_3-way'!Y167+4*PI())/3)</f>
        <v>-0.52040772202474561</v>
      </c>
      <c r="AF167" s="11">
        <f>-'OddsRatio_working_3-way'!U167/(3*'OddsRatio_working_3-way'!X167^(1/3))*COS(('OddsRatio_working_3-way'!Y167)/3)</f>
        <v>0.52589399666580594</v>
      </c>
      <c r="AG167" s="11">
        <f>-'OddsRatio_working_3-way'!U167/(3*'OddsRatio_working_3-way'!X167^(1/3))*COS(('OddsRatio_working_3-way'!Y167+2*PI())/3)</f>
        <v>-0.37547861853223446</v>
      </c>
      <c r="AH167" s="11">
        <f>-'OddsRatio_working_3-way'!U167/(3*'OddsRatio_working_3-way'!X167^(1/3))*COS(('OddsRatio_working_3-way'!Y167+4*PI())/3)</f>
        <v>-0.15041537813357131</v>
      </c>
      <c r="AI167" s="11">
        <f>'OddsRatio_working_3-way'!U167/(3*'OddsRatio_working_3-way'!X167^(1/3))*SIN(('OddsRatio_working_3-way'!Y167)/3)</f>
        <v>-0.12994032242885756</v>
      </c>
      <c r="AJ167" s="11">
        <f>'OddsRatio_working_3-way'!U167/(3*'OddsRatio_working_3-way'!X167^(1/3))*SIN(('OddsRatio_working_3-way'!Y167+2*PI())/3)</f>
        <v>-0.390467399595888</v>
      </c>
      <c r="AK167" s="11">
        <f>'OddsRatio_working_3-way'!U167/(3*'OddsRatio_working_3-way'!X167^(1/3))*SIN(('OddsRatio_working_3-way'!Y167+4*PI())/3)</f>
        <v>0.52040772202474561</v>
      </c>
      <c r="AL167" s="11">
        <f>'OddsRatio_working_3-way'!Z167+'OddsRatio_working_3-way'!AF167</f>
        <v>1.0517879933316119</v>
      </c>
      <c r="AM167" s="11">
        <f>'OddsRatio_working_3-way'!AA167+'OddsRatio_working_3-way'!AG167</f>
        <v>-0.75095723706446893</v>
      </c>
      <c r="AN167" s="11">
        <f>'OddsRatio_working_3-way'!AB167+'OddsRatio_working_3-way'!AH167</f>
        <v>-0.30083075626714262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1.0517879933316119</v>
      </c>
      <c r="AS167" s="11">
        <f>IF(('OddsRatio_working_3-way'!X167=0),IF(Q167&gt;0,-Q167^(1/3),(-Q167)^(1/3)),'OddsRatio_working_3-way'!AM167-'OddsRatio_working_3-way'!R167/3)</f>
        <v>-0.75095723706446893</v>
      </c>
      <c r="AT167" s="11">
        <f>IF(('OddsRatio_working_3-way'!X167=0),IF(Q167&gt;0,-Q167^(1/3),(-Q167)^(1/3)),'OddsRatio_working_3-way'!AN167-'OddsRatio_working_3-way'!R167/3)</f>
        <v>-0.30083075626714262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11.64</v>
      </c>
      <c r="B168" s="4">
        <f>IF('True_Odds_Calculator_3-way'!B169="","",'True_Odds_Calculator_3-way'!B169)</f>
        <v>5.96</v>
      </c>
      <c r="C168" s="4">
        <f>IF('True_Odds_Calculator_3-way'!C169="","",'True_Odds_Calculator_3-way'!C169)</f>
        <v>1.28</v>
      </c>
      <c r="D168" s="9">
        <f t="shared" si="39"/>
        <v>7.9068483626323599E-2</v>
      </c>
      <c r="E168" s="9">
        <f t="shared" si="40"/>
        <v>0.15553183857200564</v>
      </c>
      <c r="F168" s="9">
        <f t="shared" si="41"/>
        <v>0.76539967780167062</v>
      </c>
      <c r="G168" s="9">
        <f t="shared" si="42"/>
        <v>1.0946676852176132</v>
      </c>
      <c r="H168" s="9">
        <f t="shared" si="43"/>
        <v>12.647264170715404</v>
      </c>
      <c r="I168" s="9">
        <f t="shared" si="44"/>
        <v>6.4295517186793623</v>
      </c>
      <c r="J168" s="9">
        <f t="shared" si="45"/>
        <v>1.3065069518609318</v>
      </c>
      <c r="K168" s="11">
        <f t="shared" si="46"/>
        <v>8.5910652920962199E-2</v>
      </c>
      <c r="L168" s="11">
        <f t="shared" si="47"/>
        <v>0.16778523489932887</v>
      </c>
      <c r="M168" s="11">
        <f t="shared" si="48"/>
        <v>0.78125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-0.16640720496321415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0.17883037546991398</v>
      </c>
      <c r="Q168" s="11">
        <f>2*'OddsRatio_working_3-way'!K168*'OddsRatio_working_3-way'!L168*'OddsRatio_working_3-way'!M168</f>
        <v>2.2522717313591182E-2</v>
      </c>
      <c r="R168" s="11">
        <f t="shared" si="49"/>
        <v>0</v>
      </c>
      <c r="S168" s="11">
        <f t="shared" si="50"/>
        <v>-1.0746552441010357</v>
      </c>
      <c r="T168" s="11">
        <f t="shared" si="51"/>
        <v>-0.13534700807317829</v>
      </c>
      <c r="U168" s="11">
        <f>'OddsRatio_working_3-way'!S168-'OddsRatio_working_3-way'!R168^2/3</f>
        <v>-1.0746552441010357</v>
      </c>
      <c r="V168" s="11">
        <f>'OddsRatio_working_3-way'!S168*'OddsRatio_working_3-way'!R168/3-2*'OddsRatio_working_3-way'!R168^3/27-'OddsRatio_working_3-way'!T168</f>
        <v>0.13534700807317829</v>
      </c>
      <c r="W168" s="11">
        <f>'OddsRatio_working_3-way'!V168^2+4*'OddsRatio_working_3-way'!U168^3/27</f>
        <v>-0.16554815520777724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0.21439855864845397</v>
      </c>
      <c r="Y168" s="11">
        <f>IF('OddsRatio_working_3-way'!W168&gt;=0,IF('OddsRatio_working_3-way'!V168+SQRT('OddsRatio_working_3-way'!W168)&gt;0,0,PI()),ACOS('OddsRatio_working_3-way'!V168/(2*'OddsRatio_working_3-way'!X168)))</f>
        <v>1.2496616161162932</v>
      </c>
      <c r="Z168" s="11">
        <f>'OddsRatio_working_3-way'!X168^(1/3)*COS('OddsRatio_working_3-way'!Y168/3)</f>
        <v>0.54733384260880646</v>
      </c>
      <c r="AA168" s="11">
        <f>'OddsRatio_working_3-way'!X168^(1/3)*COS(('OddsRatio_working_3-way'!Y168+2*PI())/3)</f>
        <v>-0.48338830690102674</v>
      </c>
      <c r="AB168" s="11">
        <f>'OddsRatio_working_3-way'!X168^(1/3)*COS(('OddsRatio_working_3-way'!Y168+4*PI())/3)</f>
        <v>-6.3945535707779555E-2</v>
      </c>
      <c r="AC168" s="11">
        <f>'OddsRatio_working_3-way'!X168^(1/3)*SIN('OddsRatio_working_3-way'!Y168/3)</f>
        <v>0.24216539685806379</v>
      </c>
      <c r="AD168" s="11">
        <f>'OddsRatio_working_3-way'!X168^(1/3)*SIN(('OddsRatio_working_3-way'!Y168+2*PI())/3)</f>
        <v>0.35292231362114806</v>
      </c>
      <c r="AE168" s="11">
        <f>'OddsRatio_working_3-way'!X168^(1/3)*SIN(('OddsRatio_working_3-way'!Y168+4*PI())/3)</f>
        <v>-0.59508771047921183</v>
      </c>
      <c r="AF168" s="11">
        <f>-'OddsRatio_working_3-way'!U168/(3*'OddsRatio_working_3-way'!X168^(1/3))*COS(('OddsRatio_working_3-way'!Y168)/3)</f>
        <v>0.54733384260880658</v>
      </c>
      <c r="AG168" s="11">
        <f>-'OddsRatio_working_3-way'!U168/(3*'OddsRatio_working_3-way'!X168^(1/3))*COS(('OddsRatio_working_3-way'!Y168+2*PI())/3)</f>
        <v>-0.48338830690102685</v>
      </c>
      <c r="AH168" s="11">
        <f>-'OddsRatio_working_3-way'!U168/(3*'OddsRatio_working_3-way'!X168^(1/3))*COS(('OddsRatio_working_3-way'!Y168+4*PI())/3)</f>
        <v>-6.3945535707779569E-2</v>
      </c>
      <c r="AI168" s="11">
        <f>'OddsRatio_working_3-way'!U168/(3*'OddsRatio_working_3-way'!X168^(1/3))*SIN(('OddsRatio_working_3-way'!Y168)/3)</f>
        <v>-0.24216539685806382</v>
      </c>
      <c r="AJ168" s="11">
        <f>'OddsRatio_working_3-way'!U168/(3*'OddsRatio_working_3-way'!X168^(1/3))*SIN(('OddsRatio_working_3-way'!Y168+2*PI())/3)</f>
        <v>-0.35292231362114818</v>
      </c>
      <c r="AK168" s="11">
        <f>'OddsRatio_working_3-way'!U168/(3*'OddsRatio_working_3-way'!X168^(1/3))*SIN(('OddsRatio_working_3-way'!Y168+4*PI())/3)</f>
        <v>0.59508771047921194</v>
      </c>
      <c r="AL168" s="11">
        <f>'OddsRatio_working_3-way'!Z168+'OddsRatio_working_3-way'!AF168</f>
        <v>1.0946676852176132</v>
      </c>
      <c r="AM168" s="11">
        <f>'OddsRatio_working_3-way'!AA168+'OddsRatio_working_3-way'!AG168</f>
        <v>-0.9667766138020536</v>
      </c>
      <c r="AN168" s="11">
        <f>'OddsRatio_working_3-way'!AB168+'OddsRatio_working_3-way'!AH168</f>
        <v>-0.12789107141555911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1.0946676852176132</v>
      </c>
      <c r="AS168" s="11">
        <f>IF(('OddsRatio_working_3-way'!X168=0),IF(Q168&gt;0,-Q168^(1/3),(-Q168)^(1/3)),'OddsRatio_working_3-way'!AM168-'OddsRatio_working_3-way'!R168/3)</f>
        <v>-0.9667766138020536</v>
      </c>
      <c r="AT168" s="11">
        <f>IF(('OddsRatio_working_3-way'!X168=0),IF(Q168&gt;0,-Q168^(1/3),(-Q168)^(1/3)),'OddsRatio_working_3-way'!AN168-'OddsRatio_working_3-way'!R168/3)</f>
        <v>-0.12789107141555911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4.04</v>
      </c>
      <c r="B169" s="4">
        <f>IF('True_Odds_Calculator_3-way'!B170="","",'True_Odds_Calculator_3-way'!B170)</f>
        <v>3.56</v>
      </c>
      <c r="C169" s="4">
        <f>IF('True_Odds_Calculator_3-way'!C170="","",'True_Odds_Calculator_3-way'!C170)</f>
        <v>2</v>
      </c>
      <c r="D169" s="9">
        <f t="shared" si="39"/>
        <v>0.23927054000404011</v>
      </c>
      <c r="E169" s="9">
        <f t="shared" si="40"/>
        <v>0.27193393270652649</v>
      </c>
      <c r="F169" s="9">
        <f t="shared" si="41"/>
        <v>0.48879552728943343</v>
      </c>
      <c r="G169" s="9">
        <f t="shared" si="42"/>
        <v>1.0458452341931193</v>
      </c>
      <c r="H169" s="9">
        <f t="shared" si="43"/>
        <v>4.1793695119470824</v>
      </c>
      <c r="I169" s="9">
        <f t="shared" si="44"/>
        <v>3.6773637995343851</v>
      </c>
      <c r="J169" s="9">
        <f t="shared" si="45"/>
        <v>2.045845234193119</v>
      </c>
      <c r="K169" s="11">
        <f t="shared" si="46"/>
        <v>0.24752475247524752</v>
      </c>
      <c r="L169" s="11">
        <f t="shared" si="47"/>
        <v>0.2808988764044944</v>
      </c>
      <c r="M169" s="11">
        <f t="shared" si="48"/>
        <v>0.5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-0.27055289798642779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0.22944710201357216</v>
      </c>
      <c r="Q169" s="11">
        <f>2*'OddsRatio_working_3-way'!K169*'OddsRatio_working_3-way'!L169*'OddsRatio_working_3-way'!M169</f>
        <v>6.9529424852597624E-2</v>
      </c>
      <c r="R169" s="11">
        <f t="shared" si="49"/>
        <v>0</v>
      </c>
      <c r="S169" s="11">
        <f t="shared" si="50"/>
        <v>-0.84806743421052655</v>
      </c>
      <c r="T169" s="11">
        <f t="shared" si="51"/>
        <v>-0.25699013157894746</v>
      </c>
      <c r="U169" s="11">
        <f>'OddsRatio_working_3-way'!S169-'OddsRatio_working_3-way'!R169^2/3</f>
        <v>-0.84806743421052655</v>
      </c>
      <c r="V169" s="11">
        <f>'OddsRatio_working_3-way'!S169*'OddsRatio_working_3-way'!R169/3-2*'OddsRatio_working_3-way'!R169^3/27-'OddsRatio_working_3-way'!T169</f>
        <v>0.25699013157894746</v>
      </c>
      <c r="W169" s="11">
        <f>'OddsRatio_working_3-way'!V169^2+4*'OddsRatio_working_3-way'!U169^3/27</f>
        <v>-2.4318395263687467E-2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0.15030163255321963</v>
      </c>
      <c r="Y169" s="11">
        <f>IF('OddsRatio_working_3-way'!W169&gt;=0,IF('OddsRatio_working_3-way'!V169+SQRT('OddsRatio_working_3-way'!W169)&gt;0,0,PI()),ACOS('OddsRatio_working_3-way'!V169/(2*'OddsRatio_working_3-way'!X169)))</f>
        <v>0.54541005680077759</v>
      </c>
      <c r="Z169" s="11">
        <f>'OddsRatio_working_3-way'!X169^(1/3)*COS('OddsRatio_working_3-way'!Y169/3)</f>
        <v>0.52292261709655974</v>
      </c>
      <c r="AA169" s="11">
        <f>'OddsRatio_working_3-way'!X169^(1/3)*COS(('OddsRatio_working_3-way'!Y169+2*PI())/3)</f>
        <v>-0.34471280072286681</v>
      </c>
      <c r="AB169" s="11">
        <f>'OddsRatio_working_3-way'!X169^(1/3)*COS(('OddsRatio_working_3-way'!Y169+4*PI())/3)</f>
        <v>-0.17820981637369304</v>
      </c>
      <c r="AC169" s="11">
        <f>'OddsRatio_working_3-way'!X169^(1/3)*SIN('OddsRatio_working_3-way'!Y169/3)</f>
        <v>9.6130542834871491E-2</v>
      </c>
      <c r="AD169" s="11">
        <f>'OddsRatio_working_3-way'!X169^(1/3)*SIN(('OddsRatio_working_3-way'!Y169+2*PI())/3)</f>
        <v>0.40479899920162776</v>
      </c>
      <c r="AE169" s="11">
        <f>'OddsRatio_working_3-way'!X169^(1/3)*SIN(('OddsRatio_working_3-way'!Y169+4*PI())/3)</f>
        <v>-0.5009295420364992</v>
      </c>
      <c r="AF169" s="11">
        <f>-'OddsRatio_working_3-way'!U169/(3*'OddsRatio_working_3-way'!X169^(1/3))*COS(('OddsRatio_working_3-way'!Y169)/3)</f>
        <v>0.52292261709655952</v>
      </c>
      <c r="AG169" s="11">
        <f>-'OddsRatio_working_3-way'!U169/(3*'OddsRatio_working_3-way'!X169^(1/3))*COS(('OddsRatio_working_3-way'!Y169+2*PI())/3)</f>
        <v>-0.34471280072286664</v>
      </c>
      <c r="AH169" s="11">
        <f>-'OddsRatio_working_3-way'!U169/(3*'OddsRatio_working_3-way'!X169^(1/3))*COS(('OddsRatio_working_3-way'!Y169+4*PI())/3)</f>
        <v>-0.17820981637369299</v>
      </c>
      <c r="AI169" s="11">
        <f>'OddsRatio_working_3-way'!U169/(3*'OddsRatio_working_3-way'!X169^(1/3))*SIN(('OddsRatio_working_3-way'!Y169)/3)</f>
        <v>-9.6130542834871449E-2</v>
      </c>
      <c r="AJ169" s="11">
        <f>'OddsRatio_working_3-way'!U169/(3*'OddsRatio_working_3-way'!X169^(1/3))*SIN(('OddsRatio_working_3-way'!Y169+2*PI())/3)</f>
        <v>-0.4047989992016276</v>
      </c>
      <c r="AK169" s="11">
        <f>'OddsRatio_working_3-way'!U169/(3*'OddsRatio_working_3-way'!X169^(1/3))*SIN(('OddsRatio_working_3-way'!Y169+4*PI())/3)</f>
        <v>0.50092954203649909</v>
      </c>
      <c r="AL169" s="11">
        <f>'OddsRatio_working_3-way'!Z169+'OddsRatio_working_3-way'!AF169</f>
        <v>1.0458452341931193</v>
      </c>
      <c r="AM169" s="11">
        <f>'OddsRatio_working_3-way'!AA169+'OddsRatio_working_3-way'!AG169</f>
        <v>-0.68942560144573339</v>
      </c>
      <c r="AN169" s="11">
        <f>'OddsRatio_working_3-way'!AB169+'OddsRatio_working_3-way'!AH169</f>
        <v>-0.35641963274738603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1.0458452341931193</v>
      </c>
      <c r="AS169" s="11">
        <f>IF(('OddsRatio_working_3-way'!X169=0),IF(Q169&gt;0,-Q169^(1/3),(-Q169)^(1/3)),'OddsRatio_working_3-way'!AM169-'OddsRatio_working_3-way'!R169/3)</f>
        <v>-0.68942560144573339</v>
      </c>
      <c r="AT169" s="11">
        <f>IF(('OddsRatio_working_3-way'!X169=0),IF(Q169&gt;0,-Q169^(1/3),(-Q169)^(1/3)),'OddsRatio_working_3-way'!AN169-'OddsRatio_working_3-way'!R169/3)</f>
        <v>-0.35641963274738603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1.93</v>
      </c>
      <c r="B170" s="4">
        <f>IF('True_Odds_Calculator_3-way'!B171="","",'True_Odds_Calculator_3-way'!B171)</f>
        <v>3.49</v>
      </c>
      <c r="C170" s="4">
        <f>IF('True_Odds_Calculator_3-way'!C171="","",'True_Odds_Calculator_3-way'!C171)</f>
        <v>4.55</v>
      </c>
      <c r="D170" s="9">
        <f t="shared" si="39"/>
        <v>0.50831731942188607</v>
      </c>
      <c r="E170" s="9">
        <f t="shared" si="40"/>
        <v>0.2785669699383404</v>
      </c>
      <c r="F170" s="9">
        <f t="shared" si="41"/>
        <v>0.2131157106397735</v>
      </c>
      <c r="G170" s="9">
        <f t="shared" si="42"/>
        <v>1.040080741270736</v>
      </c>
      <c r="H170" s="9">
        <f t="shared" si="43"/>
        <v>1.9672750893817845</v>
      </c>
      <c r="I170" s="9">
        <f t="shared" si="44"/>
        <v>3.5898010457641325</v>
      </c>
      <c r="J170" s="9">
        <f t="shared" si="45"/>
        <v>4.6922866315111138</v>
      </c>
      <c r="K170" s="11">
        <f t="shared" si="46"/>
        <v>0.5181347150259068</v>
      </c>
      <c r="L170" s="11">
        <f t="shared" si="47"/>
        <v>0.28653295128939826</v>
      </c>
      <c r="M170" s="11">
        <f t="shared" si="48"/>
        <v>0.21978021978021978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-0.26823566148357925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0.22742523150795496</v>
      </c>
      <c r="Q170" s="11">
        <f>2*'OddsRatio_working_3-way'!K170*'OddsRatio_working_3-way'!L170*'OddsRatio_working_3-way'!M170</f>
        <v>6.5258316071149181E-2</v>
      </c>
      <c r="R170" s="11">
        <f t="shared" si="49"/>
        <v>0</v>
      </c>
      <c r="S170" s="11">
        <f t="shared" si="50"/>
        <v>-0.84785606153221127</v>
      </c>
      <c r="T170" s="11">
        <f t="shared" si="51"/>
        <v>-0.24328724864625856</v>
      </c>
      <c r="U170" s="11">
        <f>'OddsRatio_working_3-way'!S170-'OddsRatio_working_3-way'!R170^2/3</f>
        <v>-0.84785606153221127</v>
      </c>
      <c r="V170" s="11">
        <f>'OddsRatio_working_3-way'!S170*'OddsRatio_working_3-way'!R170/3-2*'OddsRatio_working_3-way'!R170^3/27-'OddsRatio_working_3-way'!T170</f>
        <v>0.24328724864625856</v>
      </c>
      <c r="W170" s="11">
        <f>'OddsRatio_working_3-way'!V170^2+4*'OddsRatio_working_3-way'!U170^3/27</f>
        <v>-3.1106088649171533E-2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0.15024544419302535</v>
      </c>
      <c r="Y170" s="11">
        <f>IF('OddsRatio_working_3-way'!W170&gt;=0,IF('OddsRatio_working_3-way'!V170+SQRT('OddsRatio_working_3-way'!W170)&gt;0,0,PI()),ACOS('OddsRatio_working_3-way'!V170/(2*'OddsRatio_working_3-way'!X170)))</f>
        <v>0.62727027698309001</v>
      </c>
      <c r="Z170" s="11">
        <f>'OddsRatio_working_3-way'!X170^(1/3)*COS('OddsRatio_working_3-way'!Y170/3)</f>
        <v>0.52004037063536812</v>
      </c>
      <c r="AA170" s="11">
        <f>'OddsRatio_working_3-way'!X170^(1/3)*COS(('OddsRatio_working_3-way'!Y170+2*PI())/3)</f>
        <v>-0.35558443106432597</v>
      </c>
      <c r="AB170" s="11">
        <f>'OddsRatio_working_3-way'!X170^(1/3)*COS(('OddsRatio_working_3-way'!Y170+4*PI())/3)</f>
        <v>-0.16445593957104207</v>
      </c>
      <c r="AC170" s="11">
        <f>'OddsRatio_working_3-way'!X170^(1/3)*SIN('OddsRatio_working_3-way'!Y170/3)</f>
        <v>0.11034808601345454</v>
      </c>
      <c r="AD170" s="11">
        <f>'OddsRatio_working_3-way'!X170^(1/3)*SIN(('OddsRatio_working_3-way'!Y170+2*PI())/3)</f>
        <v>0.39519412895697659</v>
      </c>
      <c r="AE170" s="11">
        <f>'OddsRatio_working_3-way'!X170^(1/3)*SIN(('OddsRatio_working_3-way'!Y170+4*PI())/3)</f>
        <v>-0.50554221497043117</v>
      </c>
      <c r="AF170" s="11">
        <f>-'OddsRatio_working_3-way'!U170/(3*'OddsRatio_working_3-way'!X170^(1/3))*COS(('OddsRatio_working_3-way'!Y170)/3)</f>
        <v>0.5200403706353679</v>
      </c>
      <c r="AG170" s="11">
        <f>-'OddsRatio_working_3-way'!U170/(3*'OddsRatio_working_3-way'!X170^(1/3))*COS(('OddsRatio_working_3-way'!Y170+2*PI())/3)</f>
        <v>-0.3555844310643258</v>
      </c>
      <c r="AH170" s="11">
        <f>-'OddsRatio_working_3-way'!U170/(3*'OddsRatio_working_3-way'!X170^(1/3))*COS(('OddsRatio_working_3-way'!Y170+4*PI())/3)</f>
        <v>-0.16445593957104199</v>
      </c>
      <c r="AI170" s="11">
        <f>'OddsRatio_working_3-way'!U170/(3*'OddsRatio_working_3-way'!X170^(1/3))*SIN(('OddsRatio_working_3-way'!Y170)/3)</f>
        <v>-0.1103480860134545</v>
      </c>
      <c r="AJ170" s="11">
        <f>'OddsRatio_working_3-way'!U170/(3*'OddsRatio_working_3-way'!X170^(1/3))*SIN(('OddsRatio_working_3-way'!Y170+2*PI())/3)</f>
        <v>-0.39519412895697642</v>
      </c>
      <c r="AK170" s="11">
        <f>'OddsRatio_working_3-way'!U170/(3*'OddsRatio_working_3-way'!X170^(1/3))*SIN(('OddsRatio_working_3-way'!Y170+4*PI())/3)</f>
        <v>0.50554221497043095</v>
      </c>
      <c r="AL170" s="11">
        <f>'OddsRatio_working_3-way'!Z170+'OddsRatio_working_3-way'!AF170</f>
        <v>1.040080741270736</v>
      </c>
      <c r="AM170" s="11">
        <f>'OddsRatio_working_3-way'!AA170+'OddsRatio_working_3-way'!AG170</f>
        <v>-0.71116886212865182</v>
      </c>
      <c r="AN170" s="11">
        <f>'OddsRatio_working_3-way'!AB170+'OddsRatio_working_3-way'!AH170</f>
        <v>-0.32891187914208408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1.040080741270736</v>
      </c>
      <c r="AS170" s="11">
        <f>IF(('OddsRatio_working_3-way'!X170=0),IF(Q170&gt;0,-Q170^(1/3),(-Q170)^(1/3)),'OddsRatio_working_3-way'!AM170-'OddsRatio_working_3-way'!R170/3)</f>
        <v>-0.71116886212865182</v>
      </c>
      <c r="AT170" s="11">
        <f>IF(('OddsRatio_working_3-way'!X170=0),IF(Q170&gt;0,-Q170^(1/3),(-Q170)^(1/3)),'OddsRatio_working_3-way'!AN170-'OddsRatio_working_3-way'!R170/3)</f>
        <v>-0.32891187914208408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1.22</v>
      </c>
      <c r="B171" s="4">
        <f>IF('True_Odds_Calculator_3-way'!B172="","",'True_Odds_Calculator_3-way'!B172)</f>
        <v>7.06</v>
      </c>
      <c r="C171" s="4">
        <f>IF('True_Odds_Calculator_3-way'!C172="","",'True_Odds_Calculator_3-way'!C172)</f>
        <v>14.02</v>
      </c>
      <c r="D171" s="9">
        <f t="shared" si="39"/>
        <v>0.80474312689433225</v>
      </c>
      <c r="E171" s="9">
        <f t="shared" si="40"/>
        <v>0.13015031230908344</v>
      </c>
      <c r="F171" s="9">
        <f t="shared" si="41"/>
        <v>6.5106560796584029E-2</v>
      </c>
      <c r="G171" s="9">
        <f t="shared" si="42"/>
        <v>1.1028752054268083</v>
      </c>
      <c r="H171" s="9">
        <f t="shared" si="43"/>
        <v>1.2426325451938978</v>
      </c>
      <c r="I171" s="9">
        <f t="shared" si="44"/>
        <v>7.6834237448864577</v>
      </c>
      <c r="J171" s="9">
        <f t="shared" si="45"/>
        <v>15.359435174657044</v>
      </c>
      <c r="K171" s="11">
        <f t="shared" si="46"/>
        <v>0.81967213114754101</v>
      </c>
      <c r="L171" s="11">
        <f t="shared" si="47"/>
        <v>0.14164305949008499</v>
      </c>
      <c r="M171" s="11">
        <f t="shared" si="48"/>
        <v>7.1326676176890161E-2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-0.14374532987983191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0.15982501860098222</v>
      </c>
      <c r="Q171" s="11">
        <f>2*'OddsRatio_working_3-way'!K171*'OddsRatio_working_3-way'!L171*'OddsRatio_working_3-way'!M171</f>
        <v>1.6562178093366034E-2</v>
      </c>
      <c r="R171" s="11">
        <f t="shared" si="49"/>
        <v>0</v>
      </c>
      <c r="S171" s="11">
        <f t="shared" si="50"/>
        <v>-1.1118623383075652</v>
      </c>
      <c r="T171" s="11">
        <f t="shared" si="51"/>
        <v>-0.11521889516140572</v>
      </c>
      <c r="U171" s="11">
        <f>'OddsRatio_working_3-way'!S171-'OddsRatio_working_3-way'!R171^2/3</f>
        <v>-1.1118623383075652</v>
      </c>
      <c r="V171" s="11">
        <f>'OddsRatio_working_3-way'!S171*'OddsRatio_working_3-way'!R171/3-2*'OddsRatio_working_3-way'!R171^3/27-'OddsRatio_working_3-way'!T171</f>
        <v>0.11521889516140572</v>
      </c>
      <c r="W171" s="11">
        <f>'OddsRatio_working_3-way'!V171^2+4*'OddsRatio_working_3-way'!U171^3/27</f>
        <v>-0.19035813464187906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0.2256288592158005</v>
      </c>
      <c r="Y171" s="11">
        <f>IF('OddsRatio_working_3-way'!W171&gt;=0,IF('OddsRatio_working_3-way'!V171+SQRT('OddsRatio_working_3-way'!W171)&gt;0,0,PI()),ACOS('OddsRatio_working_3-way'!V171/(2*'OddsRatio_working_3-way'!X171)))</f>
        <v>1.3126090174752454</v>
      </c>
      <c r="Z171" s="11">
        <f>'OddsRatio_working_3-way'!X171^(1/3)*COS('OddsRatio_working_3-way'!Y171/3)</f>
        <v>0.55143760271340414</v>
      </c>
      <c r="AA171" s="11">
        <f>'OddsRatio_working_3-way'!X171^(1/3)*COS(('OddsRatio_working_3-way'!Y171+2*PI())/3)</f>
        <v>-0.49910862277245432</v>
      </c>
      <c r="AB171" s="11">
        <f>'OddsRatio_working_3-way'!X171^(1/3)*COS(('OddsRatio_working_3-way'!Y171+4*PI())/3)</f>
        <v>-5.2328979940949656E-2</v>
      </c>
      <c r="AC171" s="11">
        <f>'OddsRatio_working_3-way'!X171^(1/3)*SIN('OddsRatio_working_3-way'!Y171/3)</f>
        <v>0.25794834705721403</v>
      </c>
      <c r="AD171" s="11">
        <f>'OddsRatio_working_3-way'!X171^(1/3)*SIN(('OddsRatio_working_3-way'!Y171+2*PI())/3)</f>
        <v>0.34858479902319167</v>
      </c>
      <c r="AE171" s="11">
        <f>'OddsRatio_working_3-way'!X171^(1/3)*SIN(('OddsRatio_working_3-way'!Y171+4*PI())/3)</f>
        <v>-0.60653314608040565</v>
      </c>
      <c r="AF171" s="11">
        <f>-'OddsRatio_working_3-way'!U171/(3*'OddsRatio_working_3-way'!X171^(1/3))*COS(('OddsRatio_working_3-way'!Y171)/3)</f>
        <v>0.55143760271340414</v>
      </c>
      <c r="AG171" s="11">
        <f>-'OddsRatio_working_3-way'!U171/(3*'OddsRatio_working_3-way'!X171^(1/3))*COS(('OddsRatio_working_3-way'!Y171+2*PI())/3)</f>
        <v>-0.49910862277245432</v>
      </c>
      <c r="AH171" s="11">
        <f>-'OddsRatio_working_3-way'!U171/(3*'OddsRatio_working_3-way'!X171^(1/3))*COS(('OddsRatio_working_3-way'!Y171+4*PI())/3)</f>
        <v>-5.2328979940949656E-2</v>
      </c>
      <c r="AI171" s="11">
        <f>'OddsRatio_working_3-way'!U171/(3*'OddsRatio_working_3-way'!X171^(1/3))*SIN(('OddsRatio_working_3-way'!Y171)/3)</f>
        <v>-0.25794834705721403</v>
      </c>
      <c r="AJ171" s="11">
        <f>'OddsRatio_working_3-way'!U171/(3*'OddsRatio_working_3-way'!X171^(1/3))*SIN(('OddsRatio_working_3-way'!Y171+2*PI())/3)</f>
        <v>-0.34858479902319167</v>
      </c>
      <c r="AK171" s="11">
        <f>'OddsRatio_working_3-way'!U171/(3*'OddsRatio_working_3-way'!X171^(1/3))*SIN(('OddsRatio_working_3-way'!Y171+4*PI())/3)</f>
        <v>0.60653314608040565</v>
      </c>
      <c r="AL171" s="11">
        <f>'OddsRatio_working_3-way'!Z171+'OddsRatio_working_3-way'!AF171</f>
        <v>1.1028752054268083</v>
      </c>
      <c r="AM171" s="11">
        <f>'OddsRatio_working_3-way'!AA171+'OddsRatio_working_3-way'!AG171</f>
        <v>-0.99821724554490865</v>
      </c>
      <c r="AN171" s="11">
        <f>'OddsRatio_working_3-way'!AB171+'OddsRatio_working_3-way'!AH171</f>
        <v>-0.10465795988189931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1.1028752054268083</v>
      </c>
      <c r="AS171" s="11">
        <f>IF(('OddsRatio_working_3-way'!X171=0),IF(Q171&gt;0,-Q171^(1/3),(-Q171)^(1/3)),'OddsRatio_working_3-way'!AM171-'OddsRatio_working_3-way'!R171/3)</f>
        <v>-0.99821724554490865</v>
      </c>
      <c r="AT171" s="11">
        <f>IF(('OddsRatio_working_3-way'!X171=0),IF(Q171&gt;0,-Q171^(1/3),(-Q171)^(1/3)),'OddsRatio_working_3-way'!AN171-'OddsRatio_working_3-way'!R171/3)</f>
        <v>-0.10465795988189931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2.2200000000000002</v>
      </c>
      <c r="B172" s="4">
        <f>IF('True_Odds_Calculator_3-way'!B173="","",'True_Odds_Calculator_3-way'!B173)</f>
        <v>3.49</v>
      </c>
      <c r="C172" s="4">
        <f>IF('True_Odds_Calculator_3-way'!C173="","",'True_Odds_Calculator_3-way'!C173)</f>
        <v>3.5</v>
      </c>
      <c r="D172" s="9">
        <f t="shared" si="39"/>
        <v>0.44185576661967052</v>
      </c>
      <c r="E172" s="9">
        <f t="shared" si="40"/>
        <v>0.27947530513292446</v>
      </c>
      <c r="F172" s="9">
        <f t="shared" si="41"/>
        <v>0.2786689282474048</v>
      </c>
      <c r="G172" s="9">
        <f t="shared" si="42"/>
        <v>1.0353950492997781</v>
      </c>
      <c r="H172" s="9">
        <f t="shared" si="43"/>
        <v>2.2631819601457295</v>
      </c>
      <c r="I172" s="9">
        <f t="shared" si="44"/>
        <v>3.5781336727564481</v>
      </c>
      <c r="J172" s="9">
        <f t="shared" si="45"/>
        <v>3.5884876232494456</v>
      </c>
      <c r="K172" s="11">
        <f t="shared" si="46"/>
        <v>0.4504504504504504</v>
      </c>
      <c r="L172" s="11">
        <f t="shared" si="47"/>
        <v>0.28653295128939826</v>
      </c>
      <c r="M172" s="11">
        <f t="shared" si="48"/>
        <v>0.2857142857142857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-0.28006106802668407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0.22900510006527194</v>
      </c>
      <c r="Q172" s="11">
        <f>2*'OddsRatio_working_3-way'!K172*'OddsRatio_working_3-way'!L172*'OddsRatio_working_3-way'!M172</f>
        <v>7.3753655415546515E-2</v>
      </c>
      <c r="R172" s="11">
        <f t="shared" si="49"/>
        <v>0</v>
      </c>
      <c r="S172" s="11">
        <f t="shared" si="50"/>
        <v>-0.81769701757851065</v>
      </c>
      <c r="T172" s="11">
        <f t="shared" si="51"/>
        <v>-0.26334847587069582</v>
      </c>
      <c r="U172" s="11">
        <f>'OddsRatio_working_3-way'!S172-'OddsRatio_working_3-way'!R172^2/3</f>
        <v>-0.81769701757851065</v>
      </c>
      <c r="V172" s="11">
        <f>'OddsRatio_working_3-way'!S172*'OddsRatio_working_3-way'!R172/3-2*'OddsRatio_working_3-way'!R172^3/27-'OddsRatio_working_3-way'!T172</f>
        <v>0.26334847587069582</v>
      </c>
      <c r="W172" s="11">
        <f>'OddsRatio_working_3-way'!V172^2+4*'OddsRatio_working_3-way'!U172^3/27</f>
        <v>-1.1645426007091481E-2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0.14230060237970704</v>
      </c>
      <c r="Y172" s="11">
        <f>IF('OddsRatio_working_3-way'!W172&gt;=0,IF('OddsRatio_working_3-way'!V172+SQRT('OddsRatio_working_3-way'!W172)&gt;0,0,PI()),ACOS('OddsRatio_working_3-way'!V172/(2*'OddsRatio_working_3-way'!X172)))</f>
        <v>0.38890574413774437</v>
      </c>
      <c r="Z172" s="11">
        <f>'OddsRatio_working_3-way'!X172^(1/3)*COS('OddsRatio_working_3-way'!Y172/3)</f>
        <v>0.51769752464988905</v>
      </c>
      <c r="AA172" s="11">
        <f>'OddsRatio_working_3-way'!X172^(1/3)*COS(('OddsRatio_working_3-way'!Y172+2*PI())/3)</f>
        <v>-0.31729710809418643</v>
      </c>
      <c r="AB172" s="11">
        <f>'OddsRatio_working_3-way'!X172^(1/3)*COS(('OddsRatio_working_3-way'!Y172+4*PI())/3)</f>
        <v>-0.20040041655570273</v>
      </c>
      <c r="AC172" s="11">
        <f>'OddsRatio_working_3-way'!X172^(1/3)*SIN('OddsRatio_working_3-way'!Y172/3)</f>
        <v>6.7490336327120343E-2</v>
      </c>
      <c r="AD172" s="11">
        <f>'OddsRatio_working_3-way'!X172^(1/3)*SIN(('OddsRatio_working_3-way'!Y172+2*PI())/3)</f>
        <v>0.41459403965956443</v>
      </c>
      <c r="AE172" s="11">
        <f>'OddsRatio_working_3-way'!X172^(1/3)*SIN(('OddsRatio_working_3-way'!Y172+4*PI())/3)</f>
        <v>-0.48208437598668463</v>
      </c>
      <c r="AF172" s="11">
        <f>-'OddsRatio_working_3-way'!U172/(3*'OddsRatio_working_3-way'!X172^(1/3))*COS(('OddsRatio_working_3-way'!Y172)/3)</f>
        <v>0.51769752464988905</v>
      </c>
      <c r="AG172" s="11">
        <f>-'OddsRatio_working_3-way'!U172/(3*'OddsRatio_working_3-way'!X172^(1/3))*COS(('OddsRatio_working_3-way'!Y172+2*PI())/3)</f>
        <v>-0.31729710809418643</v>
      </c>
      <c r="AH172" s="11">
        <f>-'OddsRatio_working_3-way'!U172/(3*'OddsRatio_working_3-way'!X172^(1/3))*COS(('OddsRatio_working_3-way'!Y172+4*PI())/3)</f>
        <v>-0.20040041655570273</v>
      </c>
      <c r="AI172" s="11">
        <f>'OddsRatio_working_3-way'!U172/(3*'OddsRatio_working_3-way'!X172^(1/3))*SIN(('OddsRatio_working_3-way'!Y172)/3)</f>
        <v>-6.7490336327120343E-2</v>
      </c>
      <c r="AJ172" s="11">
        <f>'OddsRatio_working_3-way'!U172/(3*'OddsRatio_working_3-way'!X172^(1/3))*SIN(('OddsRatio_working_3-way'!Y172+2*PI())/3)</f>
        <v>-0.41459403965956443</v>
      </c>
      <c r="AK172" s="11">
        <f>'OddsRatio_working_3-way'!U172/(3*'OddsRatio_working_3-way'!X172^(1/3))*SIN(('OddsRatio_working_3-way'!Y172+4*PI())/3)</f>
        <v>0.48208437598668463</v>
      </c>
      <c r="AL172" s="11">
        <f>'OddsRatio_working_3-way'!Z172+'OddsRatio_working_3-way'!AF172</f>
        <v>1.0353950492997781</v>
      </c>
      <c r="AM172" s="11">
        <f>'OddsRatio_working_3-way'!AA172+'OddsRatio_working_3-way'!AG172</f>
        <v>-0.63459421618837286</v>
      </c>
      <c r="AN172" s="11">
        <f>'OddsRatio_working_3-way'!AB172+'OddsRatio_working_3-way'!AH172</f>
        <v>-0.40080083311140546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1.0353950492997781</v>
      </c>
      <c r="AS172" s="11">
        <f>IF(('OddsRatio_working_3-way'!X172=0),IF(Q172&gt;0,-Q172^(1/3),(-Q172)^(1/3)),'OddsRatio_working_3-way'!AM172-'OddsRatio_working_3-way'!R172/3)</f>
        <v>-0.63459421618837286</v>
      </c>
      <c r="AT172" s="11">
        <f>IF(('OddsRatio_working_3-way'!X172=0),IF(Q172&gt;0,-Q172^(1/3),(-Q172)^(1/3)),'OddsRatio_working_3-way'!AN172-'OddsRatio_working_3-way'!R172/3)</f>
        <v>-0.40080083311140546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2.11</v>
      </c>
      <c r="B173" s="4">
        <f>IF('True_Odds_Calculator_3-way'!B174="","",'True_Odds_Calculator_3-way'!B174)</f>
        <v>3.45</v>
      </c>
      <c r="C173" s="4">
        <f>IF('True_Odds_Calculator_3-way'!C174="","",'True_Odds_Calculator_3-way'!C174)</f>
        <v>3.87</v>
      </c>
      <c r="D173" s="9">
        <f t="shared" si="39"/>
        <v>0.46534527685336607</v>
      </c>
      <c r="E173" s="9">
        <f t="shared" si="40"/>
        <v>0.28280918764695984</v>
      </c>
      <c r="F173" s="9">
        <f t="shared" si="41"/>
        <v>0.25184553549967442</v>
      </c>
      <c r="G173" s="9">
        <f t="shared" si="42"/>
        <v>1.0350828636550284</v>
      </c>
      <c r="H173" s="9">
        <f t="shared" si="43"/>
        <v>2.1489419786570818</v>
      </c>
      <c r="I173" s="9">
        <f t="shared" si="44"/>
        <v>3.5359530159548189</v>
      </c>
      <c r="J173" s="9">
        <f t="shared" si="45"/>
        <v>3.9706878186899317</v>
      </c>
      <c r="K173" s="11">
        <f t="shared" si="46"/>
        <v>0.47393364928909953</v>
      </c>
      <c r="L173" s="11">
        <f t="shared" si="47"/>
        <v>0.28985507246376813</v>
      </c>
      <c r="M173" s="11">
        <f t="shared" si="48"/>
        <v>0.25839793281653745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-0.27705018499971534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0.22824352057288771</v>
      </c>
      <c r="Q173" s="11">
        <f>2*'OddsRatio_working_3-way'!K173*'OddsRatio_working_3-way'!L173*'OddsRatio_working_3-way'!M173</f>
        <v>7.0993318996232554E-2</v>
      </c>
      <c r="R173" s="11">
        <f t="shared" si="49"/>
        <v>0</v>
      </c>
      <c r="S173" s="11">
        <f t="shared" si="50"/>
        <v>-0.82383457196797116</v>
      </c>
      <c r="T173" s="11">
        <f t="shared" si="51"/>
        <v>-0.25624714524664727</v>
      </c>
      <c r="U173" s="11">
        <f>'OddsRatio_working_3-way'!S173-'OddsRatio_working_3-way'!R173^2/3</f>
        <v>-0.82383457196797116</v>
      </c>
      <c r="V173" s="11">
        <f>'OddsRatio_working_3-way'!S173*'OddsRatio_working_3-way'!R173/3-2*'OddsRatio_working_3-way'!R173^3/27-'OddsRatio_working_3-way'!T173</f>
        <v>0.25624714524664727</v>
      </c>
      <c r="W173" s="11">
        <f>'OddsRatio_working_3-way'!V173^2+4*'OddsRatio_working_3-way'!U173^3/27</f>
        <v>-1.7172856353665555E-2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0.14390574675870479</v>
      </c>
      <c r="Y173" s="11">
        <f>IF('OddsRatio_working_3-way'!W173&gt;=0,IF('OddsRatio_working_3-way'!V173+SQRT('OddsRatio_working_3-way'!W173)&gt;0,0,PI()),ACOS('OddsRatio_working_3-way'!V173/(2*'OddsRatio_working_3-way'!X173)))</f>
        <v>0.47272736981804808</v>
      </c>
      <c r="Z173" s="11">
        <f>'OddsRatio_working_3-way'!X173^(1/3)*COS('OddsRatio_working_3-way'!Y173/3)</f>
        <v>0.51754143182751433</v>
      </c>
      <c r="AA173" s="11">
        <f>'OddsRatio_working_3-way'!X173^(1/3)*COS(('OddsRatio_working_3-way'!Y173+2*PI())/3)</f>
        <v>-0.32998723610702096</v>
      </c>
      <c r="AB173" s="11">
        <f>'OddsRatio_working_3-way'!X173^(1/3)*COS(('OddsRatio_working_3-way'!Y173+4*PI())/3)</f>
        <v>-0.18755419572049334</v>
      </c>
      <c r="AC173" s="11">
        <f>'OddsRatio_working_3-way'!X173^(1/3)*SIN('OddsRatio_working_3-way'!Y173/3)</f>
        <v>8.2233754208658527E-2</v>
      </c>
      <c r="AD173" s="11">
        <f>'OddsRatio_working_3-way'!X173^(1/3)*SIN(('OddsRatio_working_3-way'!Y173+2*PI())/3)</f>
        <v>0.40708715036927046</v>
      </c>
      <c r="AE173" s="11">
        <f>'OddsRatio_working_3-way'!X173^(1/3)*SIN(('OddsRatio_working_3-way'!Y173+4*PI())/3)</f>
        <v>-0.48932090457792893</v>
      </c>
      <c r="AF173" s="11">
        <f>-'OddsRatio_working_3-way'!U173/(3*'OddsRatio_working_3-way'!X173^(1/3))*COS(('OddsRatio_working_3-way'!Y173)/3)</f>
        <v>0.51754143182751422</v>
      </c>
      <c r="AG173" s="11">
        <f>-'OddsRatio_working_3-way'!U173/(3*'OddsRatio_working_3-way'!X173^(1/3))*COS(('OddsRatio_working_3-way'!Y173+2*PI())/3)</f>
        <v>-0.32998723610702085</v>
      </c>
      <c r="AH173" s="11">
        <f>-'OddsRatio_working_3-way'!U173/(3*'OddsRatio_working_3-way'!X173^(1/3))*COS(('OddsRatio_working_3-way'!Y173+4*PI())/3)</f>
        <v>-0.18755419572049331</v>
      </c>
      <c r="AI173" s="11">
        <f>'OddsRatio_working_3-way'!U173/(3*'OddsRatio_working_3-way'!X173^(1/3))*SIN(('OddsRatio_working_3-way'!Y173)/3)</f>
        <v>-8.2233754208658513E-2</v>
      </c>
      <c r="AJ173" s="11">
        <f>'OddsRatio_working_3-way'!U173/(3*'OddsRatio_working_3-way'!X173^(1/3))*SIN(('OddsRatio_working_3-way'!Y173+2*PI())/3)</f>
        <v>-0.40708715036927035</v>
      </c>
      <c r="AK173" s="11">
        <f>'OddsRatio_working_3-way'!U173/(3*'OddsRatio_working_3-way'!X173^(1/3))*SIN(('OddsRatio_working_3-way'!Y173+4*PI())/3)</f>
        <v>0.48932090457792887</v>
      </c>
      <c r="AL173" s="11">
        <f>'OddsRatio_working_3-way'!Z173+'OddsRatio_working_3-way'!AF173</f>
        <v>1.0350828636550284</v>
      </c>
      <c r="AM173" s="11">
        <f>'OddsRatio_working_3-way'!AA173+'OddsRatio_working_3-way'!AG173</f>
        <v>-0.65997447221404182</v>
      </c>
      <c r="AN173" s="11">
        <f>'OddsRatio_working_3-way'!AB173+'OddsRatio_working_3-way'!AH173</f>
        <v>-0.37510839144098662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1.0350828636550284</v>
      </c>
      <c r="AS173" s="11">
        <f>IF(('OddsRatio_working_3-way'!X173=0),IF(Q173&gt;0,-Q173^(1/3),(-Q173)^(1/3)),'OddsRatio_working_3-way'!AM173-'OddsRatio_working_3-way'!R173/3)</f>
        <v>-0.65997447221404182</v>
      </c>
      <c r="AT173" s="11">
        <f>IF(('OddsRatio_working_3-way'!X173=0),IF(Q173&gt;0,-Q173^(1/3),(-Q173)^(1/3)),'OddsRatio_working_3-way'!AN173-'OddsRatio_working_3-way'!R173/3)</f>
        <v>-0.37510839144098662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2.39</v>
      </c>
      <c r="B174" s="4">
        <f>IF('True_Odds_Calculator_3-way'!B175="","",'True_Odds_Calculator_3-way'!B175)</f>
        <v>3.33</v>
      </c>
      <c r="C174" s="4">
        <f>IF('True_Odds_Calculator_3-way'!C175="","",'True_Odds_Calculator_3-way'!C175)</f>
        <v>3.18</v>
      </c>
      <c r="D174" s="9">
        <f t="shared" si="39"/>
        <v>0.40630106779257119</v>
      </c>
      <c r="E174" s="9">
        <f t="shared" si="40"/>
        <v>0.28990562760690536</v>
      </c>
      <c r="F174" s="9">
        <f t="shared" si="41"/>
        <v>0.30379330460052334</v>
      </c>
      <c r="G174" s="9">
        <f t="shared" si="42"/>
        <v>1.0512439366274009</v>
      </c>
      <c r="H174" s="9">
        <f t="shared" si="43"/>
        <v>2.4612290719120873</v>
      </c>
      <c r="I174" s="9">
        <f t="shared" si="44"/>
        <v>3.4493983723418435</v>
      </c>
      <c r="J174" s="9">
        <f t="shared" si="45"/>
        <v>3.2917117818477335</v>
      </c>
      <c r="K174" s="11">
        <f t="shared" si="46"/>
        <v>0.41841004184100417</v>
      </c>
      <c r="L174" s="11">
        <f t="shared" si="47"/>
        <v>0.3003003003003003</v>
      </c>
      <c r="M174" s="11">
        <f t="shared" si="48"/>
        <v>0.31446540880503143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-0.27897029420673525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0.23312172992444563</v>
      </c>
      <c r="Q174" s="11">
        <f>2*'OddsRatio_working_3-way'!K174*'OddsRatio_working_3-way'!L174*'OddsRatio_working_3-way'!M174</f>
        <v>7.902431522862563E-2</v>
      </c>
      <c r="R174" s="11">
        <f t="shared" si="49"/>
        <v>0</v>
      </c>
      <c r="S174" s="11">
        <f t="shared" si="50"/>
        <v>-0.83565072972137733</v>
      </c>
      <c r="T174" s="11">
        <f t="shared" si="51"/>
        <v>-0.28327143380385672</v>
      </c>
      <c r="U174" s="11">
        <f>'OddsRatio_working_3-way'!S174-'OddsRatio_working_3-way'!R174^2/3</f>
        <v>-0.83565072972137733</v>
      </c>
      <c r="V174" s="11">
        <f>'OddsRatio_working_3-way'!S174*'OddsRatio_working_3-way'!R174/3-2*'OddsRatio_working_3-way'!R174^3/27-'OddsRatio_working_3-way'!T174</f>
        <v>0.28327143380385672</v>
      </c>
      <c r="W174" s="11">
        <f>'OddsRatio_working_3-way'!V174^2+4*'OddsRatio_working_3-way'!U174^3/27</f>
        <v>-6.2084134730308466E-3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0.14701285546026546</v>
      </c>
      <c r="Y174" s="11">
        <f>IF('OddsRatio_working_3-way'!W174&gt;=0,IF('OddsRatio_working_3-way'!V174+SQRT('OddsRatio_working_3-way'!W174)&gt;0,0,PI()),ACOS('OddsRatio_working_3-way'!V174/(2*'OddsRatio_working_3-way'!X174)))</f>
        <v>0.2712974118851994</v>
      </c>
      <c r="Z174" s="11">
        <f>'OddsRatio_working_3-way'!X174^(1/3)*COS('OddsRatio_working_3-way'!Y174/3)</f>
        <v>0.52562196831370045</v>
      </c>
      <c r="AA174" s="11">
        <f>'OddsRatio_working_3-way'!X174^(1/3)*COS(('OddsRatio_working_3-way'!Y174+2*PI())/3)</f>
        <v>-0.30408860823900702</v>
      </c>
      <c r="AB174" s="11">
        <f>'OddsRatio_working_3-way'!X174^(1/3)*COS(('OddsRatio_working_3-way'!Y174+4*PI())/3)</f>
        <v>-0.22153336007469354</v>
      </c>
      <c r="AC174" s="11">
        <f>'OddsRatio_working_3-way'!X174^(1/3)*SIN('OddsRatio_working_3-way'!Y174/3)</f>
        <v>4.7663294750682775E-2</v>
      </c>
      <c r="AD174" s="11">
        <f>'OddsRatio_working_3-way'!X174^(1/3)*SIN(('OddsRatio_working_3-way'!Y174+2*PI())/3)</f>
        <v>0.43137032997150243</v>
      </c>
      <c r="AE174" s="11">
        <f>'OddsRatio_working_3-way'!X174^(1/3)*SIN(('OddsRatio_working_3-way'!Y174+4*PI())/3)</f>
        <v>-0.47903362472218519</v>
      </c>
      <c r="AF174" s="11">
        <f>-'OddsRatio_working_3-way'!U174/(3*'OddsRatio_working_3-way'!X174^(1/3))*COS(('OddsRatio_working_3-way'!Y174)/3)</f>
        <v>0.52562196831370034</v>
      </c>
      <c r="AG174" s="11">
        <f>-'OddsRatio_working_3-way'!U174/(3*'OddsRatio_working_3-way'!X174^(1/3))*COS(('OddsRatio_working_3-way'!Y174+2*PI())/3)</f>
        <v>-0.30408860823900696</v>
      </c>
      <c r="AH174" s="11">
        <f>-'OddsRatio_working_3-way'!U174/(3*'OddsRatio_working_3-way'!X174^(1/3))*COS(('OddsRatio_working_3-way'!Y174+4*PI())/3)</f>
        <v>-0.22153336007469349</v>
      </c>
      <c r="AI174" s="11">
        <f>'OddsRatio_working_3-way'!U174/(3*'OddsRatio_working_3-way'!X174^(1/3))*SIN(('OddsRatio_working_3-way'!Y174)/3)</f>
        <v>-4.7663294750682768E-2</v>
      </c>
      <c r="AJ174" s="11">
        <f>'OddsRatio_working_3-way'!U174/(3*'OddsRatio_working_3-way'!X174^(1/3))*SIN(('OddsRatio_working_3-way'!Y174+2*PI())/3)</f>
        <v>-0.43137032997150232</v>
      </c>
      <c r="AK174" s="11">
        <f>'OddsRatio_working_3-way'!U174/(3*'OddsRatio_working_3-way'!X174^(1/3))*SIN(('OddsRatio_working_3-way'!Y174+4*PI())/3)</f>
        <v>0.47903362472218514</v>
      </c>
      <c r="AL174" s="11">
        <f>'OddsRatio_working_3-way'!Z174+'OddsRatio_working_3-way'!AF174</f>
        <v>1.0512439366274009</v>
      </c>
      <c r="AM174" s="11">
        <f>'OddsRatio_working_3-way'!AA174+'OddsRatio_working_3-way'!AG174</f>
        <v>-0.60817721647801393</v>
      </c>
      <c r="AN174" s="11">
        <f>'OddsRatio_working_3-way'!AB174+'OddsRatio_working_3-way'!AH174</f>
        <v>-0.44306672014938703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1.0512439366274009</v>
      </c>
      <c r="AS174" s="11">
        <f>IF(('OddsRatio_working_3-way'!X174=0),IF(Q174&gt;0,-Q174^(1/3),(-Q174)^(1/3)),'OddsRatio_working_3-way'!AM174-'OddsRatio_working_3-way'!R174/3)</f>
        <v>-0.60817721647801393</v>
      </c>
      <c r="AT174" s="11">
        <f>IF(('OddsRatio_working_3-way'!X174=0),IF(Q174&gt;0,-Q174^(1/3),(-Q174)^(1/3)),'OddsRatio_working_3-way'!AN174-'OddsRatio_working_3-way'!R174/3)</f>
        <v>-0.44306672014938703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3.35</v>
      </c>
      <c r="B175" s="4">
        <f>IF('True_Odds_Calculator_3-way'!B176="","",'True_Odds_Calculator_3-way'!B176)</f>
        <v>3.13</v>
      </c>
      <c r="C175" s="4">
        <f>IF('True_Odds_Calculator_3-way'!C176="","",'True_Odds_Calculator_3-way'!C176)</f>
        <v>2.34</v>
      </c>
      <c r="D175" s="9">
        <f t="shared" si="39"/>
        <v>0.28441868751534738</v>
      </c>
      <c r="E175" s="9">
        <f t="shared" si="40"/>
        <v>0.30484010638947107</v>
      </c>
      <c r="F175" s="9">
        <f t="shared" si="41"/>
        <v>0.41074120609518172</v>
      </c>
      <c r="G175" s="9">
        <f t="shared" si="42"/>
        <v>1.0706142019843572</v>
      </c>
      <c r="H175" s="9">
        <f t="shared" si="43"/>
        <v>3.51594337466324</v>
      </c>
      <c r="I175" s="9">
        <f t="shared" si="44"/>
        <v>3.2804082502266807</v>
      </c>
      <c r="J175" s="9">
        <f t="shared" si="45"/>
        <v>2.4346230306590382</v>
      </c>
      <c r="K175" s="11">
        <f t="shared" si="46"/>
        <v>0.29850746268656714</v>
      </c>
      <c r="L175" s="11">
        <f t="shared" si="47"/>
        <v>0.31948881789137379</v>
      </c>
      <c r="M175" s="11">
        <f t="shared" si="48"/>
        <v>0.42735042735042739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-0.27336773982141405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0.23720180126646201</v>
      </c>
      <c r="Q175" s="11">
        <f>2*'OddsRatio_working_3-way'!K175*'OddsRatio_working_3-way'!L175*'OddsRatio_working_3-way'!M175</f>
        <v>8.1512646483320267E-2</v>
      </c>
      <c r="R175" s="11">
        <f t="shared" si="49"/>
        <v>0</v>
      </c>
      <c r="S175" s="11">
        <f t="shared" si="50"/>
        <v>-0.86770224394956563</v>
      </c>
      <c r="T175" s="11">
        <f t="shared" si="51"/>
        <v>-0.2981794652747648</v>
      </c>
      <c r="U175" s="11">
        <f>'OddsRatio_working_3-way'!S175-'OddsRatio_working_3-way'!R175^2/3</f>
        <v>-0.86770224394956563</v>
      </c>
      <c r="V175" s="11">
        <f>'OddsRatio_working_3-way'!S175*'OddsRatio_working_3-way'!R175/3-2*'OddsRatio_working_3-way'!R175^3/27-'OddsRatio_working_3-way'!T175</f>
        <v>0.2981794652747648</v>
      </c>
      <c r="W175" s="11">
        <f>'OddsRatio_working_3-way'!V175^2+4*'OddsRatio_working_3-way'!U175^3/27</f>
        <v>-7.8740810332166844E-3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0.15555149834119353</v>
      </c>
      <c r="Y175" s="11">
        <f>IF('OddsRatio_working_3-way'!W175&gt;=0,IF('OddsRatio_working_3-way'!V175+SQRT('OddsRatio_working_3-way'!W175)&gt;0,0,PI()),ACOS('OddsRatio_working_3-way'!V175/(2*'OddsRatio_working_3-way'!X175)))</f>
        <v>0.2892467605775022</v>
      </c>
      <c r="Z175" s="11">
        <f>'OddsRatio_working_3-way'!X175^(1/3)*COS('OddsRatio_working_3-way'!Y175/3)</f>
        <v>0.5353071009921786</v>
      </c>
      <c r="AA175" s="11">
        <f>'OddsRatio_working_3-way'!X175^(1/3)*COS(('OddsRatio_working_3-way'!Y175+2*PI())/3)</f>
        <v>-0.31248982719145596</v>
      </c>
      <c r="AB175" s="11">
        <f>'OddsRatio_working_3-way'!X175^(1/3)*COS(('OddsRatio_working_3-way'!Y175+4*PI())/3)</f>
        <v>-0.22281727380072253</v>
      </c>
      <c r="AC175" s="11">
        <f>'OddsRatio_working_3-way'!X175^(1/3)*SIN('OddsRatio_working_3-way'!Y175/3)</f>
        <v>5.1772472839061112E-2</v>
      </c>
      <c r="AD175" s="11">
        <f>'OddsRatio_working_3-way'!X175^(1/3)*SIN(('OddsRatio_working_3-way'!Y175+2*PI())/3)</f>
        <v>0.43770331186589828</v>
      </c>
      <c r="AE175" s="11">
        <f>'OddsRatio_working_3-way'!X175^(1/3)*SIN(('OddsRatio_working_3-way'!Y175+4*PI())/3)</f>
        <v>-0.48947578470495934</v>
      </c>
      <c r="AF175" s="11">
        <f>-'OddsRatio_working_3-way'!U175/(3*'OddsRatio_working_3-way'!X175^(1/3))*COS(('OddsRatio_working_3-way'!Y175)/3)</f>
        <v>0.53530710099217871</v>
      </c>
      <c r="AG175" s="11">
        <f>-'OddsRatio_working_3-way'!U175/(3*'OddsRatio_working_3-way'!X175^(1/3))*COS(('OddsRatio_working_3-way'!Y175+2*PI())/3)</f>
        <v>-0.31248982719145602</v>
      </c>
      <c r="AH175" s="11">
        <f>-'OddsRatio_working_3-way'!U175/(3*'OddsRatio_working_3-way'!X175^(1/3))*COS(('OddsRatio_working_3-way'!Y175+4*PI())/3)</f>
        <v>-0.22281727380072258</v>
      </c>
      <c r="AI175" s="11">
        <f>'OddsRatio_working_3-way'!U175/(3*'OddsRatio_working_3-way'!X175^(1/3))*SIN(('OddsRatio_working_3-way'!Y175)/3)</f>
        <v>-5.1772472839061119E-2</v>
      </c>
      <c r="AJ175" s="11">
        <f>'OddsRatio_working_3-way'!U175/(3*'OddsRatio_working_3-way'!X175^(1/3))*SIN(('OddsRatio_working_3-way'!Y175+2*PI())/3)</f>
        <v>-0.43770331186589834</v>
      </c>
      <c r="AK175" s="11">
        <f>'OddsRatio_working_3-way'!U175/(3*'OddsRatio_working_3-way'!X175^(1/3))*SIN(('OddsRatio_working_3-way'!Y175+4*PI())/3)</f>
        <v>0.48947578470495945</v>
      </c>
      <c r="AL175" s="11">
        <f>'OddsRatio_working_3-way'!Z175+'OddsRatio_working_3-way'!AF175</f>
        <v>1.0706142019843572</v>
      </c>
      <c r="AM175" s="11">
        <f>'OddsRatio_working_3-way'!AA175+'OddsRatio_working_3-way'!AG175</f>
        <v>-0.62497965438291203</v>
      </c>
      <c r="AN175" s="11">
        <f>'OddsRatio_working_3-way'!AB175+'OddsRatio_working_3-way'!AH175</f>
        <v>-0.44563454760144511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1.0706142019843572</v>
      </c>
      <c r="AS175" s="11">
        <f>IF(('OddsRatio_working_3-way'!X175=0),IF(Q175&gt;0,-Q175^(1/3),(-Q175)^(1/3)),'OddsRatio_working_3-way'!AM175-'OddsRatio_working_3-way'!R175/3)</f>
        <v>-0.62497965438291203</v>
      </c>
      <c r="AT175" s="11">
        <f>IF(('OddsRatio_working_3-way'!X175=0),IF(Q175&gt;0,-Q175^(1/3),(-Q175)^(1/3)),'OddsRatio_working_3-way'!AN175-'OddsRatio_working_3-way'!R175/3)</f>
        <v>-0.44563454760144511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2.5499999999999998</v>
      </c>
      <c r="B176" s="4">
        <f>IF('True_Odds_Calculator_3-way'!B177="","",'True_Odds_Calculator_3-way'!B177)</f>
        <v>3.33</v>
      </c>
      <c r="C176" s="4">
        <f>IF('True_Odds_Calculator_3-way'!C177="","",'True_Odds_Calculator_3-way'!C177)</f>
        <v>2.84</v>
      </c>
      <c r="D176" s="9">
        <f t="shared" si="39"/>
        <v>0.37641161901327319</v>
      </c>
      <c r="E176" s="9">
        <f t="shared" si="40"/>
        <v>0.28650477017115461</v>
      </c>
      <c r="F176" s="9">
        <f t="shared" si="41"/>
        <v>0.33708361081557225</v>
      </c>
      <c r="G176" s="9">
        <f t="shared" si="42"/>
        <v>1.0688168594853584</v>
      </c>
      <c r="H176" s="9">
        <f t="shared" si="43"/>
        <v>2.6566661322023046</v>
      </c>
      <c r="I176" s="9">
        <f t="shared" si="44"/>
        <v>3.4903432826008856</v>
      </c>
      <c r="J176" s="9">
        <f t="shared" si="45"/>
        <v>2.9666230214530591</v>
      </c>
      <c r="K176" s="11">
        <f t="shared" si="46"/>
        <v>0.39215686274509809</v>
      </c>
      <c r="L176" s="11">
        <f t="shared" si="47"/>
        <v>0.3003003003003003</v>
      </c>
      <c r="M176" s="11">
        <f t="shared" si="48"/>
        <v>0.35211267605633806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-0.27555144208002535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0.2371883067823416</v>
      </c>
      <c r="Q176" s="11">
        <f>2*'OddsRatio_working_3-way'!K176*'OddsRatio_working_3-way'!L176*'OddsRatio_working_3-way'!M176</f>
        <v>8.2932974399420156E-2</v>
      </c>
      <c r="R176" s="11">
        <f t="shared" si="49"/>
        <v>0</v>
      </c>
      <c r="S176" s="11">
        <f t="shared" si="50"/>
        <v>-0.86077686617026528</v>
      </c>
      <c r="T176" s="11">
        <f t="shared" si="51"/>
        <v>-0.30097093222736554</v>
      </c>
      <c r="U176" s="11">
        <f>'OddsRatio_working_3-way'!S176-'OddsRatio_working_3-way'!R176^2/3</f>
        <v>-0.86077686617026528</v>
      </c>
      <c r="V176" s="11">
        <f>'OddsRatio_working_3-way'!S176*'OddsRatio_working_3-way'!R176/3-2*'OddsRatio_working_3-way'!R176^3/27-'OddsRatio_working_3-way'!T176</f>
        <v>0.30097093222736554</v>
      </c>
      <c r="W176" s="11">
        <f>'OddsRatio_working_3-way'!V176^2+4*'OddsRatio_working_3-way'!U176^3/27</f>
        <v>-3.9026117633371438E-3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0.1536929681289507</v>
      </c>
      <c r="Y176" s="11">
        <f>IF('OddsRatio_working_3-way'!W176&gt;=0,IF('OddsRatio_working_3-way'!V176+SQRT('OddsRatio_working_3-way'!W176)&gt;0,0,PI()),ACOS('OddsRatio_working_3-way'!V176/(2*'OddsRatio_working_3-way'!X176)))</f>
        <v>0.20465844423063539</v>
      </c>
      <c r="Z176" s="11">
        <f>'OddsRatio_working_3-way'!X176^(1/3)*COS('OddsRatio_working_3-way'!Y176/3)</f>
        <v>0.5344084297426791</v>
      </c>
      <c r="AA176" s="11">
        <f>'OddsRatio_working_3-way'!X176^(1/3)*COS(('OddsRatio_working_3-way'!Y176+2*PI())/3)</f>
        <v>-0.29882603024521237</v>
      </c>
      <c r="AB176" s="11">
        <f>'OddsRatio_working_3-way'!X176^(1/3)*COS(('OddsRatio_working_3-way'!Y176+4*PI())/3)</f>
        <v>-0.23558239949746682</v>
      </c>
      <c r="AC176" s="11">
        <f>'OddsRatio_working_3-way'!X176^(1/3)*SIN('OddsRatio_working_3-way'!Y176/3)</f>
        <v>3.6513727236740186E-2</v>
      </c>
      <c r="AD176" s="11">
        <f>'OddsRatio_working_3-way'!X176^(1/3)*SIN(('OddsRatio_working_3-way'!Y176+2*PI())/3)</f>
        <v>0.44455441253534134</v>
      </c>
      <c r="AE176" s="11">
        <f>'OddsRatio_working_3-way'!X176^(1/3)*SIN(('OddsRatio_working_3-way'!Y176+4*PI())/3)</f>
        <v>-0.48106813977208152</v>
      </c>
      <c r="AF176" s="11">
        <f>-'OddsRatio_working_3-way'!U176/(3*'OddsRatio_working_3-way'!X176^(1/3))*COS(('OddsRatio_working_3-way'!Y176)/3)</f>
        <v>0.53440842974267921</v>
      </c>
      <c r="AG176" s="11">
        <f>-'OddsRatio_working_3-way'!U176/(3*'OddsRatio_working_3-way'!X176^(1/3))*COS(('OddsRatio_working_3-way'!Y176+2*PI())/3)</f>
        <v>-0.29882603024521248</v>
      </c>
      <c r="AH176" s="11">
        <f>-'OddsRatio_working_3-way'!U176/(3*'OddsRatio_working_3-way'!X176^(1/3))*COS(('OddsRatio_working_3-way'!Y176+4*PI())/3)</f>
        <v>-0.23558239949746687</v>
      </c>
      <c r="AI176" s="11">
        <f>'OddsRatio_working_3-way'!U176/(3*'OddsRatio_working_3-way'!X176^(1/3))*SIN(('OddsRatio_working_3-way'!Y176)/3)</f>
        <v>-3.6513727236740193E-2</v>
      </c>
      <c r="AJ176" s="11">
        <f>'OddsRatio_working_3-way'!U176/(3*'OddsRatio_working_3-way'!X176^(1/3))*SIN(('OddsRatio_working_3-way'!Y176+2*PI())/3)</f>
        <v>-0.44455441253534145</v>
      </c>
      <c r="AK176" s="11">
        <f>'OddsRatio_working_3-way'!U176/(3*'OddsRatio_working_3-way'!X176^(1/3))*SIN(('OddsRatio_working_3-way'!Y176+4*PI())/3)</f>
        <v>0.48106813977208163</v>
      </c>
      <c r="AL176" s="11">
        <f>'OddsRatio_working_3-way'!Z176+'OddsRatio_working_3-way'!AF176</f>
        <v>1.0688168594853584</v>
      </c>
      <c r="AM176" s="11">
        <f>'OddsRatio_working_3-way'!AA176+'OddsRatio_working_3-way'!AG176</f>
        <v>-0.59765206049042485</v>
      </c>
      <c r="AN176" s="11">
        <f>'OddsRatio_working_3-way'!AB176+'OddsRatio_working_3-way'!AH176</f>
        <v>-0.47116479899493369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1.0688168594853584</v>
      </c>
      <c r="AS176" s="11">
        <f>IF(('OddsRatio_working_3-way'!X176=0),IF(Q176&gt;0,-Q176^(1/3),(-Q176)^(1/3)),'OddsRatio_working_3-way'!AM176-'OddsRatio_working_3-way'!R176/3)</f>
        <v>-0.59765206049042485</v>
      </c>
      <c r="AT176" s="11">
        <f>IF(('OddsRatio_working_3-way'!X176=0),IF(Q176&gt;0,-Q176^(1/3),(-Q176)^(1/3)),'OddsRatio_working_3-way'!AN176-'OddsRatio_working_3-way'!R176/3)</f>
        <v>-0.47116479899493369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1.81</v>
      </c>
      <c r="B177" s="4">
        <f>IF('True_Odds_Calculator_3-way'!B178="","",'True_Odds_Calculator_3-way'!B178)</f>
        <v>3.53</v>
      </c>
      <c r="C177" s="4">
        <f>IF('True_Odds_Calculator_3-way'!C178="","",'True_Odds_Calculator_3-way'!C178)</f>
        <v>4.74</v>
      </c>
      <c r="D177" s="9">
        <f t="shared" si="39"/>
        <v>0.53348969890162234</v>
      </c>
      <c r="E177" s="9">
        <f t="shared" si="40"/>
        <v>0.26800252277459902</v>
      </c>
      <c r="F177" s="9">
        <f t="shared" si="41"/>
        <v>0.19850777832377833</v>
      </c>
      <c r="G177" s="9">
        <f t="shared" si="42"/>
        <v>1.0795684424968355</v>
      </c>
      <c r="H177" s="9">
        <f t="shared" si="43"/>
        <v>1.8744504384224372</v>
      </c>
      <c r="I177" s="9">
        <f t="shared" si="44"/>
        <v>3.7313081595169928</v>
      </c>
      <c r="J177" s="9">
        <f t="shared" si="45"/>
        <v>5.0375859749381648</v>
      </c>
      <c r="K177" s="11">
        <f t="shared" si="46"/>
        <v>0.5524861878453039</v>
      </c>
      <c r="L177" s="11">
        <f t="shared" si="47"/>
        <v>0.28328611898016998</v>
      </c>
      <c r="M177" s="11">
        <f t="shared" si="48"/>
        <v>0.21097046413502107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-0.25307282923764729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0.23377692174040182</v>
      </c>
      <c r="Q177" s="11">
        <f>2*'OddsRatio_working_3-way'!K177*'OddsRatio_working_3-way'!L177*'OddsRatio_working_3-way'!M177</f>
        <v>6.6038678457740627E-2</v>
      </c>
      <c r="R177" s="11">
        <f t="shared" si="49"/>
        <v>0</v>
      </c>
      <c r="S177" s="11">
        <f t="shared" si="50"/>
        <v>-0.92375353942431448</v>
      </c>
      <c r="T177" s="11">
        <f t="shared" si="51"/>
        <v>-0.26094732752099281</v>
      </c>
      <c r="U177" s="11">
        <f>'OddsRatio_working_3-way'!S177-'OddsRatio_working_3-way'!R177^2/3</f>
        <v>-0.92375353942431448</v>
      </c>
      <c r="V177" s="11">
        <f>'OddsRatio_working_3-way'!S177*'OddsRatio_working_3-way'!R177/3-2*'OddsRatio_working_3-way'!R177^3/27-'OddsRatio_working_3-way'!T177</f>
        <v>0.26094732752099281</v>
      </c>
      <c r="W177" s="11">
        <f>'OddsRatio_working_3-way'!V177^2+4*'OddsRatio_working_3-way'!U177^3/27</f>
        <v>-4.868544425827602E-2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0.1708646774487228</v>
      </c>
      <c r="Y177" s="11">
        <f>IF('OddsRatio_working_3-way'!W177&gt;=0,IF('OddsRatio_working_3-way'!V177+SQRT('OddsRatio_working_3-way'!W177)&gt;0,0,PI()),ACOS('OddsRatio_working_3-way'!V177/(2*'OddsRatio_working_3-way'!X177)))</f>
        <v>0.70191335550328293</v>
      </c>
      <c r="Z177" s="11">
        <f>'OddsRatio_working_3-way'!X177^(1/3)*COS('OddsRatio_working_3-way'!Y177/3)</f>
        <v>0.53978422124841774</v>
      </c>
      <c r="AA177" s="11">
        <f>'OddsRatio_working_3-way'!X177^(1/3)*COS(('OddsRatio_working_3-way'!Y177+2*PI())/3)</f>
        <v>-0.38130634097432181</v>
      </c>
      <c r="AB177" s="11">
        <f>'OddsRatio_working_3-way'!X177^(1/3)*COS(('OddsRatio_working_3-way'!Y177+4*PI())/3)</f>
        <v>-0.15847788027409601</v>
      </c>
      <c r="AC177" s="11">
        <f>'OddsRatio_working_3-way'!X177^(1/3)*SIN('OddsRatio_working_3-way'!Y177/3)</f>
        <v>0.12865007176838533</v>
      </c>
      <c r="AD177" s="11">
        <f>'OddsRatio_working_3-way'!X177^(1/3)*SIN(('OddsRatio_working_3-way'!Y177+2*PI())/3)</f>
        <v>0.40314181227893703</v>
      </c>
      <c r="AE177" s="11">
        <f>'OddsRatio_working_3-way'!X177^(1/3)*SIN(('OddsRatio_working_3-way'!Y177+4*PI())/3)</f>
        <v>-0.53179188404732236</v>
      </c>
      <c r="AF177" s="11">
        <f>-'OddsRatio_working_3-way'!U177/(3*'OddsRatio_working_3-way'!X177^(1/3))*COS(('OddsRatio_working_3-way'!Y177)/3)</f>
        <v>0.53978422124841774</v>
      </c>
      <c r="AG177" s="11">
        <f>-'OddsRatio_working_3-way'!U177/(3*'OddsRatio_working_3-way'!X177^(1/3))*COS(('OddsRatio_working_3-way'!Y177+2*PI())/3)</f>
        <v>-0.38130634097432181</v>
      </c>
      <c r="AH177" s="11">
        <f>-'OddsRatio_working_3-way'!U177/(3*'OddsRatio_working_3-way'!X177^(1/3))*COS(('OddsRatio_working_3-way'!Y177+4*PI())/3)</f>
        <v>-0.15847788027409601</v>
      </c>
      <c r="AI177" s="11">
        <f>'OddsRatio_working_3-way'!U177/(3*'OddsRatio_working_3-way'!X177^(1/3))*SIN(('OddsRatio_working_3-way'!Y177)/3)</f>
        <v>-0.12865007176838533</v>
      </c>
      <c r="AJ177" s="11">
        <f>'OddsRatio_working_3-way'!U177/(3*'OddsRatio_working_3-way'!X177^(1/3))*SIN(('OddsRatio_working_3-way'!Y177+2*PI())/3)</f>
        <v>-0.40314181227893703</v>
      </c>
      <c r="AK177" s="11">
        <f>'OddsRatio_working_3-way'!U177/(3*'OddsRatio_working_3-way'!X177^(1/3))*SIN(('OddsRatio_working_3-way'!Y177+4*PI())/3)</f>
        <v>0.53179188404732236</v>
      </c>
      <c r="AL177" s="11">
        <f>'OddsRatio_working_3-way'!Z177+'OddsRatio_working_3-way'!AF177</f>
        <v>1.0795684424968355</v>
      </c>
      <c r="AM177" s="11">
        <f>'OddsRatio_working_3-way'!AA177+'OddsRatio_working_3-way'!AG177</f>
        <v>-0.76261268194864362</v>
      </c>
      <c r="AN177" s="11">
        <f>'OddsRatio_working_3-way'!AB177+'OddsRatio_working_3-way'!AH177</f>
        <v>-0.31695576054819202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1.0795684424968355</v>
      </c>
      <c r="AS177" s="11">
        <f>IF(('OddsRatio_working_3-way'!X177=0),IF(Q177&gt;0,-Q177^(1/3),(-Q177)^(1/3)),'OddsRatio_working_3-way'!AM177-'OddsRatio_working_3-way'!R177/3)</f>
        <v>-0.76261268194864362</v>
      </c>
      <c r="AT177" s="11">
        <f>IF(('OddsRatio_working_3-way'!X177=0),IF(Q177&gt;0,-Q177^(1/3),(-Q177)^(1/3)),'OddsRatio_working_3-way'!AN177-'OddsRatio_working_3-way'!R177/3)</f>
        <v>-0.31695576054819202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2.06</v>
      </c>
      <c r="B178" s="4">
        <f>IF('True_Odds_Calculator_3-way'!B179="","",'True_Odds_Calculator_3-way'!B179)</f>
        <v>3.61</v>
      </c>
      <c r="C178" s="4">
        <f>IF('True_Odds_Calculator_3-way'!C179="","",'True_Odds_Calculator_3-way'!C179)</f>
        <v>3.76</v>
      </c>
      <c r="D178" s="9">
        <f t="shared" si="39"/>
        <v>0.47437876834120984</v>
      </c>
      <c r="E178" s="9">
        <f t="shared" si="40"/>
        <v>0.26822319940754469</v>
      </c>
      <c r="F178" s="9">
        <f t="shared" si="41"/>
        <v>0.25739803225124525</v>
      </c>
      <c r="G178" s="9">
        <f t="shared" si="42"/>
        <v>1.0453020235380548</v>
      </c>
      <c r="H178" s="9">
        <f t="shared" si="43"/>
        <v>2.1080201449503382</v>
      </c>
      <c r="I178" s="9">
        <f t="shared" si="44"/>
        <v>3.7282382814343227</v>
      </c>
      <c r="J178" s="9">
        <f t="shared" si="45"/>
        <v>3.885033584965031</v>
      </c>
      <c r="K178" s="11">
        <f t="shared" si="46"/>
        <v>0.4854368932038835</v>
      </c>
      <c r="L178" s="11">
        <f t="shared" si="47"/>
        <v>0.2770083102493075</v>
      </c>
      <c r="M178" s="11">
        <f t="shared" si="48"/>
        <v>0.26595744680851063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-0.27308207079304703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0.22995809684247154</v>
      </c>
      <c r="Q178" s="11">
        <f>2*'OddsRatio_working_3-way'!K178*'OddsRatio_working_3-way'!L178*'OddsRatio_working_3-way'!M178</f>
        <v>7.152662421227729E-2</v>
      </c>
      <c r="R178" s="11">
        <f t="shared" si="49"/>
        <v>0</v>
      </c>
      <c r="S178" s="11">
        <f t="shared" si="50"/>
        <v>-0.84208419899065201</v>
      </c>
      <c r="T178" s="11">
        <f t="shared" si="51"/>
        <v>-0.26192354556474395</v>
      </c>
      <c r="U178" s="11">
        <f>'OddsRatio_working_3-way'!S178-'OddsRatio_working_3-way'!R178^2/3</f>
        <v>-0.84208419899065201</v>
      </c>
      <c r="V178" s="11">
        <f>'OddsRatio_working_3-way'!S178*'OddsRatio_working_3-way'!R178/3-2*'OddsRatio_working_3-way'!R178^3/27-'OddsRatio_working_3-way'!T178</f>
        <v>0.26192354556474395</v>
      </c>
      <c r="W178" s="11">
        <f>'OddsRatio_working_3-way'!V178^2+4*'OddsRatio_working_3-way'!U178^3/27</f>
        <v>-1.9859284140752623E-2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0.14871384254833098</v>
      </c>
      <c r="Y178" s="11">
        <f>IF('OddsRatio_working_3-way'!W178&gt;=0,IF('OddsRatio_working_3-way'!V178+SQRT('OddsRatio_working_3-way'!W178)&gt;0,0,PI()),ACOS('OddsRatio_working_3-way'!V178/(2*'OddsRatio_working_3-way'!X178)))</f>
        <v>0.49360749913042601</v>
      </c>
      <c r="Z178" s="11">
        <f>'OddsRatio_working_3-way'!X178^(1/3)*COS('OddsRatio_working_3-way'!Y178/3)</f>
        <v>0.5226510117690274</v>
      </c>
      <c r="AA178" s="11">
        <f>'OddsRatio_working_3-way'!X178^(1/3)*COS(('OddsRatio_working_3-way'!Y178+2*PI())/3)</f>
        <v>-0.33647861407221297</v>
      </c>
      <c r="AB178" s="11">
        <f>'OddsRatio_working_3-way'!X178^(1/3)*COS(('OddsRatio_working_3-way'!Y178+4*PI())/3)</f>
        <v>-0.18617239769681426</v>
      </c>
      <c r="AC178" s="11">
        <f>'OddsRatio_working_3-way'!X178^(1/3)*SIN('OddsRatio_working_3-way'!Y178/3)</f>
        <v>8.6779334485210635E-2</v>
      </c>
      <c r="AD178" s="11">
        <f>'OddsRatio_working_3-way'!X178^(1/3)*SIN(('OddsRatio_working_3-way'!Y178+2*PI())/3)</f>
        <v>0.40923938626301204</v>
      </c>
      <c r="AE178" s="11">
        <f>'OddsRatio_working_3-way'!X178^(1/3)*SIN(('OddsRatio_working_3-way'!Y178+4*PI())/3)</f>
        <v>-0.49601872074822262</v>
      </c>
      <c r="AF178" s="11">
        <f>-'OddsRatio_working_3-way'!U178/(3*'OddsRatio_working_3-way'!X178^(1/3))*COS(('OddsRatio_working_3-way'!Y178)/3)</f>
        <v>0.5226510117690274</v>
      </c>
      <c r="AG178" s="11">
        <f>-'OddsRatio_working_3-way'!U178/(3*'OddsRatio_working_3-way'!X178^(1/3))*COS(('OddsRatio_working_3-way'!Y178+2*PI())/3)</f>
        <v>-0.33647861407221297</v>
      </c>
      <c r="AH178" s="11">
        <f>-'OddsRatio_working_3-way'!U178/(3*'OddsRatio_working_3-way'!X178^(1/3))*COS(('OddsRatio_working_3-way'!Y178+4*PI())/3)</f>
        <v>-0.18617239769681426</v>
      </c>
      <c r="AI178" s="11">
        <f>'OddsRatio_working_3-way'!U178/(3*'OddsRatio_working_3-way'!X178^(1/3))*SIN(('OddsRatio_working_3-way'!Y178)/3)</f>
        <v>-8.6779334485210635E-2</v>
      </c>
      <c r="AJ178" s="11">
        <f>'OddsRatio_working_3-way'!U178/(3*'OddsRatio_working_3-way'!X178^(1/3))*SIN(('OddsRatio_working_3-way'!Y178+2*PI())/3)</f>
        <v>-0.40923938626301204</v>
      </c>
      <c r="AK178" s="11">
        <f>'OddsRatio_working_3-way'!U178/(3*'OddsRatio_working_3-way'!X178^(1/3))*SIN(('OddsRatio_working_3-way'!Y178+4*PI())/3)</f>
        <v>0.49601872074822262</v>
      </c>
      <c r="AL178" s="11">
        <f>'OddsRatio_working_3-way'!Z178+'OddsRatio_working_3-way'!AF178</f>
        <v>1.0453020235380548</v>
      </c>
      <c r="AM178" s="11">
        <f>'OddsRatio_working_3-way'!AA178+'OddsRatio_working_3-way'!AG178</f>
        <v>-0.67295722814442593</v>
      </c>
      <c r="AN178" s="11">
        <f>'OddsRatio_working_3-way'!AB178+'OddsRatio_working_3-way'!AH178</f>
        <v>-0.37234479539362852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1.0453020235380548</v>
      </c>
      <c r="AS178" s="11">
        <f>IF(('OddsRatio_working_3-way'!X178=0),IF(Q178&gt;0,-Q178^(1/3),(-Q178)^(1/3)),'OddsRatio_working_3-way'!AM178-'OddsRatio_working_3-way'!R178/3)</f>
        <v>-0.67295722814442593</v>
      </c>
      <c r="AT178" s="11">
        <f>IF(('OddsRatio_working_3-way'!X178=0),IF(Q178&gt;0,-Q178^(1/3),(-Q178)^(1/3)),'OddsRatio_working_3-way'!AN178-'OddsRatio_working_3-way'!R178/3)</f>
        <v>-0.37234479539362852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1.35</v>
      </c>
      <c r="B179" s="4">
        <f>IF('True_Odds_Calculator_3-way'!B180="","",'True_Odds_Calculator_3-way'!B180)</f>
        <v>5.62</v>
      </c>
      <c r="C179" s="4">
        <f>IF('True_Odds_Calculator_3-way'!C180="","",'True_Odds_Calculator_3-way'!C180)</f>
        <v>8.7899999999999991</v>
      </c>
      <c r="D179" s="9">
        <f t="shared" si="39"/>
        <v>0.72620411294752263</v>
      </c>
      <c r="E179" s="9">
        <f t="shared" si="40"/>
        <v>0.1673161923279847</v>
      </c>
      <c r="F179" s="9">
        <f t="shared" si="41"/>
        <v>0.10647969472449262</v>
      </c>
      <c r="G179" s="9">
        <f t="shared" si="42"/>
        <v>1.0772094911883356</v>
      </c>
      <c r="H179" s="9">
        <f t="shared" si="43"/>
        <v>1.3770233219159178</v>
      </c>
      <c r="I179" s="9">
        <f t="shared" si="44"/>
        <v>5.9767078492901113</v>
      </c>
      <c r="J179" s="9">
        <f t="shared" si="45"/>
        <v>9.3914619363571337</v>
      </c>
      <c r="K179" s="11">
        <f t="shared" si="46"/>
        <v>0.7407407407407407</v>
      </c>
      <c r="L179" s="11">
        <f t="shared" si="47"/>
        <v>0.17793594306049823</v>
      </c>
      <c r="M179" s="11">
        <f t="shared" si="48"/>
        <v>0.11376564277588169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-0.18888110658117829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0.19133380806909844</v>
      </c>
      <c r="Q179" s="11">
        <f>2*'OddsRatio_working_3-way'!K179*'OddsRatio_working_3-way'!L179*'OddsRatio_working_3-way'!M179</f>
        <v>2.9989625089200393E-2</v>
      </c>
      <c r="R179" s="11">
        <f t="shared" si="49"/>
        <v>0</v>
      </c>
      <c r="S179" s="11">
        <f t="shared" si="50"/>
        <v>-1.0129854252355621</v>
      </c>
      <c r="T179" s="11">
        <f t="shared" si="51"/>
        <v>-0.15877514502124804</v>
      </c>
      <c r="U179" s="11">
        <f>'OddsRatio_working_3-way'!S179-'OddsRatio_working_3-way'!R179^2/3</f>
        <v>-1.0129854252355621</v>
      </c>
      <c r="V179" s="11">
        <f>'OddsRatio_working_3-way'!S179*'OddsRatio_working_3-way'!R179/3-2*'OddsRatio_working_3-way'!R179^3/27-'OddsRatio_working_3-way'!T179</f>
        <v>0.15877514502124804</v>
      </c>
      <c r="W179" s="11">
        <f>'OddsRatio_working_3-way'!V179^2+4*'OddsRatio_working_3-way'!U179^3/27</f>
        <v>-0.12878516875032719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0.19621080208977126</v>
      </c>
      <c r="Y179" s="11">
        <f>IF('OddsRatio_working_3-way'!W179&gt;=0,IF('OddsRatio_working_3-way'!V179+SQRT('OddsRatio_working_3-way'!W179)&gt;0,0,PI()),ACOS('OddsRatio_working_3-way'!V179/(2*'OddsRatio_working_3-way'!X179)))</f>
        <v>1.1542511382188037</v>
      </c>
      <c r="Z179" s="11">
        <f>'OddsRatio_working_3-way'!X179^(1/3)*COS('OddsRatio_working_3-way'!Y179/3)</f>
        <v>0.53860474559416782</v>
      </c>
      <c r="AA179" s="11">
        <f>'OddsRatio_working_3-way'!X179^(1/3)*COS(('OddsRatio_working_3-way'!Y179+2*PI())/3)</f>
        <v>-0.45818077899131204</v>
      </c>
      <c r="AB179" s="11">
        <f>'OddsRatio_working_3-way'!X179^(1/3)*COS(('OddsRatio_working_3-way'!Y179+4*PI())/3)</f>
        <v>-8.0423966602855695E-2</v>
      </c>
      <c r="AC179" s="11">
        <f>'OddsRatio_working_3-way'!X179^(1/3)*SIN('OddsRatio_working_3-way'!Y179/3)</f>
        <v>0.21809799732069018</v>
      </c>
      <c r="AD179" s="11">
        <f>'OddsRatio_working_3-way'!X179^(1/3)*SIN(('OddsRatio_working_3-way'!Y179+2*PI())/3)</f>
        <v>0.35739639362305903</v>
      </c>
      <c r="AE179" s="11">
        <f>'OddsRatio_working_3-way'!X179^(1/3)*SIN(('OddsRatio_working_3-way'!Y179+4*PI())/3)</f>
        <v>-0.5754943909437491</v>
      </c>
      <c r="AF179" s="11">
        <f>-'OddsRatio_working_3-way'!U179/(3*'OddsRatio_working_3-way'!X179^(1/3))*COS(('OddsRatio_working_3-way'!Y179)/3)</f>
        <v>0.53860474559416782</v>
      </c>
      <c r="AG179" s="11">
        <f>-'OddsRatio_working_3-way'!U179/(3*'OddsRatio_working_3-way'!X179^(1/3))*COS(('OddsRatio_working_3-way'!Y179+2*PI())/3)</f>
        <v>-0.45818077899131204</v>
      </c>
      <c r="AH179" s="11">
        <f>-'OddsRatio_working_3-way'!U179/(3*'OddsRatio_working_3-way'!X179^(1/3))*COS(('OddsRatio_working_3-way'!Y179+4*PI())/3)</f>
        <v>-8.0423966602855695E-2</v>
      </c>
      <c r="AI179" s="11">
        <f>'OddsRatio_working_3-way'!U179/(3*'OddsRatio_working_3-way'!X179^(1/3))*SIN(('OddsRatio_working_3-way'!Y179)/3)</f>
        <v>-0.21809799732069018</v>
      </c>
      <c r="AJ179" s="11">
        <f>'OddsRatio_working_3-way'!U179/(3*'OddsRatio_working_3-way'!X179^(1/3))*SIN(('OddsRatio_working_3-way'!Y179+2*PI())/3)</f>
        <v>-0.35739639362305903</v>
      </c>
      <c r="AK179" s="11">
        <f>'OddsRatio_working_3-way'!U179/(3*'OddsRatio_working_3-way'!X179^(1/3))*SIN(('OddsRatio_working_3-way'!Y179+4*PI())/3)</f>
        <v>0.5754943909437491</v>
      </c>
      <c r="AL179" s="11">
        <f>'OddsRatio_working_3-way'!Z179+'OddsRatio_working_3-way'!AF179</f>
        <v>1.0772094911883356</v>
      </c>
      <c r="AM179" s="11">
        <f>'OddsRatio_working_3-way'!AA179+'OddsRatio_working_3-way'!AG179</f>
        <v>-0.91636155798262409</v>
      </c>
      <c r="AN179" s="11">
        <f>'OddsRatio_working_3-way'!AB179+'OddsRatio_working_3-way'!AH179</f>
        <v>-0.16084793320571139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1.0772094911883356</v>
      </c>
      <c r="AS179" s="11">
        <f>IF(('OddsRatio_working_3-way'!X179=0),IF(Q179&gt;0,-Q179^(1/3),(-Q179)^(1/3)),'OddsRatio_working_3-way'!AM179-'OddsRatio_working_3-way'!R179/3)</f>
        <v>-0.91636155798262409</v>
      </c>
      <c r="AT179" s="11">
        <f>IF(('OddsRatio_working_3-way'!X179=0),IF(Q179&gt;0,-Q179^(1/3),(-Q179)^(1/3)),'OddsRatio_working_3-way'!AN179-'OddsRatio_working_3-way'!R179/3)</f>
        <v>-0.16084793320571139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3.06</v>
      </c>
      <c r="B180" s="4">
        <f>IF('True_Odds_Calculator_3-way'!B181="","",'True_Odds_Calculator_3-way'!B181)</f>
        <v>3.5</v>
      </c>
      <c r="C180" s="4">
        <f>IF('True_Odds_Calculator_3-way'!C181="","",'True_Odds_Calculator_3-way'!C181)</f>
        <v>2.41</v>
      </c>
      <c r="D180" s="9">
        <f t="shared" si="39"/>
        <v>0.31774880051443044</v>
      </c>
      <c r="E180" s="9">
        <f t="shared" si="40"/>
        <v>0.27733461403099957</v>
      </c>
      <c r="F180" s="9">
        <f t="shared" si="41"/>
        <v>0.40491658545457021</v>
      </c>
      <c r="G180" s="9">
        <f t="shared" si="42"/>
        <v>1.0423010319054127</v>
      </c>
      <c r="H180" s="9">
        <f t="shared" si="43"/>
        <v>3.1471401257251492</v>
      </c>
      <c r="I180" s="9">
        <f t="shared" si="44"/>
        <v>3.6057525797635317</v>
      </c>
      <c r="J180" s="9">
        <f t="shared" si="45"/>
        <v>2.4696444549866321</v>
      </c>
      <c r="K180" s="11">
        <f t="shared" si="46"/>
        <v>0.32679738562091504</v>
      </c>
      <c r="L180" s="11">
        <f t="shared" si="47"/>
        <v>0.2857142857142857</v>
      </c>
      <c r="M180" s="11">
        <f t="shared" si="48"/>
        <v>0.41493775933609955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-0.28133244999244522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0.23129583783720958</v>
      </c>
      <c r="Q180" s="11">
        <f>2*'OddsRatio_working_3-way'!K180*'OddsRatio_working_3-way'!L180*'OddsRatio_working_3-way'!M180</f>
        <v>7.7486042826535872E-2</v>
      </c>
      <c r="R180" s="11">
        <f t="shared" si="49"/>
        <v>0</v>
      </c>
      <c r="S180" s="11">
        <f t="shared" si="50"/>
        <v>-0.82214418508572584</v>
      </c>
      <c r="T180" s="11">
        <f t="shared" si="51"/>
        <v>-0.27542518763340895</v>
      </c>
      <c r="U180" s="11">
        <f>'OddsRatio_working_3-way'!S180-'OddsRatio_working_3-way'!R180^2/3</f>
        <v>-0.82214418508572584</v>
      </c>
      <c r="V180" s="11">
        <f>'OddsRatio_working_3-way'!S180*'OddsRatio_working_3-way'!R180/3-2*'OddsRatio_working_3-way'!R180^3/27-'OddsRatio_working_3-way'!T180</f>
        <v>0.27542518763340895</v>
      </c>
      <c r="W180" s="11">
        <f>'OddsRatio_working_3-way'!V180^2+4*'OddsRatio_working_3-way'!U180^3/27</f>
        <v>-6.4675689705678552E-3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0.14346306402125461</v>
      </c>
      <c r="Y180" s="11">
        <f>IF('OddsRatio_working_3-way'!W180&gt;=0,IF('OddsRatio_working_3-way'!V180+SQRT('OddsRatio_working_3-way'!W180)&gt;0,0,PI()),ACOS('OddsRatio_working_3-way'!V180/(2*'OddsRatio_working_3-way'!X180)))</f>
        <v>0.28409138727443595</v>
      </c>
      <c r="Z180" s="11">
        <f>'OddsRatio_working_3-way'!X180^(1/3)*COS('OddsRatio_working_3-way'!Y180/3)</f>
        <v>0.52115051595270645</v>
      </c>
      <c r="AA180" s="11">
        <f>'OddsRatio_working_3-way'!X180^(1/3)*COS(('OddsRatio_working_3-way'!Y180+2*PI())/3)</f>
        <v>-0.30344309047465473</v>
      </c>
      <c r="AB180" s="11">
        <f>'OddsRatio_working_3-way'!X180^(1/3)*COS(('OddsRatio_working_3-way'!Y180+4*PI())/3)</f>
        <v>-0.21770742547805189</v>
      </c>
      <c r="AC180" s="11">
        <f>'OddsRatio_working_3-way'!X180^(1/3)*SIN('OddsRatio_working_3-way'!Y180/3)</f>
        <v>4.9499509264940275E-2</v>
      </c>
      <c r="AD180" s="11">
        <f>'OddsRatio_working_3-way'!X180^(1/3)*SIN(('OddsRatio_working_3-way'!Y180+2*PI())/3)</f>
        <v>0.42657983137794098</v>
      </c>
      <c r="AE180" s="11">
        <f>'OddsRatio_working_3-way'!X180^(1/3)*SIN(('OddsRatio_working_3-way'!Y180+4*PI())/3)</f>
        <v>-0.47607934064288121</v>
      </c>
      <c r="AF180" s="11">
        <f>-'OddsRatio_working_3-way'!U180/(3*'OddsRatio_working_3-way'!X180^(1/3))*COS(('OddsRatio_working_3-way'!Y180)/3)</f>
        <v>0.52115051595270623</v>
      </c>
      <c r="AG180" s="11">
        <f>-'OddsRatio_working_3-way'!U180/(3*'OddsRatio_working_3-way'!X180^(1/3))*COS(('OddsRatio_working_3-way'!Y180+2*PI())/3)</f>
        <v>-0.30344309047465456</v>
      </c>
      <c r="AH180" s="11">
        <f>-'OddsRatio_working_3-way'!U180/(3*'OddsRatio_working_3-way'!X180^(1/3))*COS(('OddsRatio_working_3-way'!Y180+4*PI())/3)</f>
        <v>-0.2177074254780518</v>
      </c>
      <c r="AI180" s="11">
        <f>'OddsRatio_working_3-way'!U180/(3*'OddsRatio_working_3-way'!X180^(1/3))*SIN(('OddsRatio_working_3-way'!Y180)/3)</f>
        <v>-4.9499509264940254E-2</v>
      </c>
      <c r="AJ180" s="11">
        <f>'OddsRatio_working_3-way'!U180/(3*'OddsRatio_working_3-way'!X180^(1/3))*SIN(('OddsRatio_working_3-way'!Y180+2*PI())/3)</f>
        <v>-0.42657983137794081</v>
      </c>
      <c r="AK180" s="11">
        <f>'OddsRatio_working_3-way'!U180/(3*'OddsRatio_working_3-way'!X180^(1/3))*SIN(('OddsRatio_working_3-way'!Y180+4*PI())/3)</f>
        <v>0.47607934064288104</v>
      </c>
      <c r="AL180" s="11">
        <f>'OddsRatio_working_3-way'!Z180+'OddsRatio_working_3-way'!AF180</f>
        <v>1.0423010319054127</v>
      </c>
      <c r="AM180" s="11">
        <f>'OddsRatio_working_3-way'!AA180+'OddsRatio_working_3-way'!AG180</f>
        <v>-0.60688618094930935</v>
      </c>
      <c r="AN180" s="11">
        <f>'OddsRatio_working_3-way'!AB180+'OddsRatio_working_3-way'!AH180</f>
        <v>-0.43541485095610366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1.0423010319054127</v>
      </c>
      <c r="AS180" s="11">
        <f>IF(('OddsRatio_working_3-way'!X180=0),IF(Q180&gt;0,-Q180^(1/3),(-Q180)^(1/3)),'OddsRatio_working_3-way'!AM180-'OddsRatio_working_3-way'!R180/3)</f>
        <v>-0.60688618094930935</v>
      </c>
      <c r="AT180" s="11">
        <f>IF(('OddsRatio_working_3-way'!X180=0),IF(Q180&gt;0,-Q180^(1/3),(-Q180)^(1/3)),'OddsRatio_working_3-way'!AN180-'OddsRatio_working_3-way'!R180/3)</f>
        <v>-0.43541485095610366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6.91</v>
      </c>
      <c r="B181" s="4">
        <f>IF('True_Odds_Calculator_3-way'!B182="","",'True_Odds_Calculator_3-way'!B182)</f>
        <v>4.5599999999999996</v>
      </c>
      <c r="C181" s="4">
        <f>IF('True_Odds_Calculator_3-way'!C182="","",'True_Odds_Calculator_3-way'!C182)</f>
        <v>1.5</v>
      </c>
      <c r="D181" s="9">
        <f t="shared" si="39"/>
        <v>0.13748326281428025</v>
      </c>
      <c r="E181" s="9">
        <f t="shared" si="40"/>
        <v>0.20924752961521792</v>
      </c>
      <c r="F181" s="9">
        <f t="shared" si="41"/>
        <v>0.653269207570502</v>
      </c>
      <c r="G181" s="9">
        <f t="shared" si="42"/>
        <v>1.0615249836096958</v>
      </c>
      <c r="H181" s="9">
        <f t="shared" si="43"/>
        <v>7.2736126531333021</v>
      </c>
      <c r="I181" s="9">
        <f t="shared" si="44"/>
        <v>4.7790289416505161</v>
      </c>
      <c r="J181" s="9">
        <f t="shared" si="45"/>
        <v>1.5307624918048479</v>
      </c>
      <c r="K181" s="11">
        <f t="shared" si="46"/>
        <v>0.14471780028943559</v>
      </c>
      <c r="L181" s="11">
        <f t="shared" si="47"/>
        <v>0.2192982456140351</v>
      </c>
      <c r="M181" s="11">
        <f t="shared" si="48"/>
        <v>0.66666666666666663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-0.22257343793637507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0.21094100422305156</v>
      </c>
      <c r="Q181" s="11">
        <f>2*'OddsRatio_working_3-way'!K181*'OddsRatio_working_3-way'!L181*'OddsRatio_working_3-way'!M181</f>
        <v>4.2315146283460704E-2</v>
      </c>
      <c r="R181" s="11">
        <f t="shared" si="49"/>
        <v>0</v>
      </c>
      <c r="S181" s="11">
        <f t="shared" si="50"/>
        <v>-0.94773664898572152</v>
      </c>
      <c r="T181" s="11">
        <f t="shared" si="51"/>
        <v>-0.19011768284568137</v>
      </c>
      <c r="U181" s="11">
        <f>'OddsRatio_working_3-way'!S181-'OddsRatio_working_3-way'!R181^2/3</f>
        <v>-0.94773664898572152</v>
      </c>
      <c r="V181" s="11">
        <f>'OddsRatio_working_3-way'!S181*'OddsRatio_working_3-way'!R181/3-2*'OddsRatio_working_3-way'!R181^3/27-'OddsRatio_working_3-way'!T181</f>
        <v>0.19011768284568137</v>
      </c>
      <c r="W181" s="11">
        <f>'OddsRatio_working_3-way'!V181^2+4*'OddsRatio_working_3-way'!U181^3/27</f>
        <v>-8.9968091172205417E-2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0.17756183746994769</v>
      </c>
      <c r="Y181" s="11">
        <f>IF('OddsRatio_working_3-way'!W181&gt;=0,IF('OddsRatio_working_3-way'!V181+SQRT('OddsRatio_working_3-way'!W181)&gt;0,0,PI()),ACOS('OddsRatio_working_3-way'!V181/(2*'OddsRatio_working_3-way'!X181)))</f>
        <v>1.0058668387283998</v>
      </c>
      <c r="Z181" s="11">
        <f>'OddsRatio_working_3-way'!X181^(1/3)*COS('OddsRatio_working_3-way'!Y181/3)</f>
        <v>0.53076249180484791</v>
      </c>
      <c r="AA181" s="11">
        <f>'OddsRatio_working_3-way'!X181^(1/3)*COS(('OddsRatio_working_3-way'!Y181+2*PI())/3)</f>
        <v>-0.42554536553057898</v>
      </c>
      <c r="AB181" s="11">
        <f>'OddsRatio_working_3-way'!X181^(1/3)*COS(('OddsRatio_working_3-way'!Y181+4*PI())/3)</f>
        <v>-0.10521712627426906</v>
      </c>
      <c r="AC181" s="11">
        <f>'OddsRatio_working_3-way'!X181^(1/3)*SIN('OddsRatio_working_3-way'!Y181/3)</f>
        <v>0.18494159516366956</v>
      </c>
      <c r="AD181" s="11">
        <f>'OddsRatio_working_3-way'!X181^(1/3)*SIN(('OddsRatio_working_3-way'!Y181+2*PI())/3)</f>
        <v>0.3671830036970935</v>
      </c>
      <c r="AE181" s="11">
        <f>'OddsRatio_working_3-way'!X181^(1/3)*SIN(('OddsRatio_working_3-way'!Y181+4*PI())/3)</f>
        <v>-0.55212459886076293</v>
      </c>
      <c r="AF181" s="11">
        <f>-'OddsRatio_working_3-way'!U181/(3*'OddsRatio_working_3-way'!X181^(1/3))*COS(('OddsRatio_working_3-way'!Y181)/3)</f>
        <v>0.5307624918048478</v>
      </c>
      <c r="AG181" s="11">
        <f>-'OddsRatio_working_3-way'!U181/(3*'OddsRatio_working_3-way'!X181^(1/3))*COS(('OddsRatio_working_3-way'!Y181+2*PI())/3)</f>
        <v>-0.42554536553057887</v>
      </c>
      <c r="AH181" s="11">
        <f>-'OddsRatio_working_3-way'!U181/(3*'OddsRatio_working_3-way'!X181^(1/3))*COS(('OddsRatio_working_3-way'!Y181+4*PI())/3)</f>
        <v>-0.10521712627426905</v>
      </c>
      <c r="AI181" s="11">
        <f>'OddsRatio_working_3-way'!U181/(3*'OddsRatio_working_3-way'!X181^(1/3))*SIN(('OddsRatio_working_3-way'!Y181)/3)</f>
        <v>-0.18494159516366954</v>
      </c>
      <c r="AJ181" s="11">
        <f>'OddsRatio_working_3-way'!U181/(3*'OddsRatio_working_3-way'!X181^(1/3))*SIN(('OddsRatio_working_3-way'!Y181+2*PI())/3)</f>
        <v>-0.36718300369709339</v>
      </c>
      <c r="AK181" s="11">
        <f>'OddsRatio_working_3-way'!U181/(3*'OddsRatio_working_3-way'!X181^(1/3))*SIN(('OddsRatio_working_3-way'!Y181+4*PI())/3)</f>
        <v>0.55212459886076282</v>
      </c>
      <c r="AL181" s="11">
        <f>'OddsRatio_working_3-way'!Z181+'OddsRatio_working_3-way'!AF181</f>
        <v>1.0615249836096958</v>
      </c>
      <c r="AM181" s="11">
        <f>'OddsRatio_working_3-way'!AA181+'OddsRatio_working_3-way'!AG181</f>
        <v>-0.85109073106115785</v>
      </c>
      <c r="AN181" s="11">
        <f>'OddsRatio_working_3-way'!AB181+'OddsRatio_working_3-way'!AH181</f>
        <v>-0.21043425254853809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1.0615249836096958</v>
      </c>
      <c r="AS181" s="11">
        <f>IF(('OddsRatio_working_3-way'!X181=0),IF(Q181&gt;0,-Q181^(1/3),(-Q181)^(1/3)),'OddsRatio_working_3-way'!AM181-'OddsRatio_working_3-way'!R181/3)</f>
        <v>-0.85109073106115785</v>
      </c>
      <c r="AT181" s="11">
        <f>IF(('OddsRatio_working_3-way'!X181=0),IF(Q181&gt;0,-Q181^(1/3),(-Q181)^(1/3)),'OddsRatio_working_3-way'!AN181-'OddsRatio_working_3-way'!R181/3)</f>
        <v>-0.21043425254853809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1.96</v>
      </c>
      <c r="B182" s="4">
        <f>IF('True_Odds_Calculator_3-way'!B183="","",'True_Odds_Calculator_3-way'!B183)</f>
        <v>3.58</v>
      </c>
      <c r="C182" s="4">
        <f>IF('True_Odds_Calculator_3-way'!C183="","",'True_Odds_Calculator_3-way'!C183)</f>
        <v>3.91</v>
      </c>
      <c r="D182" s="9">
        <f t="shared" si="39"/>
        <v>0.49237842735890952</v>
      </c>
      <c r="E182" s="9">
        <f t="shared" si="40"/>
        <v>0.2652027378172378</v>
      </c>
      <c r="F182" s="9">
        <f t="shared" si="41"/>
        <v>0.24241883482385268</v>
      </c>
      <c r="G182" s="9">
        <f t="shared" si="42"/>
        <v>1.073914782045676</v>
      </c>
      <c r="H182" s="9">
        <f t="shared" si="43"/>
        <v>2.0309581907638488</v>
      </c>
      <c r="I182" s="9">
        <f t="shared" si="44"/>
        <v>3.7707001376778448</v>
      </c>
      <c r="J182" s="9">
        <f t="shared" si="45"/>
        <v>4.1250920157529176</v>
      </c>
      <c r="K182" s="11">
        <f t="shared" si="46"/>
        <v>0.51020408163265307</v>
      </c>
      <c r="L182" s="11">
        <f t="shared" si="47"/>
        <v>0.27932960893854747</v>
      </c>
      <c r="M182" s="11">
        <f t="shared" si="48"/>
        <v>0.25575447570332482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-0.26270483904030417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0.23509525257759167</v>
      </c>
      <c r="Q182" s="11">
        <f>2*'OddsRatio_working_3-way'!K182*'OddsRatio_working_3-way'!L182*'OddsRatio_working_3-way'!M182</f>
        <v>7.2897752737237725E-2</v>
      </c>
      <c r="R182" s="11">
        <f t="shared" si="49"/>
        <v>0</v>
      </c>
      <c r="S182" s="11">
        <f t="shared" si="50"/>
        <v>-0.89490263459335584</v>
      </c>
      <c r="T182" s="11">
        <f t="shared" si="51"/>
        <v>-0.27748918902119557</v>
      </c>
      <c r="U182" s="11">
        <f>'OddsRatio_working_3-way'!S182-'OddsRatio_working_3-way'!R182^2/3</f>
        <v>-0.89490263459335584</v>
      </c>
      <c r="V182" s="11">
        <f>'OddsRatio_working_3-way'!S182*'OddsRatio_working_3-way'!R182/3-2*'OddsRatio_working_3-way'!R182^3/27-'OddsRatio_working_3-way'!T182</f>
        <v>0.27748918902119557</v>
      </c>
      <c r="W182" s="11">
        <f>'OddsRatio_working_3-way'!V182^2+4*'OddsRatio_working_3-way'!U182^3/27</f>
        <v>-2.9175072062043006E-2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0.16292277471679933</v>
      </c>
      <c r="Y182" s="11">
        <f>IF('OddsRatio_working_3-way'!W182&gt;=0,IF('OddsRatio_working_3-way'!V182+SQRT('OddsRatio_working_3-way'!W182)&gt;0,0,PI()),ACOS('OddsRatio_working_3-way'!V182/(2*'OddsRatio_working_3-way'!X182)))</f>
        <v>0.55177140036650307</v>
      </c>
      <c r="Z182" s="11">
        <f>'OddsRatio_working_3-way'!X182^(1/3)*COS('OddsRatio_working_3-way'!Y182/3)</f>
        <v>0.5369573910228379</v>
      </c>
      <c r="AA182" s="11">
        <f>'OddsRatio_working_3-way'!X182^(1/3)*COS(('OddsRatio_working_3-way'!Y182+2*PI())/3)</f>
        <v>-0.35498435323274546</v>
      </c>
      <c r="AB182" s="11">
        <f>'OddsRatio_working_3-way'!X182^(1/3)*COS(('OddsRatio_working_3-way'!Y182+4*PI())/3)</f>
        <v>-0.18197303779009255</v>
      </c>
      <c r="AC182" s="11">
        <f>'OddsRatio_working_3-way'!X182^(1/3)*SIN('OddsRatio_working_3-way'!Y182/3)</f>
        <v>9.9888129543667076E-2</v>
      </c>
      <c r="AD182" s="11">
        <f>'OddsRatio_working_3-way'!X182^(1/3)*SIN(('OddsRatio_working_3-way'!Y182+2*PI())/3)</f>
        <v>0.41507467660375846</v>
      </c>
      <c r="AE182" s="11">
        <f>'OddsRatio_working_3-way'!X182^(1/3)*SIN(('OddsRatio_working_3-way'!Y182+4*PI())/3)</f>
        <v>-0.51496280614742529</v>
      </c>
      <c r="AF182" s="11">
        <f>-'OddsRatio_working_3-way'!U182/(3*'OddsRatio_working_3-way'!X182^(1/3))*COS(('OddsRatio_working_3-way'!Y182)/3)</f>
        <v>0.53695739102283802</v>
      </c>
      <c r="AG182" s="11">
        <f>-'OddsRatio_working_3-way'!U182/(3*'OddsRatio_working_3-way'!X182^(1/3))*COS(('OddsRatio_working_3-way'!Y182+2*PI())/3)</f>
        <v>-0.35498435323274552</v>
      </c>
      <c r="AH182" s="11">
        <f>-'OddsRatio_working_3-way'!U182/(3*'OddsRatio_working_3-way'!X182^(1/3))*COS(('OddsRatio_working_3-way'!Y182+4*PI())/3)</f>
        <v>-0.18197303779009261</v>
      </c>
      <c r="AI182" s="11">
        <f>'OddsRatio_working_3-way'!U182/(3*'OddsRatio_working_3-way'!X182^(1/3))*SIN(('OddsRatio_working_3-way'!Y182)/3)</f>
        <v>-9.9888129543667104E-2</v>
      </c>
      <c r="AJ182" s="11">
        <f>'OddsRatio_working_3-way'!U182/(3*'OddsRatio_working_3-way'!X182^(1/3))*SIN(('OddsRatio_working_3-way'!Y182+2*PI())/3)</f>
        <v>-0.41507467660375852</v>
      </c>
      <c r="AK182" s="11">
        <f>'OddsRatio_working_3-way'!U182/(3*'OddsRatio_working_3-way'!X182^(1/3))*SIN(('OddsRatio_working_3-way'!Y182+4*PI())/3)</f>
        <v>0.5149628061474254</v>
      </c>
      <c r="AL182" s="11">
        <f>'OddsRatio_working_3-way'!Z182+'OddsRatio_working_3-way'!AF182</f>
        <v>1.073914782045676</v>
      </c>
      <c r="AM182" s="11">
        <f>'OddsRatio_working_3-way'!AA182+'OddsRatio_working_3-way'!AG182</f>
        <v>-0.70996870646549093</v>
      </c>
      <c r="AN182" s="11">
        <f>'OddsRatio_working_3-way'!AB182+'OddsRatio_working_3-way'!AH182</f>
        <v>-0.36394607558018516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1.073914782045676</v>
      </c>
      <c r="AS182" s="11">
        <f>IF(('OddsRatio_working_3-way'!X182=0),IF(Q182&gt;0,-Q182^(1/3),(-Q182)^(1/3)),'OddsRatio_working_3-way'!AM182-'OddsRatio_working_3-way'!R182/3)</f>
        <v>-0.70996870646549093</v>
      </c>
      <c r="AT182" s="11">
        <f>IF(('OddsRatio_working_3-way'!X182=0),IF(Q182&gt;0,-Q182^(1/3),(-Q182)^(1/3)),'OddsRatio_working_3-way'!AN182-'OddsRatio_working_3-way'!R182/3)</f>
        <v>-0.36394607558018516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2.4900000000000002</v>
      </c>
      <c r="B183" s="4">
        <f>IF('True_Odds_Calculator_3-way'!B184="","",'True_Odds_Calculator_3-way'!B184)</f>
        <v>3.14</v>
      </c>
      <c r="C183" s="4">
        <f>IF('True_Odds_Calculator_3-way'!C184="","",'True_Odds_Calculator_3-way'!C184)</f>
        <v>2.98</v>
      </c>
      <c r="D183" s="9">
        <f t="shared" si="39"/>
        <v>0.38187172681489367</v>
      </c>
      <c r="E183" s="9">
        <f t="shared" si="40"/>
        <v>0.30076851276966138</v>
      </c>
      <c r="F183" s="9">
        <f t="shared" si="41"/>
        <v>0.31735976041544495</v>
      </c>
      <c r="G183" s="9">
        <f t="shared" si="42"/>
        <v>1.086362673448749</v>
      </c>
      <c r="H183" s="9">
        <f t="shared" si="43"/>
        <v>2.6186803834386363</v>
      </c>
      <c r="I183" s="9">
        <f t="shared" si="44"/>
        <v>3.3248161211803229</v>
      </c>
      <c r="J183" s="9">
        <f t="shared" si="45"/>
        <v>3.1509980934285235</v>
      </c>
      <c r="K183" s="11">
        <f t="shared" si="46"/>
        <v>0.40160642570281119</v>
      </c>
      <c r="L183" s="11">
        <f t="shared" si="47"/>
        <v>0.31847133757961782</v>
      </c>
      <c r="M183" s="11">
        <f t="shared" si="48"/>
        <v>0.33557046979865773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-0.27096922722738093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0.24077844314461277</v>
      </c>
      <c r="Q183" s="11">
        <f>2*'OddsRatio_working_3-way'!K183*'OddsRatio_working_3-way'!L183*'OddsRatio_working_3-way'!M183</f>
        <v>8.5839017163854822E-2</v>
      </c>
      <c r="R183" s="11">
        <f t="shared" si="49"/>
        <v>0</v>
      </c>
      <c r="S183" s="11">
        <f t="shared" si="50"/>
        <v>-0.88858224089987203</v>
      </c>
      <c r="T183" s="11">
        <f t="shared" si="51"/>
        <v>-0.31678511262027526</v>
      </c>
      <c r="U183" s="11">
        <f>'OddsRatio_working_3-way'!S183-'OddsRatio_working_3-way'!R183^2/3</f>
        <v>-0.88858224089987203</v>
      </c>
      <c r="V183" s="11">
        <f>'OddsRatio_working_3-way'!S183*'OddsRatio_working_3-way'!R183/3-2*'OddsRatio_working_3-way'!R183^3/27-'OddsRatio_working_3-way'!T183</f>
        <v>0.31678511262027526</v>
      </c>
      <c r="W183" s="11">
        <f>'OddsRatio_working_3-way'!V183^2+4*'OddsRatio_working_3-way'!U183^3/27</f>
        <v>-3.5887247198964772E-3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0.16119982343177128</v>
      </c>
      <c r="Y183" s="11">
        <f>IF('OddsRatio_working_3-way'!W183&gt;=0,IF('OddsRatio_working_3-way'!V183+SQRT('OddsRatio_working_3-way'!W183)&gt;0,0,PI()),ACOS('OddsRatio_working_3-way'!V183/(2*'OddsRatio_working_3-way'!X183)))</f>
        <v>0.18689895459220929</v>
      </c>
      <c r="Z183" s="11">
        <f>'OddsRatio_working_3-way'!X183^(1/3)*COS('OddsRatio_working_3-way'!Y183/3)</f>
        <v>0.54318133672437452</v>
      </c>
      <c r="AA183" s="11">
        <f>'OddsRatio_working_3-way'!X183^(1/3)*COS(('OddsRatio_working_3-way'!Y183+2*PI())/3)</f>
        <v>-0.30093494890728284</v>
      </c>
      <c r="AB183" s="11">
        <f>'OddsRatio_working_3-way'!X183^(1/3)*COS(('OddsRatio_working_3-way'!Y183+4*PI())/3)</f>
        <v>-0.24224638781709182</v>
      </c>
      <c r="AC183" s="11">
        <f>'OddsRatio_working_3-way'!X183^(1/3)*SIN('OddsRatio_working_3-way'!Y183/3)</f>
        <v>3.3883856543773808E-2</v>
      </c>
      <c r="AD183" s="11">
        <f>'OddsRatio_working_3-way'!X183^(1/3)*SIN(('OddsRatio_working_3-way'!Y183+2*PI())/3)</f>
        <v>0.45346690819301072</v>
      </c>
      <c r="AE183" s="11">
        <f>'OddsRatio_working_3-way'!X183^(1/3)*SIN(('OddsRatio_working_3-way'!Y183+4*PI())/3)</f>
        <v>-0.48735076473678435</v>
      </c>
      <c r="AF183" s="11">
        <f>-'OddsRatio_working_3-way'!U183/(3*'OddsRatio_working_3-way'!X183^(1/3))*COS(('OddsRatio_working_3-way'!Y183)/3)</f>
        <v>0.54318133672437452</v>
      </c>
      <c r="AG183" s="11">
        <f>-'OddsRatio_working_3-way'!U183/(3*'OddsRatio_working_3-way'!X183^(1/3))*COS(('OddsRatio_working_3-way'!Y183+2*PI())/3)</f>
        <v>-0.30093494890728284</v>
      </c>
      <c r="AH183" s="11">
        <f>-'OddsRatio_working_3-way'!U183/(3*'OddsRatio_working_3-way'!X183^(1/3))*COS(('OddsRatio_working_3-way'!Y183+4*PI())/3)</f>
        <v>-0.24224638781709182</v>
      </c>
      <c r="AI183" s="11">
        <f>'OddsRatio_working_3-way'!U183/(3*'OddsRatio_working_3-way'!X183^(1/3))*SIN(('OddsRatio_working_3-way'!Y183)/3)</f>
        <v>-3.3883856543773808E-2</v>
      </c>
      <c r="AJ183" s="11">
        <f>'OddsRatio_working_3-way'!U183/(3*'OddsRatio_working_3-way'!X183^(1/3))*SIN(('OddsRatio_working_3-way'!Y183+2*PI())/3)</f>
        <v>-0.45346690819301072</v>
      </c>
      <c r="AK183" s="11">
        <f>'OddsRatio_working_3-way'!U183/(3*'OddsRatio_working_3-way'!X183^(1/3))*SIN(('OddsRatio_working_3-way'!Y183+4*PI())/3)</f>
        <v>0.48735076473678435</v>
      </c>
      <c r="AL183" s="11">
        <f>'OddsRatio_working_3-way'!Z183+'OddsRatio_working_3-way'!AF183</f>
        <v>1.086362673448749</v>
      </c>
      <c r="AM183" s="11">
        <f>'OddsRatio_working_3-way'!AA183+'OddsRatio_working_3-way'!AG183</f>
        <v>-0.60186989781456568</v>
      </c>
      <c r="AN183" s="11">
        <f>'OddsRatio_working_3-way'!AB183+'OddsRatio_working_3-way'!AH183</f>
        <v>-0.48449277563418364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1.086362673448749</v>
      </c>
      <c r="AS183" s="11">
        <f>IF(('OddsRatio_working_3-way'!X183=0),IF(Q183&gt;0,-Q183^(1/3),(-Q183)^(1/3)),'OddsRatio_working_3-way'!AM183-'OddsRatio_working_3-way'!R183/3)</f>
        <v>-0.60186989781456568</v>
      </c>
      <c r="AT183" s="11">
        <f>IF(('OddsRatio_working_3-way'!X183=0),IF(Q183&gt;0,-Q183^(1/3),(-Q183)^(1/3)),'OddsRatio_working_3-way'!AN183-'OddsRatio_working_3-way'!R183/3)</f>
        <v>-0.48449277563418364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4.5199999999999996</v>
      </c>
      <c r="B184" s="4">
        <f>IF('True_Odds_Calculator_3-way'!B185="","",'True_Odds_Calculator_3-way'!B185)</f>
        <v>3.61</v>
      </c>
      <c r="C184" s="4">
        <f>IF('True_Odds_Calculator_3-way'!C185="","",'True_Odds_Calculator_3-way'!C185)</f>
        <v>1.9</v>
      </c>
      <c r="D184" s="9">
        <f t="shared" si="39"/>
        <v>0.2144713624335407</v>
      </c>
      <c r="E184" s="9">
        <f t="shared" si="40"/>
        <v>0.26912432440378437</v>
      </c>
      <c r="F184" s="9">
        <f t="shared" si="41"/>
        <v>0.51640431316267488</v>
      </c>
      <c r="G184" s="9">
        <f t="shared" si="42"/>
        <v>1.0405190801748687</v>
      </c>
      <c r="H184" s="9">
        <f t="shared" si="43"/>
        <v>4.6626271622155375</v>
      </c>
      <c r="I184" s="9">
        <f t="shared" si="44"/>
        <v>3.7157547992564073</v>
      </c>
      <c r="J184" s="9">
        <f t="shared" si="45"/>
        <v>1.9364671721573816</v>
      </c>
      <c r="K184" s="11">
        <f t="shared" si="46"/>
        <v>0.22123893805309736</v>
      </c>
      <c r="L184" s="11">
        <f t="shared" si="47"/>
        <v>0.2770083102493075</v>
      </c>
      <c r="M184" s="11">
        <f t="shared" si="48"/>
        <v>0.52631578947368418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-0.26670210446322706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0.22675459024832695</v>
      </c>
      <c r="Q184" s="11">
        <f>2*'OddsRatio_working_3-way'!K184*'OddsRatio_working_3-way'!L184*'OddsRatio_working_3-way'!M184</f>
        <v>6.4510551990989165E-2</v>
      </c>
      <c r="R184" s="11">
        <f t="shared" si="49"/>
        <v>0</v>
      </c>
      <c r="S184" s="11">
        <f t="shared" si="50"/>
        <v>-0.85021672665350834</v>
      </c>
      <c r="T184" s="11">
        <f t="shared" si="51"/>
        <v>-0.24188242579047176</v>
      </c>
      <c r="U184" s="11">
        <f>'OddsRatio_working_3-way'!S184-'OddsRatio_working_3-way'!R184^2/3</f>
        <v>-0.85021672665350834</v>
      </c>
      <c r="V184" s="11">
        <f>'OddsRatio_working_3-way'!S184*'OddsRatio_working_3-way'!R184/3-2*'OddsRatio_working_3-way'!R184^3/27-'OddsRatio_working_3-way'!T184</f>
        <v>0.24188242579047176</v>
      </c>
      <c r="W184" s="11">
        <f>'OddsRatio_working_3-way'!V184^2+4*'OddsRatio_working_3-way'!U184^3/27</f>
        <v>-3.2543984657611297E-2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0.15087336789829275</v>
      </c>
      <c r="Y184" s="11">
        <f>IF('OddsRatio_working_3-way'!W184&gt;=0,IF('OddsRatio_working_3-way'!V184+SQRT('OddsRatio_working_3-way'!W184)&gt;0,0,PI()),ACOS('OddsRatio_working_3-way'!V184/(2*'OddsRatio_working_3-way'!X184)))</f>
        <v>0.64081725131696676</v>
      </c>
      <c r="Z184" s="11">
        <f>'OddsRatio_working_3-way'!X184^(1/3)*COS('OddsRatio_working_3-way'!Y184/3)</f>
        <v>0.52025954008743436</v>
      </c>
      <c r="AA184" s="11">
        <f>'OddsRatio_working_3-way'!X184^(1/3)*COS(('OddsRatio_working_3-way'!Y184+2*PI())/3)</f>
        <v>-0.35786251723924822</v>
      </c>
      <c r="AB184" s="11">
        <f>'OddsRatio_working_3-way'!X184^(1/3)*COS(('OddsRatio_working_3-way'!Y184+4*PI())/3)</f>
        <v>-0.162397022848186</v>
      </c>
      <c r="AC184" s="11">
        <f>'OddsRatio_working_3-way'!X184^(1/3)*SIN('OddsRatio_working_3-way'!Y184/3)</f>
        <v>0.11285205580396308</v>
      </c>
      <c r="AD184" s="11">
        <f>'OddsRatio_working_3-way'!X184^(1/3)*SIN(('OddsRatio_working_3-way'!Y184+2*PI())/3)</f>
        <v>0.39413195037494519</v>
      </c>
      <c r="AE184" s="11">
        <f>'OddsRatio_working_3-way'!X184^(1/3)*SIN(('OddsRatio_working_3-way'!Y184+4*PI())/3)</f>
        <v>-0.50698400617890826</v>
      </c>
      <c r="AF184" s="11">
        <f>-'OddsRatio_working_3-way'!U184/(3*'OddsRatio_working_3-way'!X184^(1/3))*COS(('OddsRatio_working_3-way'!Y184)/3)</f>
        <v>0.52025954008743436</v>
      </c>
      <c r="AG184" s="11">
        <f>-'OddsRatio_working_3-way'!U184/(3*'OddsRatio_working_3-way'!X184^(1/3))*COS(('OddsRatio_working_3-way'!Y184+2*PI())/3)</f>
        <v>-0.35786251723924822</v>
      </c>
      <c r="AH184" s="11">
        <f>-'OddsRatio_working_3-way'!U184/(3*'OddsRatio_working_3-way'!X184^(1/3))*COS(('OddsRatio_working_3-way'!Y184+4*PI())/3)</f>
        <v>-0.162397022848186</v>
      </c>
      <c r="AI184" s="11">
        <f>'OddsRatio_working_3-way'!U184/(3*'OddsRatio_working_3-way'!X184^(1/3))*SIN(('OddsRatio_working_3-way'!Y184)/3)</f>
        <v>-0.11285205580396308</v>
      </c>
      <c r="AJ184" s="11">
        <f>'OddsRatio_working_3-way'!U184/(3*'OddsRatio_working_3-way'!X184^(1/3))*SIN(('OddsRatio_working_3-way'!Y184+2*PI())/3)</f>
        <v>-0.39413195037494519</v>
      </c>
      <c r="AK184" s="11">
        <f>'OddsRatio_working_3-way'!U184/(3*'OddsRatio_working_3-way'!X184^(1/3))*SIN(('OddsRatio_working_3-way'!Y184+4*PI())/3)</f>
        <v>0.50698400617890826</v>
      </c>
      <c r="AL184" s="11">
        <f>'OddsRatio_working_3-way'!Z184+'OddsRatio_working_3-way'!AF184</f>
        <v>1.0405190801748687</v>
      </c>
      <c r="AM184" s="11">
        <f>'OddsRatio_working_3-way'!AA184+'OddsRatio_working_3-way'!AG184</f>
        <v>-0.71572503447849645</v>
      </c>
      <c r="AN184" s="11">
        <f>'OddsRatio_working_3-way'!AB184+'OddsRatio_working_3-way'!AH184</f>
        <v>-0.32479404569637199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1.0405190801748687</v>
      </c>
      <c r="AS184" s="11">
        <f>IF(('OddsRatio_working_3-way'!X184=0),IF(Q184&gt;0,-Q184^(1/3),(-Q184)^(1/3)),'OddsRatio_working_3-way'!AM184-'OddsRatio_working_3-way'!R184/3)</f>
        <v>-0.71572503447849645</v>
      </c>
      <c r="AT184" s="11">
        <f>IF(('OddsRatio_working_3-way'!X184=0),IF(Q184&gt;0,-Q184^(1/3),(-Q184)^(1/3)),'OddsRatio_working_3-way'!AN184-'OddsRatio_working_3-way'!R184/3)</f>
        <v>-0.32479404569637199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2.27</v>
      </c>
      <c r="B185" s="4">
        <f>IF('True_Odds_Calculator_3-way'!B186="","",'True_Odds_Calculator_3-way'!B186)</f>
        <v>3.35</v>
      </c>
      <c r="C185" s="4">
        <f>IF('True_Odds_Calculator_3-way'!C186="","",'True_Odds_Calculator_3-way'!C186)</f>
        <v>3.54</v>
      </c>
      <c r="D185" s="9">
        <f t="shared" si="39"/>
        <v>0.43244930664898218</v>
      </c>
      <c r="E185" s="9">
        <f t="shared" si="40"/>
        <v>0.29167489011015607</v>
      </c>
      <c r="F185" s="9">
        <f t="shared" si="41"/>
        <v>0.27587580324086192</v>
      </c>
      <c r="G185" s="9">
        <f t="shared" si="42"/>
        <v>1.0333935165444732</v>
      </c>
      <c r="H185" s="9">
        <f t="shared" si="43"/>
        <v>2.3124097660114806</v>
      </c>
      <c r="I185" s="9">
        <f t="shared" si="44"/>
        <v>3.4284747638795121</v>
      </c>
      <c r="J185" s="9">
        <f t="shared" si="45"/>
        <v>3.6248195320229626</v>
      </c>
      <c r="K185" s="11">
        <f t="shared" si="46"/>
        <v>0.44052863436123346</v>
      </c>
      <c r="L185" s="11">
        <f t="shared" si="47"/>
        <v>0.29850746268656714</v>
      </c>
      <c r="M185" s="11">
        <f t="shared" si="48"/>
        <v>0.2824858757062147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-0.28159917206322616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0.22882674657772137</v>
      </c>
      <c r="Q185" s="11">
        <f>2*'OddsRatio_working_3-way'!K185*'OddsRatio_working_3-way'!L185*'OddsRatio_working_3-way'!M185</f>
        <v>7.4294398239519929E-2</v>
      </c>
      <c r="R185" s="11">
        <f t="shared" si="49"/>
        <v>0</v>
      </c>
      <c r="S185" s="11">
        <f t="shared" si="50"/>
        <v>-0.81259736987559028</v>
      </c>
      <c r="T185" s="11">
        <f t="shared" si="51"/>
        <v>-0.26383031489467218</v>
      </c>
      <c r="U185" s="11">
        <f>'OddsRatio_working_3-way'!S185-'OddsRatio_working_3-way'!R185^2/3</f>
        <v>-0.81259736987559028</v>
      </c>
      <c r="V185" s="11">
        <f>'OddsRatio_working_3-way'!S185*'OddsRatio_working_3-way'!R185/3-2*'OddsRatio_working_3-way'!R185^3/27-'OddsRatio_working_3-way'!T185</f>
        <v>0.26383031489467218</v>
      </c>
      <c r="W185" s="11">
        <f>'OddsRatio_working_3-way'!V185^2+4*'OddsRatio_working_3-way'!U185^3/27</f>
        <v>-9.8853892731554371E-3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0.14097147258450671</v>
      </c>
      <c r="Y185" s="11">
        <f>IF('OddsRatio_working_3-way'!W185&gt;=0,IF('OddsRatio_working_3-way'!V185+SQRT('OddsRatio_working_3-way'!W185)&gt;0,0,PI()),ACOS('OddsRatio_working_3-way'!V185/(2*'OddsRatio_working_3-way'!X185)))</f>
        <v>0.3603943912575116</v>
      </c>
      <c r="Z185" s="11">
        <f>'OddsRatio_working_3-way'!X185^(1/3)*COS('OddsRatio_working_3-way'!Y185/3)</f>
        <v>0.5166967582722366</v>
      </c>
      <c r="AA185" s="11">
        <f>'OddsRatio_working_3-way'!X185^(1/3)*COS(('OddsRatio_working_3-way'!Y185+2*PI())/3)</f>
        <v>-0.31236400152556187</v>
      </c>
      <c r="AB185" s="11">
        <f>'OddsRatio_working_3-way'!X185^(1/3)*COS(('OddsRatio_working_3-way'!Y185+4*PI())/3)</f>
        <v>-0.20433275674667484</v>
      </c>
      <c r="AC185" s="11">
        <f>'OddsRatio_working_3-way'!X185^(1/3)*SIN('OddsRatio_working_3-way'!Y185/3)</f>
        <v>6.2371868253981042E-2</v>
      </c>
      <c r="AD185" s="11">
        <f>'OddsRatio_working_3-way'!X185^(1/3)*SIN(('OddsRatio_working_3-way'!Y185+2*PI())/3)</f>
        <v>0.41628658458983381</v>
      </c>
      <c r="AE185" s="11">
        <f>'OddsRatio_working_3-way'!X185^(1/3)*SIN(('OddsRatio_working_3-way'!Y185+4*PI())/3)</f>
        <v>-0.47865845284381459</v>
      </c>
      <c r="AF185" s="11">
        <f>-'OddsRatio_working_3-way'!U185/(3*'OddsRatio_working_3-way'!X185^(1/3))*COS(('OddsRatio_working_3-way'!Y185)/3)</f>
        <v>0.51669675827223671</v>
      </c>
      <c r="AG185" s="11">
        <f>-'OddsRatio_working_3-way'!U185/(3*'OddsRatio_working_3-way'!X185^(1/3))*COS(('OddsRatio_working_3-way'!Y185+2*PI())/3)</f>
        <v>-0.31236400152556193</v>
      </c>
      <c r="AH185" s="11">
        <f>-'OddsRatio_working_3-way'!U185/(3*'OddsRatio_working_3-way'!X185^(1/3))*COS(('OddsRatio_working_3-way'!Y185+4*PI())/3)</f>
        <v>-0.20433275674667489</v>
      </c>
      <c r="AI185" s="11">
        <f>'OddsRatio_working_3-way'!U185/(3*'OddsRatio_working_3-way'!X185^(1/3))*SIN(('OddsRatio_working_3-way'!Y185)/3)</f>
        <v>-6.2371868253981055E-2</v>
      </c>
      <c r="AJ185" s="11">
        <f>'OddsRatio_working_3-way'!U185/(3*'OddsRatio_working_3-way'!X185^(1/3))*SIN(('OddsRatio_working_3-way'!Y185+2*PI())/3)</f>
        <v>-0.41628658458983386</v>
      </c>
      <c r="AK185" s="11">
        <f>'OddsRatio_working_3-way'!U185/(3*'OddsRatio_working_3-way'!X185^(1/3))*SIN(('OddsRatio_working_3-way'!Y185+4*PI())/3)</f>
        <v>0.4786584528438147</v>
      </c>
      <c r="AL185" s="11">
        <f>'OddsRatio_working_3-way'!Z185+'OddsRatio_working_3-way'!AF185</f>
        <v>1.0333935165444732</v>
      </c>
      <c r="AM185" s="11">
        <f>'OddsRatio_working_3-way'!AA185+'OddsRatio_working_3-way'!AG185</f>
        <v>-0.62472800305112375</v>
      </c>
      <c r="AN185" s="11">
        <f>'OddsRatio_working_3-way'!AB185+'OddsRatio_working_3-way'!AH185</f>
        <v>-0.40866551349334973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1.0333935165444732</v>
      </c>
      <c r="AS185" s="11">
        <f>IF(('OddsRatio_working_3-way'!X185=0),IF(Q185&gt;0,-Q185^(1/3),(-Q185)^(1/3)),'OddsRatio_working_3-way'!AM185-'OddsRatio_working_3-way'!R185/3)</f>
        <v>-0.62472800305112375</v>
      </c>
      <c r="AT185" s="11">
        <f>IF(('OddsRatio_working_3-way'!X185=0),IF(Q185&gt;0,-Q185^(1/3),(-Q185)^(1/3)),'OddsRatio_working_3-way'!AN185-'OddsRatio_working_3-way'!R185/3)</f>
        <v>-0.40866551349334973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2.0499999999999998</v>
      </c>
      <c r="B186" s="4">
        <f>IF('True_Odds_Calculator_3-way'!B187="","",'True_Odds_Calculator_3-way'!B187)</f>
        <v>3.31</v>
      </c>
      <c r="C186" s="4">
        <f>IF('True_Odds_Calculator_3-way'!C187="","",'True_Odds_Calculator_3-way'!C187)</f>
        <v>4.08</v>
      </c>
      <c r="D186" s="9">
        <f t="shared" si="39"/>
        <v>0.47415938740279784</v>
      </c>
      <c r="E186" s="9">
        <f t="shared" si="40"/>
        <v>0.29071541874292162</v>
      </c>
      <c r="F186" s="9">
        <f t="shared" si="41"/>
        <v>0.23512519385428066</v>
      </c>
      <c r="G186" s="9">
        <f t="shared" si="42"/>
        <v>1.0561861617230357</v>
      </c>
      <c r="H186" s="9">
        <f t="shared" si="43"/>
        <v>2.1089954698091873</v>
      </c>
      <c r="I186" s="9">
        <f t="shared" si="44"/>
        <v>3.4397900335802127</v>
      </c>
      <c r="J186" s="9">
        <f t="shared" si="45"/>
        <v>4.2530533781069506</v>
      </c>
      <c r="K186" s="11">
        <f t="shared" si="46"/>
        <v>0.48780487804878053</v>
      </c>
      <c r="L186" s="11">
        <f t="shared" si="47"/>
        <v>0.30211480362537763</v>
      </c>
      <c r="M186" s="11">
        <f t="shared" si="48"/>
        <v>0.24509803921568626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-0.26984226746479312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0.23261828495306464</v>
      </c>
      <c r="Q186" s="11">
        <f>2*'OddsRatio_working_3-way'!K186*'OddsRatio_working_3-way'!L186*'OddsRatio_working_3-way'!M186</f>
        <v>7.2241703401572849E-2</v>
      </c>
      <c r="R186" s="11">
        <f t="shared" si="49"/>
        <v>0</v>
      </c>
      <c r="S186" s="11">
        <f t="shared" si="50"/>
        <v>-0.86205281010475809</v>
      </c>
      <c r="T186" s="11">
        <f t="shared" si="51"/>
        <v>-0.26771826400768878</v>
      </c>
      <c r="U186" s="11">
        <f>'OddsRatio_working_3-way'!S186-'OddsRatio_working_3-way'!R186^2/3</f>
        <v>-0.86205281010475809</v>
      </c>
      <c r="V186" s="11">
        <f>'OddsRatio_working_3-way'!S186*'OddsRatio_working_3-way'!R186/3-2*'OddsRatio_working_3-way'!R186^3/27-'OddsRatio_working_3-way'!T186</f>
        <v>0.26771826400768878</v>
      </c>
      <c r="W186" s="11">
        <f>'OddsRatio_working_3-way'!V186^2+4*'OddsRatio_working_3-way'!U186^3/27</f>
        <v>-2.3233843102887355E-2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0.15403482721951056</v>
      </c>
      <c r="Y186" s="11">
        <f>IF('OddsRatio_working_3-way'!W186&gt;=0,IF('OddsRatio_working_3-way'!V186+SQRT('OddsRatio_working_3-way'!W186)&gt;0,0,PI()),ACOS('OddsRatio_working_3-way'!V186/(2*'OddsRatio_working_3-way'!X186)))</f>
        <v>0.51758095728085718</v>
      </c>
      <c r="Z186" s="11">
        <f>'OddsRatio_working_3-way'!X186^(1/3)*COS('OddsRatio_working_3-way'!Y186/3)</f>
        <v>0.52809308086151785</v>
      </c>
      <c r="AA186" s="11">
        <f>'OddsRatio_working_3-way'!X186^(1/3)*COS(('OddsRatio_working_3-way'!Y186+2*PI())/3)</f>
        <v>-0.34374268830399202</v>
      </c>
      <c r="AB186" s="11">
        <f>'OddsRatio_working_3-way'!X186^(1/3)*COS(('OddsRatio_working_3-way'!Y186+4*PI())/3)</f>
        <v>-0.18435039255752575</v>
      </c>
      <c r="AC186" s="11">
        <f>'OddsRatio_working_3-way'!X186^(1/3)*SIN('OddsRatio_working_3-way'!Y186/3)</f>
        <v>9.2025184855974759E-2</v>
      </c>
      <c r="AD186" s="11">
        <f>'OddsRatio_working_3-way'!X186^(1/3)*SIN(('OddsRatio_working_3-way'!Y186+2*PI())/3)</f>
        <v>0.41132943116087689</v>
      </c>
      <c r="AE186" s="11">
        <f>'OddsRatio_working_3-way'!X186^(1/3)*SIN(('OddsRatio_working_3-way'!Y186+4*PI())/3)</f>
        <v>-0.50335461601685161</v>
      </c>
      <c r="AF186" s="11">
        <f>-'OddsRatio_working_3-way'!U186/(3*'OddsRatio_working_3-way'!X186^(1/3))*COS(('OddsRatio_working_3-way'!Y186)/3)</f>
        <v>0.52809308086151796</v>
      </c>
      <c r="AG186" s="11">
        <f>-'OddsRatio_working_3-way'!U186/(3*'OddsRatio_working_3-way'!X186^(1/3))*COS(('OddsRatio_working_3-way'!Y186+2*PI())/3)</f>
        <v>-0.34374268830399207</v>
      </c>
      <c r="AH186" s="11">
        <f>-'OddsRatio_working_3-way'!U186/(3*'OddsRatio_working_3-way'!X186^(1/3))*COS(('OddsRatio_working_3-way'!Y186+4*PI())/3)</f>
        <v>-0.18435039255752578</v>
      </c>
      <c r="AI186" s="11">
        <f>'OddsRatio_working_3-way'!U186/(3*'OddsRatio_working_3-way'!X186^(1/3))*SIN(('OddsRatio_working_3-way'!Y186)/3)</f>
        <v>-9.2025184855974787E-2</v>
      </c>
      <c r="AJ186" s="11">
        <f>'OddsRatio_working_3-way'!U186/(3*'OddsRatio_working_3-way'!X186^(1/3))*SIN(('OddsRatio_working_3-way'!Y186+2*PI())/3)</f>
        <v>-0.41132943116087695</v>
      </c>
      <c r="AK186" s="11">
        <f>'OddsRatio_working_3-way'!U186/(3*'OddsRatio_working_3-way'!X186^(1/3))*SIN(('OddsRatio_working_3-way'!Y186+4*PI())/3)</f>
        <v>0.50335461601685172</v>
      </c>
      <c r="AL186" s="11">
        <f>'OddsRatio_working_3-way'!Z186+'OddsRatio_working_3-way'!AF186</f>
        <v>1.0561861617230357</v>
      </c>
      <c r="AM186" s="11">
        <f>'OddsRatio_working_3-way'!AA186+'OddsRatio_working_3-way'!AG186</f>
        <v>-0.68748537660798403</v>
      </c>
      <c r="AN186" s="11">
        <f>'OddsRatio_working_3-way'!AB186+'OddsRatio_working_3-way'!AH186</f>
        <v>-0.36870078511505155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1.0561861617230357</v>
      </c>
      <c r="AS186" s="11">
        <f>IF(('OddsRatio_working_3-way'!X186=0),IF(Q186&gt;0,-Q186^(1/3),(-Q186)^(1/3)),'OddsRatio_working_3-way'!AM186-'OddsRatio_working_3-way'!R186/3)</f>
        <v>-0.68748537660798403</v>
      </c>
      <c r="AT186" s="11">
        <f>IF(('OddsRatio_working_3-way'!X186=0),IF(Q186&gt;0,-Q186^(1/3),(-Q186)^(1/3)),'OddsRatio_working_3-way'!AN186-'OddsRatio_working_3-way'!R186/3)</f>
        <v>-0.36870078511505155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2.76</v>
      </c>
      <c r="B187" s="4">
        <f>IF('True_Odds_Calculator_3-way'!B188="","",'True_Odds_Calculator_3-way'!B188)</f>
        <v>3.08</v>
      </c>
      <c r="C187" s="4">
        <f>IF('True_Odds_Calculator_3-way'!C188="","",'True_Odds_Calculator_3-way'!C188)</f>
        <v>2.98</v>
      </c>
      <c r="D187" s="9">
        <f t="shared" si="39"/>
        <v>0.35456990328394256</v>
      </c>
      <c r="E187" s="9">
        <f t="shared" si="40"/>
        <v>0.31733083565685338</v>
      </c>
      <c r="F187" s="9">
        <f t="shared" si="41"/>
        <v>0.32809926105920395</v>
      </c>
      <c r="G187" s="9">
        <f t="shared" si="42"/>
        <v>1.0342717824183811</v>
      </c>
      <c r="H187" s="9">
        <f t="shared" si="43"/>
        <v>2.8203183370563507</v>
      </c>
      <c r="I187" s="9">
        <f t="shared" si="44"/>
        <v>3.1512853074302329</v>
      </c>
      <c r="J187" s="9">
        <f t="shared" si="45"/>
        <v>3.0478581291883944</v>
      </c>
      <c r="K187" s="11">
        <f t="shared" si="46"/>
        <v>0.3623188405797102</v>
      </c>
      <c r="L187" s="11">
        <f t="shared" si="47"/>
        <v>0.32467532467532467</v>
      </c>
      <c r="M187" s="11">
        <f t="shared" si="48"/>
        <v>0.33557046979865773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-0.28613114344074364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0.22974545151376202</v>
      </c>
      <c r="Q187" s="11">
        <f>2*'OddsRatio_working_3-way'!K187*'OddsRatio_working_3-way'!L187*'OddsRatio_working_3-way'!M187</f>
        <v>7.8950326980674237E-2</v>
      </c>
      <c r="R187" s="11">
        <f t="shared" si="49"/>
        <v>0</v>
      </c>
      <c r="S187" s="11">
        <f t="shared" si="50"/>
        <v>-0.80293759271032017</v>
      </c>
      <c r="T187" s="11">
        <f t="shared" si="51"/>
        <v>-0.27592357137811691</v>
      </c>
      <c r="U187" s="11">
        <f>'OddsRatio_working_3-way'!S187-'OddsRatio_working_3-way'!R187^2/3</f>
        <v>-0.80293759271032017</v>
      </c>
      <c r="V187" s="11">
        <f>'OddsRatio_working_3-way'!S187*'OddsRatio_working_3-way'!R187/3-2*'OddsRatio_working_3-way'!R187^3/27-'OddsRatio_working_3-way'!T187</f>
        <v>0.27592357137811691</v>
      </c>
      <c r="W187" s="11">
        <f>'OddsRatio_working_3-way'!V187^2+4*'OddsRatio_working_3-way'!U187^3/27</f>
        <v>-5.5668854103604892E-4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0.13846525356844117</v>
      </c>
      <c r="Y187" s="11">
        <f>IF('OddsRatio_working_3-way'!W187&gt;=0,IF('OddsRatio_working_3-way'!V187+SQRT('OddsRatio_working_3-way'!W187)&gt;0,0,PI()),ACOS('OddsRatio_working_3-way'!V187/(2*'OddsRatio_working_3-way'!X187)))</f>
        <v>8.5302578780700022E-2</v>
      </c>
      <c r="Z187" s="11">
        <f>'OddsRatio_working_3-way'!X187^(1/3)*COS('OddsRatio_working_3-way'!Y187/3)</f>
        <v>0.51713589120919057</v>
      </c>
      <c r="AA187" s="11">
        <f>'OddsRatio_working_3-way'!X187^(1/3)*COS(('OddsRatio_working_3-way'!Y187+2*PI())/3)</f>
        <v>-0.27130571209002063</v>
      </c>
      <c r="AB187" s="11">
        <f>'OddsRatio_working_3-way'!X187^(1/3)*COS(('OddsRatio_working_3-way'!Y187+4*PI())/3)</f>
        <v>-0.2458301791191701</v>
      </c>
      <c r="AC187" s="11">
        <f>'OddsRatio_working_3-way'!X187^(1/3)*SIN('OddsRatio_working_3-way'!Y187/3)</f>
        <v>1.4708305818469868E-2</v>
      </c>
      <c r="AD187" s="11">
        <f>'OddsRatio_working_3-way'!X187^(1/3)*SIN(('OddsRatio_working_3-way'!Y187+2*PI())/3)</f>
        <v>0.44049866608662996</v>
      </c>
      <c r="AE187" s="11">
        <f>'OddsRatio_working_3-way'!X187^(1/3)*SIN(('OddsRatio_working_3-way'!Y187+4*PI())/3)</f>
        <v>-0.45520697190509962</v>
      </c>
      <c r="AF187" s="11">
        <f>-'OddsRatio_working_3-way'!U187/(3*'OddsRatio_working_3-way'!X187^(1/3))*COS(('OddsRatio_working_3-way'!Y187)/3)</f>
        <v>0.51713589120919046</v>
      </c>
      <c r="AG187" s="11">
        <f>-'OddsRatio_working_3-way'!U187/(3*'OddsRatio_working_3-way'!X187^(1/3))*COS(('OddsRatio_working_3-way'!Y187+2*PI())/3)</f>
        <v>-0.27130571209002058</v>
      </c>
      <c r="AH187" s="11">
        <f>-'OddsRatio_working_3-way'!U187/(3*'OddsRatio_working_3-way'!X187^(1/3))*COS(('OddsRatio_working_3-way'!Y187+4*PI())/3)</f>
        <v>-0.24583017911917004</v>
      </c>
      <c r="AI187" s="11">
        <f>'OddsRatio_working_3-way'!U187/(3*'OddsRatio_working_3-way'!X187^(1/3))*SIN(('OddsRatio_working_3-way'!Y187)/3)</f>
        <v>-1.4708305818469864E-2</v>
      </c>
      <c r="AJ187" s="11">
        <f>'OddsRatio_working_3-way'!U187/(3*'OddsRatio_working_3-way'!X187^(1/3))*SIN(('OddsRatio_working_3-way'!Y187+2*PI())/3)</f>
        <v>-0.44049866608662985</v>
      </c>
      <c r="AK187" s="11">
        <f>'OddsRatio_working_3-way'!U187/(3*'OddsRatio_working_3-way'!X187^(1/3))*SIN(('OddsRatio_working_3-way'!Y187+4*PI())/3)</f>
        <v>0.45520697190509951</v>
      </c>
      <c r="AL187" s="11">
        <f>'OddsRatio_working_3-way'!Z187+'OddsRatio_working_3-way'!AF187</f>
        <v>1.0342717824183811</v>
      </c>
      <c r="AM187" s="11">
        <f>'OddsRatio_working_3-way'!AA187+'OddsRatio_working_3-way'!AG187</f>
        <v>-0.54261142418004127</v>
      </c>
      <c r="AN187" s="11">
        <f>'OddsRatio_working_3-way'!AB187+'OddsRatio_working_3-way'!AH187</f>
        <v>-0.49166035823834014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1.0342717824183811</v>
      </c>
      <c r="AS187" s="11">
        <f>IF(('OddsRatio_working_3-way'!X187=0),IF(Q187&gt;0,-Q187^(1/3),(-Q187)^(1/3)),'OddsRatio_working_3-way'!AM187-'OddsRatio_working_3-way'!R187/3)</f>
        <v>-0.54261142418004127</v>
      </c>
      <c r="AT187" s="11">
        <f>IF(('OddsRatio_working_3-way'!X187=0),IF(Q187&gt;0,-Q187^(1/3),(-Q187)^(1/3)),'OddsRatio_working_3-way'!AN187-'OddsRatio_working_3-way'!R187/3)</f>
        <v>-0.49166035823834014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2.15</v>
      </c>
      <c r="B188" s="4">
        <f>IF('True_Odds_Calculator_3-way'!B189="","",'True_Odds_Calculator_3-way'!B189)</f>
        <v>3.28</v>
      </c>
      <c r="C188" s="4">
        <f>IF('True_Odds_Calculator_3-way'!C189="","",'True_Odds_Calculator_3-way'!C189)</f>
        <v>3.64</v>
      </c>
      <c r="D188" s="9">
        <f t="shared" si="39"/>
        <v>0.44813372525036499</v>
      </c>
      <c r="E188" s="9">
        <f t="shared" si="40"/>
        <v>0.2905678849535982</v>
      </c>
      <c r="F188" s="9">
        <f t="shared" si="41"/>
        <v>0.26129838979603687</v>
      </c>
      <c r="G188" s="9">
        <f t="shared" si="42"/>
        <v>1.0708493695838057</v>
      </c>
      <c r="H188" s="9">
        <f t="shared" si="43"/>
        <v>2.2314767750213762</v>
      </c>
      <c r="I188" s="9">
        <f t="shared" si="44"/>
        <v>3.441536562651077</v>
      </c>
      <c r="J188" s="9">
        <f t="shared" si="45"/>
        <v>3.8270423357012477</v>
      </c>
      <c r="K188" s="11">
        <f t="shared" si="46"/>
        <v>0.46511627906976744</v>
      </c>
      <c r="L188" s="11">
        <f t="shared" si="47"/>
        <v>0.3048780487804878</v>
      </c>
      <c r="M188" s="11">
        <f t="shared" si="48"/>
        <v>0.27472527472527469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-0.26966397187611024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0.23646942960612835</v>
      </c>
      <c r="Q188" s="11">
        <f>2*'OddsRatio_working_3-way'!K188*'OddsRatio_working_3-way'!L188*'OddsRatio_working_3-way'!M188</f>
        <v>7.7914144845511818E-2</v>
      </c>
      <c r="R188" s="11">
        <f t="shared" si="49"/>
        <v>0</v>
      </c>
      <c r="S188" s="11">
        <f t="shared" si="50"/>
        <v>-0.87690405196126009</v>
      </c>
      <c r="T188" s="11">
        <f t="shared" si="51"/>
        <v>-0.2889304948801516</v>
      </c>
      <c r="U188" s="11">
        <f>'OddsRatio_working_3-way'!S188-'OddsRatio_working_3-way'!R188^2/3</f>
        <v>-0.87690405196126009</v>
      </c>
      <c r="V188" s="11">
        <f>'OddsRatio_working_3-way'!S188*'OddsRatio_working_3-way'!R188/3-2*'OddsRatio_working_3-way'!R188^3/27-'OddsRatio_working_3-way'!T188</f>
        <v>0.2889304948801516</v>
      </c>
      <c r="W188" s="11">
        <f>'OddsRatio_working_3-way'!V188^2+4*'OddsRatio_working_3-way'!U188^3/27</f>
        <v>-1.6416171789482167E-2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0.158032435484912</v>
      </c>
      <c r="Y188" s="11">
        <f>IF('OddsRatio_working_3-way'!W188&gt;=0,IF('OddsRatio_working_3-way'!V188+SQRT('OddsRatio_working_3-way'!W188)&gt;0,0,PI()),ACOS('OddsRatio_working_3-way'!V188/(2*'OddsRatio_working_3-way'!X188)))</f>
        <v>0.41739182183033008</v>
      </c>
      <c r="Z188" s="11">
        <f>'OddsRatio_working_3-way'!X188^(1/3)*COS('OddsRatio_working_3-way'!Y188/3)</f>
        <v>0.53542468479190286</v>
      </c>
      <c r="AA188" s="11">
        <f>'OddsRatio_working_3-way'!X188^(1/3)*COS(('OddsRatio_working_3-way'!Y188+2*PI())/3)</f>
        <v>-0.33264552479858445</v>
      </c>
      <c r="AB188" s="11">
        <f>'OddsRatio_working_3-way'!X188^(1/3)*COS(('OddsRatio_working_3-way'!Y188+4*PI())/3)</f>
        <v>-0.2027791599933185</v>
      </c>
      <c r="AC188" s="11">
        <f>'OddsRatio_working_3-way'!X188^(1/3)*SIN('OddsRatio_working_3-way'!Y188/3)</f>
        <v>7.4978380678998438E-2</v>
      </c>
      <c r="AD188" s="11">
        <f>'OddsRatio_working_3-way'!X188^(1/3)*SIN(('OddsRatio_working_3-way'!Y188+2*PI())/3)</f>
        <v>0.42620218850356423</v>
      </c>
      <c r="AE188" s="11">
        <f>'OddsRatio_working_3-way'!X188^(1/3)*SIN(('OddsRatio_working_3-way'!Y188+4*PI())/3)</f>
        <v>-0.50118056918256271</v>
      </c>
      <c r="AF188" s="11">
        <f>-'OddsRatio_working_3-way'!U188/(3*'OddsRatio_working_3-way'!X188^(1/3))*COS(('OddsRatio_working_3-way'!Y188)/3)</f>
        <v>0.53542468479190286</v>
      </c>
      <c r="AG188" s="11">
        <f>-'OddsRatio_working_3-way'!U188/(3*'OddsRatio_working_3-way'!X188^(1/3))*COS(('OddsRatio_working_3-way'!Y188+2*PI())/3)</f>
        <v>-0.33264552479858445</v>
      </c>
      <c r="AH188" s="11">
        <f>-'OddsRatio_working_3-way'!U188/(3*'OddsRatio_working_3-way'!X188^(1/3))*COS(('OddsRatio_working_3-way'!Y188+4*PI())/3)</f>
        <v>-0.2027791599933185</v>
      </c>
      <c r="AI188" s="11">
        <f>'OddsRatio_working_3-way'!U188/(3*'OddsRatio_working_3-way'!X188^(1/3))*SIN(('OddsRatio_working_3-way'!Y188)/3)</f>
        <v>-7.4978380678998438E-2</v>
      </c>
      <c r="AJ188" s="11">
        <f>'OddsRatio_working_3-way'!U188/(3*'OddsRatio_working_3-way'!X188^(1/3))*SIN(('OddsRatio_working_3-way'!Y188+2*PI())/3)</f>
        <v>-0.42620218850356423</v>
      </c>
      <c r="AK188" s="11">
        <f>'OddsRatio_working_3-way'!U188/(3*'OddsRatio_working_3-way'!X188^(1/3))*SIN(('OddsRatio_working_3-way'!Y188+4*PI())/3)</f>
        <v>0.50118056918256271</v>
      </c>
      <c r="AL188" s="11">
        <f>'OddsRatio_working_3-way'!Z188+'OddsRatio_working_3-way'!AF188</f>
        <v>1.0708493695838057</v>
      </c>
      <c r="AM188" s="11">
        <f>'OddsRatio_working_3-way'!AA188+'OddsRatio_working_3-way'!AG188</f>
        <v>-0.66529104959716889</v>
      </c>
      <c r="AN188" s="11">
        <f>'OddsRatio_working_3-way'!AB188+'OddsRatio_working_3-way'!AH188</f>
        <v>-0.40555831998663699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1.0708493695838057</v>
      </c>
      <c r="AS188" s="11">
        <f>IF(('OddsRatio_working_3-way'!X188=0),IF(Q188&gt;0,-Q188^(1/3),(-Q188)^(1/3)),'OddsRatio_working_3-way'!AM188-'OddsRatio_working_3-way'!R188/3)</f>
        <v>-0.66529104959716889</v>
      </c>
      <c r="AT188" s="11">
        <f>IF(('OddsRatio_working_3-way'!X188=0),IF(Q188&gt;0,-Q188^(1/3),(-Q188)^(1/3)),'OddsRatio_working_3-way'!AN188-'OddsRatio_working_3-way'!R188/3)</f>
        <v>-0.40555831998663699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1.51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7.39</v>
      </c>
      <c r="D189" s="9">
        <f t="shared" si="39"/>
        <v>0.6449700295997377</v>
      </c>
      <c r="E189" s="9">
        <f t="shared" si="40"/>
        <v>0.22839857001657649</v>
      </c>
      <c r="F189" s="9">
        <f t="shared" si="41"/>
        <v>0.12663140038368567</v>
      </c>
      <c r="G189" s="9">
        <f t="shared" si="42"/>
        <v>1.0793326277428359</v>
      </c>
      <c r="H189" s="9">
        <f t="shared" si="43"/>
        <v>1.5504596401488462</v>
      </c>
      <c r="I189" s="9">
        <f t="shared" si="44"/>
        <v>4.3783111248350766</v>
      </c>
      <c r="J189" s="9">
        <f t="shared" si="45"/>
        <v>7.8969354912767216</v>
      </c>
      <c r="K189" s="11">
        <f t="shared" si="46"/>
        <v>0.66225165562913912</v>
      </c>
      <c r="L189" s="11">
        <f t="shared" si="47"/>
        <v>0.24213075060532688</v>
      </c>
      <c r="M189" s="11">
        <f t="shared" si="48"/>
        <v>0.13531799729364005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-0.22133186038519026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0.21763537880717893</v>
      </c>
      <c r="Q189" s="11">
        <f>2*'OddsRatio_working_3-way'!K189*'OddsRatio_working_3-way'!L189*'OddsRatio_working_3-way'!M189</f>
        <v>4.339688510611743E-2</v>
      </c>
      <c r="R189" s="11">
        <f t="shared" si="49"/>
        <v>0</v>
      </c>
      <c r="S189" s="11">
        <f t="shared" si="50"/>
        <v>-0.98329891787120827</v>
      </c>
      <c r="T189" s="11">
        <f t="shared" si="51"/>
        <v>-0.19607156886763871</v>
      </c>
      <c r="U189" s="11">
        <f>'OddsRatio_working_3-way'!S189-'OddsRatio_working_3-way'!R189^2/3</f>
        <v>-0.98329891787120827</v>
      </c>
      <c r="V189" s="11">
        <f>'OddsRatio_working_3-way'!S189*'OddsRatio_working_3-way'!R189/3-2*'OddsRatio_working_3-way'!R189^3/27-'OddsRatio_working_3-way'!T189</f>
        <v>0.19607156886763871</v>
      </c>
      <c r="W189" s="11">
        <f>'OddsRatio_working_3-way'!V189^2+4*'OddsRatio_working_3-way'!U189^3/27</f>
        <v>-0.10240466190815309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0.18764908874437033</v>
      </c>
      <c r="Y189" s="11">
        <f>IF('OddsRatio_working_3-way'!W189&gt;=0,IF('OddsRatio_working_3-way'!V189+SQRT('OddsRatio_working_3-way'!W189)&gt;0,0,PI()),ACOS('OddsRatio_working_3-way'!V189/(2*'OddsRatio_working_3-way'!X189)))</f>
        <v>1.0210838316613393</v>
      </c>
      <c r="Z189" s="11">
        <f>'OddsRatio_working_3-way'!X189^(1/3)*COS('OddsRatio_working_3-way'!Y189/3)</f>
        <v>0.53966631387141795</v>
      </c>
      <c r="AA189" s="11">
        <f>'OddsRatio_working_3-way'!X189^(1/3)*COS(('OddsRatio_working_3-way'!Y189+2*PI())/3)</f>
        <v>-0.43534730050697384</v>
      </c>
      <c r="AB189" s="11">
        <f>'OddsRatio_working_3-way'!X189^(1/3)*COS(('OddsRatio_working_3-way'!Y189+4*PI())/3)</f>
        <v>-0.10431901336444394</v>
      </c>
      <c r="AC189" s="11">
        <f>'OddsRatio_working_3-way'!X189^(1/3)*SIN('OddsRatio_working_3-way'!Y189/3)</f>
        <v>0.19111927069112028</v>
      </c>
      <c r="AD189" s="11">
        <f>'OddsRatio_working_3-way'!X189^(1/3)*SIN(('OddsRatio_working_3-way'!Y189+2*PI())/3)</f>
        <v>0.37180510203379419</v>
      </c>
      <c r="AE189" s="11">
        <f>'OddsRatio_working_3-way'!X189^(1/3)*SIN(('OddsRatio_working_3-way'!Y189+4*PI())/3)</f>
        <v>-0.56292437272491447</v>
      </c>
      <c r="AF189" s="11">
        <f>-'OddsRatio_working_3-way'!U189/(3*'OddsRatio_working_3-way'!X189^(1/3))*COS(('OddsRatio_working_3-way'!Y189)/3)</f>
        <v>0.53966631387141784</v>
      </c>
      <c r="AG189" s="11">
        <f>-'OddsRatio_working_3-way'!U189/(3*'OddsRatio_working_3-way'!X189^(1/3))*COS(('OddsRatio_working_3-way'!Y189+2*PI())/3)</f>
        <v>-0.43534730050697373</v>
      </c>
      <c r="AH189" s="11">
        <f>-'OddsRatio_working_3-way'!U189/(3*'OddsRatio_working_3-way'!X189^(1/3))*COS(('OddsRatio_working_3-way'!Y189+4*PI())/3)</f>
        <v>-0.10431901336444392</v>
      </c>
      <c r="AI189" s="11">
        <f>'OddsRatio_working_3-way'!U189/(3*'OddsRatio_working_3-way'!X189^(1/3))*SIN(('OddsRatio_working_3-way'!Y189)/3)</f>
        <v>-0.19111927069112022</v>
      </c>
      <c r="AJ189" s="11">
        <f>'OddsRatio_working_3-way'!U189/(3*'OddsRatio_working_3-way'!X189^(1/3))*SIN(('OddsRatio_working_3-way'!Y189+2*PI())/3)</f>
        <v>-0.37180510203379408</v>
      </c>
      <c r="AK189" s="11">
        <f>'OddsRatio_working_3-way'!U189/(3*'OddsRatio_working_3-way'!X189^(1/3))*SIN(('OddsRatio_working_3-way'!Y189+4*PI())/3)</f>
        <v>0.56292437272491436</v>
      </c>
      <c r="AL189" s="11">
        <f>'OddsRatio_working_3-way'!Z189+'OddsRatio_working_3-way'!AF189</f>
        <v>1.0793326277428359</v>
      </c>
      <c r="AM189" s="11">
        <f>'OddsRatio_working_3-way'!AA189+'OddsRatio_working_3-way'!AG189</f>
        <v>-0.87069460101394758</v>
      </c>
      <c r="AN189" s="11">
        <f>'OddsRatio_working_3-way'!AB189+'OddsRatio_working_3-way'!AH189</f>
        <v>-0.20863802672888787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1.0793326277428359</v>
      </c>
      <c r="AS189" s="11">
        <f>IF(('OddsRatio_working_3-way'!X189=0),IF(Q189&gt;0,-Q189^(1/3),(-Q189)^(1/3)),'OddsRatio_working_3-way'!AM189-'OddsRatio_working_3-way'!R189/3)</f>
        <v>-0.87069460101394758</v>
      </c>
      <c r="AT189" s="11">
        <f>IF(('OddsRatio_working_3-way'!X189=0),IF(Q189&gt;0,-Q189^(1/3),(-Q189)^(1/3)),'OddsRatio_working_3-way'!AN189-'OddsRatio_working_3-way'!R189/3)</f>
        <v>-0.20863802672888787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2.3199999999999998</v>
      </c>
      <c r="B190" s="4">
        <f>IF('True_Odds_Calculator_3-way'!B191="","",'True_Odds_Calculator_3-way'!B191)</f>
        <v>3.26</v>
      </c>
      <c r="C190" s="4">
        <f>IF('True_Odds_Calculator_3-way'!C191="","",'True_Odds_Calculator_3-way'!C191)</f>
        <v>3.38</v>
      </c>
      <c r="D190" s="9">
        <f t="shared" si="39"/>
        <v>0.41859958305206535</v>
      </c>
      <c r="E190" s="9">
        <f t="shared" si="40"/>
        <v>0.29603353713763442</v>
      </c>
      <c r="F190" s="9">
        <f t="shared" si="41"/>
        <v>0.28536687981030023</v>
      </c>
      <c r="G190" s="9">
        <f t="shared" si="42"/>
        <v>1.0522104635479512</v>
      </c>
      <c r="H190" s="9">
        <f t="shared" si="43"/>
        <v>2.3889178118832959</v>
      </c>
      <c r="I190" s="9">
        <f t="shared" si="44"/>
        <v>3.3779956476183695</v>
      </c>
      <c r="J190" s="9">
        <f t="shared" si="45"/>
        <v>3.5042609032441239</v>
      </c>
      <c r="K190" s="11">
        <f t="shared" si="46"/>
        <v>0.43103448275862072</v>
      </c>
      <c r="L190" s="11">
        <f t="shared" si="47"/>
        <v>0.30674846625766872</v>
      </c>
      <c r="M190" s="11">
        <f t="shared" si="48"/>
        <v>0.29585798816568049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-0.27773911171252141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0.23314385570492063</v>
      </c>
      <c r="Q190" s="11">
        <f>2*'OddsRatio_working_3-way'!K190*'OddsRatio_working_3-way'!L190*'OddsRatio_working_3-way'!M190</f>
        <v>7.8236193189570688E-2</v>
      </c>
      <c r="R190" s="11">
        <f t="shared" si="49"/>
        <v>0</v>
      </c>
      <c r="S190" s="11">
        <f t="shared" si="50"/>
        <v>-0.83943472803441577</v>
      </c>
      <c r="T190" s="11">
        <f t="shared" si="51"/>
        <v>-0.28168950605181742</v>
      </c>
      <c r="U190" s="11">
        <f>'OddsRatio_working_3-way'!S190-'OddsRatio_working_3-way'!R190^2/3</f>
        <v>-0.83943472803441577</v>
      </c>
      <c r="V190" s="11">
        <f>'OddsRatio_working_3-way'!S190*'OddsRatio_working_3-way'!R190/3-2*'OddsRatio_working_3-way'!R190^3/27-'OddsRatio_working_3-way'!T190</f>
        <v>0.28168950605181742</v>
      </c>
      <c r="W190" s="11">
        <f>'OddsRatio_working_3-way'!V190^2+4*'OddsRatio_working_3-way'!U190^3/27</f>
        <v>-8.2818721572111426E-3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0.14801254167884559</v>
      </c>
      <c r="Y190" s="11">
        <f>IF('OddsRatio_working_3-way'!W190&gt;=0,IF('OddsRatio_working_3-way'!V190+SQRT('OddsRatio_working_3-way'!W190)&gt;0,0,PI()),ACOS('OddsRatio_working_3-way'!V190/(2*'OddsRatio_working_3-way'!X190)))</f>
        <v>0.3124832440602987</v>
      </c>
      <c r="Z190" s="11">
        <f>'OddsRatio_working_3-way'!X190^(1/3)*COS('OddsRatio_working_3-way'!Y190/3)</f>
        <v>0.52610523177397561</v>
      </c>
      <c r="AA190" s="11">
        <f>'OddsRatio_working_3-way'!X190^(1/3)*COS(('OddsRatio_working_3-way'!Y190+2*PI())/3)</f>
        <v>-0.31068291961940625</v>
      </c>
      <c r="AB190" s="11">
        <f>'OddsRatio_working_3-way'!X190^(1/3)*COS(('OddsRatio_working_3-way'!Y190+4*PI())/3)</f>
        <v>-0.21542231215456908</v>
      </c>
      <c r="AC190" s="11">
        <f>'OddsRatio_working_3-way'!X190^(1/3)*SIN('OddsRatio_working_3-way'!Y190/3)</f>
        <v>5.4998737362990983E-2</v>
      </c>
      <c r="AD190" s="11">
        <f>'OddsRatio_working_3-way'!X190^(1/3)*SIN(('OddsRatio_working_3-way'!Y190+2*PI())/3)</f>
        <v>0.42812112709866751</v>
      </c>
      <c r="AE190" s="11">
        <f>'OddsRatio_working_3-way'!X190^(1/3)*SIN(('OddsRatio_working_3-way'!Y190+4*PI())/3)</f>
        <v>-0.4831198644616585</v>
      </c>
      <c r="AF190" s="11">
        <f>-'OddsRatio_working_3-way'!U190/(3*'OddsRatio_working_3-way'!X190^(1/3))*COS(('OddsRatio_working_3-way'!Y190)/3)</f>
        <v>0.52610523177397572</v>
      </c>
      <c r="AG190" s="11">
        <f>-'OddsRatio_working_3-way'!U190/(3*'OddsRatio_working_3-way'!X190^(1/3))*COS(('OddsRatio_working_3-way'!Y190+2*PI())/3)</f>
        <v>-0.31068291961940631</v>
      </c>
      <c r="AH190" s="11">
        <f>-'OddsRatio_working_3-way'!U190/(3*'OddsRatio_working_3-way'!X190^(1/3))*COS(('OddsRatio_working_3-way'!Y190+4*PI())/3)</f>
        <v>-0.21542231215456914</v>
      </c>
      <c r="AI190" s="11">
        <f>'OddsRatio_working_3-way'!U190/(3*'OddsRatio_working_3-way'!X190^(1/3))*SIN(('OddsRatio_working_3-way'!Y190)/3)</f>
        <v>-5.499873736299099E-2</v>
      </c>
      <c r="AJ190" s="11">
        <f>'OddsRatio_working_3-way'!U190/(3*'OddsRatio_working_3-way'!X190^(1/3))*SIN(('OddsRatio_working_3-way'!Y190+2*PI())/3)</f>
        <v>-0.42812112709866762</v>
      </c>
      <c r="AK190" s="11">
        <f>'OddsRatio_working_3-way'!U190/(3*'OddsRatio_working_3-way'!X190^(1/3))*SIN(('OddsRatio_working_3-way'!Y190+4*PI())/3)</f>
        <v>0.48311986446165855</v>
      </c>
      <c r="AL190" s="11">
        <f>'OddsRatio_working_3-way'!Z190+'OddsRatio_working_3-way'!AF190</f>
        <v>1.0522104635479512</v>
      </c>
      <c r="AM190" s="11">
        <f>'OddsRatio_working_3-way'!AA190+'OddsRatio_working_3-way'!AG190</f>
        <v>-0.62136583923881261</v>
      </c>
      <c r="AN190" s="11">
        <f>'OddsRatio_working_3-way'!AB190+'OddsRatio_working_3-way'!AH190</f>
        <v>-0.43084462430913822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1.0522104635479512</v>
      </c>
      <c r="AS190" s="11">
        <f>IF(('OddsRatio_working_3-way'!X190=0),IF(Q190&gt;0,-Q190^(1/3),(-Q190)^(1/3)),'OddsRatio_working_3-way'!AM190-'OddsRatio_working_3-way'!R190/3)</f>
        <v>-0.62136583923881261</v>
      </c>
      <c r="AT190" s="11">
        <f>IF(('OddsRatio_working_3-way'!X190=0),IF(Q190&gt;0,-Q190^(1/3),(-Q190)^(1/3)),'OddsRatio_working_3-way'!AN190-'OddsRatio_working_3-way'!R190/3)</f>
        <v>-0.43084462430913822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1.44</v>
      </c>
      <c r="B2" s="4">
        <f>IF('True_Odds_Calculator_2-way'!B3="","",'True_Odds_Calculator_2-way'!B3)</f>
        <v>2.86</v>
      </c>
      <c r="C2" s="4">
        <f t="shared" ref="C2:C65" si="0">IF(A2="","",((1/A2)+(1/B2))-1)</f>
        <v>4.4094794094794221E-2</v>
      </c>
      <c r="D2" s="4">
        <f>IF(A2="","",(2*A2)/(2-($C2*A2)))</f>
        <v>1.4872165246280515</v>
      </c>
      <c r="E2" s="4">
        <f>IF(B2="","",(2*B2)/(2-($C2*B2)))</f>
        <v>3.0524755410613702</v>
      </c>
      <c r="G2" s="4">
        <f t="shared" ref="G2:G65" si="1">IF(A2="","",C2+1)</f>
        <v>1.0440947940947942</v>
      </c>
    </row>
    <row r="3" spans="1:7" x14ac:dyDescent="0.2">
      <c r="A3" s="4">
        <f>IF('True_Odds_Calculator_2-way'!A4="","",'True_Odds_Calculator_2-way'!A4)</f>
        <v>1.61</v>
      </c>
      <c r="B3" s="4">
        <f>IF('True_Odds_Calculator_2-way'!B4="","",'True_Odds_Calculator_2-way'!B4)</f>
        <v>2.46</v>
      </c>
      <c r="C3" s="4">
        <f t="shared" si="0"/>
        <v>2.7622077463010708E-2</v>
      </c>
      <c r="D3" s="4">
        <f t="shared" ref="D3:D66" si="2">IF(A3="","",(2*A3)/(2-($C3*A3)))</f>
        <v>1.6466137280172954</v>
      </c>
      <c r="E3" s="4">
        <f t="shared" ref="E3:E66" si="3">IF(B3="","",(2*B3)/(2-($C3*B3)))</f>
        <v>2.5465183565871534</v>
      </c>
      <c r="G3" s="4">
        <f t="shared" si="1"/>
        <v>1.0276220774630107</v>
      </c>
    </row>
    <row r="4" spans="1:7" x14ac:dyDescent="0.2">
      <c r="A4" s="4">
        <f>IF('True_Odds_Calculator_2-way'!A5="","",'True_Odds_Calculator_2-way'!A5)</f>
        <v>1.76</v>
      </c>
      <c r="B4" s="4">
        <f>IF('True_Odds_Calculator_2-way'!B5="","",'True_Odds_Calculator_2-way'!B5)</f>
        <v>2.15</v>
      </c>
      <c r="C4" s="4">
        <f t="shared" si="0"/>
        <v>3.3298097251585723E-2</v>
      </c>
      <c r="D4" s="4">
        <f t="shared" si="2"/>
        <v>1.8131288931480596</v>
      </c>
      <c r="E4" s="4">
        <f t="shared" si="3"/>
        <v>2.2298173246906305</v>
      </c>
      <c r="G4" s="4">
        <f t="shared" si="1"/>
        <v>1.0332980972515857</v>
      </c>
    </row>
    <row r="5" spans="1:7" x14ac:dyDescent="0.2">
      <c r="A5" s="4">
        <f>IF('True_Odds_Calculator_2-way'!A6="","",'True_Odds_Calculator_2-way'!A6)</f>
        <v>1.77</v>
      </c>
      <c r="B5" s="4">
        <f>IF('True_Odds_Calculator_2-way'!B6="","",'True_Odds_Calculator_2-way'!B6)</f>
        <v>2.14</v>
      </c>
      <c r="C5" s="4">
        <f t="shared" si="0"/>
        <v>3.2261471038597556E-2</v>
      </c>
      <c r="D5" s="4">
        <f t="shared" si="2"/>
        <v>1.822021261243927</v>
      </c>
      <c r="E5" s="4">
        <f t="shared" si="3"/>
        <v>2.216513546725964</v>
      </c>
      <c r="G5" s="4">
        <f t="shared" si="1"/>
        <v>1.0322614710385976</v>
      </c>
    </row>
    <row r="6" spans="1:7" x14ac:dyDescent="0.2">
      <c r="A6" s="4">
        <f>IF('True_Odds_Calculator_2-way'!A7="","",'True_Odds_Calculator_2-way'!A7)</f>
        <v>2.16</v>
      </c>
      <c r="B6" s="4">
        <f>IF('True_Odds_Calculator_2-way'!B7="","",'True_Odds_Calculator_2-way'!B7)</f>
        <v>1.77</v>
      </c>
      <c r="C6" s="4">
        <f t="shared" si="0"/>
        <v>2.79347143753923E-2</v>
      </c>
      <c r="D6" s="4">
        <f t="shared" si="2"/>
        <v>2.2271932890597692</v>
      </c>
      <c r="E6" s="4">
        <f t="shared" si="3"/>
        <v>1.8148675590999714</v>
      </c>
      <c r="G6" s="4">
        <f t="shared" si="1"/>
        <v>1.0279347143753923</v>
      </c>
    </row>
    <row r="7" spans="1:7" x14ac:dyDescent="0.2">
      <c r="A7" s="4">
        <f>IF('True_Odds_Calculator_2-way'!A8="","",'True_Odds_Calculator_2-way'!A8)</f>
        <v>1.57</v>
      </c>
      <c r="B7" s="4">
        <f>IF('True_Odds_Calculator_2-way'!B8="","",'True_Odds_Calculator_2-way'!B8)</f>
        <v>2.44</v>
      </c>
      <c r="C7" s="4">
        <f t="shared" si="0"/>
        <v>4.6778740733006252E-2</v>
      </c>
      <c r="D7" s="4">
        <f t="shared" si="2"/>
        <v>1.6298502382573181</v>
      </c>
      <c r="E7" s="4">
        <f t="shared" si="3"/>
        <v>2.5876790056741421</v>
      </c>
      <c r="G7" s="4">
        <f t="shared" si="1"/>
        <v>1.0467787407330063</v>
      </c>
    </row>
    <row r="8" spans="1:7" x14ac:dyDescent="0.2">
      <c r="A8" s="4">
        <f>IF('True_Odds_Calculator_2-way'!A9="","",'True_Odds_Calculator_2-way'!A9)</f>
        <v>1.6</v>
      </c>
      <c r="B8" s="4">
        <f>IF('True_Odds_Calculator_2-way'!B9="","",'True_Odds_Calculator_2-way'!B9)</f>
        <v>2.4700000000000002</v>
      </c>
      <c r="C8" s="4">
        <f t="shared" si="0"/>
        <v>2.9858299595141746E-2</v>
      </c>
      <c r="D8" s="4">
        <f t="shared" si="2"/>
        <v>1.6391538780588968</v>
      </c>
      <c r="E8" s="4">
        <f t="shared" si="3"/>
        <v>2.5645684620376383</v>
      </c>
      <c r="G8" s="4">
        <f t="shared" si="1"/>
        <v>1.0298582995951417</v>
      </c>
    </row>
    <row r="9" spans="1:7" x14ac:dyDescent="0.2">
      <c r="A9" s="4">
        <f>IF('True_Odds_Calculator_2-way'!A10="","",'True_Odds_Calculator_2-way'!A10)</f>
        <v>2.0299999999999998</v>
      </c>
      <c r="B9" s="4">
        <f>IF('True_Odds_Calculator_2-way'!B10="","",'True_Odds_Calculator_2-way'!B10)</f>
        <v>1.86</v>
      </c>
      <c r="C9" s="4">
        <f t="shared" si="0"/>
        <v>3.0245246040574214E-2</v>
      </c>
      <c r="D9" s="4">
        <f t="shared" si="2"/>
        <v>2.0942925287037548</v>
      </c>
      <c r="E9" s="4">
        <f t="shared" si="3"/>
        <v>1.9138324294186226</v>
      </c>
      <c r="G9" s="4">
        <f t="shared" si="1"/>
        <v>1.0302452460405742</v>
      </c>
    </row>
    <row r="10" spans="1:7" x14ac:dyDescent="0.2">
      <c r="A10" s="4">
        <f>IF('True_Odds_Calculator_2-way'!A11="","",'True_Odds_Calculator_2-way'!A11)</f>
        <v>2.2400000000000002</v>
      </c>
      <c r="B10" s="4">
        <f>IF('True_Odds_Calculator_2-way'!B11="","",'True_Odds_Calculator_2-way'!B11)</f>
        <v>1.7</v>
      </c>
      <c r="C10" s="4">
        <f t="shared" si="0"/>
        <v>3.4663865546218364E-2</v>
      </c>
      <c r="D10" s="4">
        <f t="shared" si="2"/>
        <v>2.3304773561811505</v>
      </c>
      <c r="E10" s="4">
        <f t="shared" si="3"/>
        <v>1.7516099356025756</v>
      </c>
      <c r="G10" s="4">
        <f t="shared" si="1"/>
        <v>1.0346638655462184</v>
      </c>
    </row>
    <row r="11" spans="1:7" x14ac:dyDescent="0.2">
      <c r="A11" s="4">
        <f>IF('True_Odds_Calculator_2-way'!A12="","",'True_Odds_Calculator_2-way'!A12)</f>
        <v>2.42</v>
      </c>
      <c r="B11" s="4">
        <f>IF('True_Odds_Calculator_2-way'!B12="","",'True_Odds_Calculator_2-way'!B12)</f>
        <v>1.57</v>
      </c>
      <c r="C11" s="4">
        <f t="shared" si="0"/>
        <v>5.0165815655103474E-2</v>
      </c>
      <c r="D11" s="4">
        <f t="shared" si="2"/>
        <v>2.5763884179833187</v>
      </c>
      <c r="E11" s="4">
        <f t="shared" si="3"/>
        <v>1.6343614229793093</v>
      </c>
      <c r="G11" s="4">
        <f t="shared" si="1"/>
        <v>1.0501658156551035</v>
      </c>
    </row>
    <row r="12" spans="1:7" x14ac:dyDescent="0.2">
      <c r="A12" s="4">
        <f>IF('True_Odds_Calculator_2-way'!A13="","",'True_Odds_Calculator_2-way'!A13)</f>
        <v>1.7</v>
      </c>
      <c r="B12" s="4">
        <f>IF('True_Odds_Calculator_2-way'!B13="","",'True_Odds_Calculator_2-way'!B13)</f>
        <v>2.17</v>
      </c>
      <c r="C12" s="4">
        <f t="shared" si="0"/>
        <v>4.9064787205204574E-2</v>
      </c>
      <c r="D12" s="4">
        <f t="shared" si="2"/>
        <v>1.773984130800673</v>
      </c>
      <c r="E12" s="4">
        <f t="shared" si="3"/>
        <v>2.2920161540851192</v>
      </c>
      <c r="G12" s="4">
        <f t="shared" si="1"/>
        <v>1.0490647872052046</v>
      </c>
    </row>
    <row r="13" spans="1:7" x14ac:dyDescent="0.2">
      <c r="A13" s="4">
        <f>IF('True_Odds_Calculator_2-way'!A14="","",'True_Odds_Calculator_2-way'!A14)</f>
        <v>2.67</v>
      </c>
      <c r="B13" s="4">
        <f>IF('True_Odds_Calculator_2-way'!B14="","",'True_Odds_Calculator_2-way'!B14)</f>
        <v>1.53</v>
      </c>
      <c r="C13" s="4">
        <f t="shared" si="0"/>
        <v>2.81266064478225E-2</v>
      </c>
      <c r="D13" s="4">
        <f t="shared" si="2"/>
        <v>2.7741672608739938</v>
      </c>
      <c r="E13" s="4">
        <f t="shared" si="3"/>
        <v>1.5636447149336854</v>
      </c>
      <c r="G13" s="4">
        <f t="shared" si="1"/>
        <v>1.0281266064478225</v>
      </c>
    </row>
    <row r="14" spans="1:7" x14ac:dyDescent="0.2">
      <c r="A14" s="4">
        <f>IF('True_Odds_Calculator_2-way'!A15="","",'True_Odds_Calculator_2-way'!A15)</f>
        <v>3.05</v>
      </c>
      <c r="B14" s="4">
        <f>IF('True_Odds_Calculator_2-way'!B15="","",'True_Odds_Calculator_2-way'!B15)</f>
        <v>1.4</v>
      </c>
      <c r="C14" s="4">
        <f t="shared" si="0"/>
        <v>4.2154566744730726E-2</v>
      </c>
      <c r="D14" s="4">
        <f t="shared" si="2"/>
        <v>3.2595419847328246</v>
      </c>
      <c r="E14" s="4">
        <f t="shared" si="3"/>
        <v>1.4425675675675675</v>
      </c>
      <c r="G14" s="4">
        <f t="shared" si="1"/>
        <v>1.0421545667447307</v>
      </c>
    </row>
    <row r="15" spans="1:7" x14ac:dyDescent="0.2">
      <c r="A15" s="4">
        <f>IF('True_Odds_Calculator_2-way'!A16="","",'True_Odds_Calculator_2-way'!A16)</f>
        <v>1.68</v>
      </c>
      <c r="B15" s="4">
        <f>IF('True_Odds_Calculator_2-way'!B16="","",'True_Odds_Calculator_2-way'!B16)</f>
        <v>2.2799999999999998</v>
      </c>
      <c r="C15" s="4">
        <f t="shared" si="0"/>
        <v>3.383458646616555E-2</v>
      </c>
      <c r="D15" s="4">
        <f t="shared" si="2"/>
        <v>1.7291440953412784</v>
      </c>
      <c r="E15" s="4">
        <f t="shared" si="3"/>
        <v>2.3714710252600297</v>
      </c>
      <c r="G15" s="4">
        <f t="shared" si="1"/>
        <v>1.0338345864661656</v>
      </c>
    </row>
    <row r="16" spans="1:7" x14ac:dyDescent="0.2">
      <c r="A16" s="4">
        <f>IF('True_Odds_Calculator_2-way'!A17="","",'True_Odds_Calculator_2-way'!A17)</f>
        <v>1.76</v>
      </c>
      <c r="B16" s="4">
        <f>IF('True_Odds_Calculator_2-way'!B17="","",'True_Odds_Calculator_2-way'!B17)</f>
        <v>2.13</v>
      </c>
      <c r="C16" s="4">
        <f t="shared" si="0"/>
        <v>3.7665386256935607E-2</v>
      </c>
      <c r="D16" s="4">
        <f t="shared" si="2"/>
        <v>1.8203360202000585</v>
      </c>
      <c r="E16" s="4">
        <f t="shared" si="3"/>
        <v>2.2190126672191313</v>
      </c>
      <c r="G16" s="4">
        <f t="shared" si="1"/>
        <v>1.0376653862569356</v>
      </c>
    </row>
    <row r="17" spans="1:7" x14ac:dyDescent="0.2">
      <c r="A17" s="4">
        <f>IF('True_Odds_Calculator_2-way'!A18="","",'True_Odds_Calculator_2-way'!A18)</f>
        <v>1.77</v>
      </c>
      <c r="B17" s="4">
        <f>IF('True_Odds_Calculator_2-way'!B18="","",'True_Odds_Calculator_2-way'!B18)</f>
        <v>2.11</v>
      </c>
      <c r="C17" s="4">
        <f t="shared" si="0"/>
        <v>3.8905400701529036E-2</v>
      </c>
      <c r="D17" s="4">
        <f t="shared" si="2"/>
        <v>1.8331165484575556</v>
      </c>
      <c r="E17" s="4">
        <f t="shared" si="3"/>
        <v>2.2003122514507911</v>
      </c>
      <c r="G17" s="4">
        <f t="shared" si="1"/>
        <v>1.038905400701529</v>
      </c>
    </row>
    <row r="18" spans="1:7" x14ac:dyDescent="0.2">
      <c r="A18" s="4">
        <f>IF('True_Odds_Calculator_2-way'!A19="","",'True_Odds_Calculator_2-way'!A19)</f>
        <v>2.11</v>
      </c>
      <c r="B18" s="4">
        <f>IF('True_Odds_Calculator_2-way'!B19="","",'True_Odds_Calculator_2-way'!B19)</f>
        <v>1.77</v>
      </c>
      <c r="C18" s="4">
        <f t="shared" si="0"/>
        <v>3.8905400701529036E-2</v>
      </c>
      <c r="D18" s="4">
        <f t="shared" si="2"/>
        <v>2.2003122514507911</v>
      </c>
      <c r="E18" s="4">
        <f t="shared" si="3"/>
        <v>1.8331165484575556</v>
      </c>
      <c r="G18" s="4">
        <f t="shared" si="1"/>
        <v>1.038905400701529</v>
      </c>
    </row>
    <row r="19" spans="1:7" x14ac:dyDescent="0.2">
      <c r="A19" s="4">
        <f>IF('True_Odds_Calculator_2-way'!A20="","",'True_Odds_Calculator_2-way'!A20)</f>
        <v>1.44</v>
      </c>
      <c r="B19" s="4">
        <f>IF('True_Odds_Calculator_2-way'!B20="","",'True_Odds_Calculator_2-way'!B20)</f>
        <v>2.84</v>
      </c>
      <c r="C19" s="4">
        <f t="shared" si="0"/>
        <v>4.6557120500782423E-2</v>
      </c>
      <c r="D19" s="4">
        <f t="shared" si="2"/>
        <v>1.4899446225590205</v>
      </c>
      <c r="E19" s="4">
        <f t="shared" si="3"/>
        <v>3.0410469958358117</v>
      </c>
      <c r="G19" s="4">
        <f t="shared" si="1"/>
        <v>1.0465571205007824</v>
      </c>
    </row>
    <row r="20" spans="1:7" x14ac:dyDescent="0.2">
      <c r="A20" s="4">
        <f>IF('True_Odds_Calculator_2-way'!A21="","",'True_Odds_Calculator_2-way'!A21)</f>
        <v>1.33</v>
      </c>
      <c r="B20" s="4">
        <f>IF('True_Odds_Calculator_2-way'!B21="","",'True_Odds_Calculator_2-way'!B21)</f>
        <v>3.47</v>
      </c>
      <c r="C20" s="4">
        <f t="shared" si="0"/>
        <v>4.0064137288466029E-2</v>
      </c>
      <c r="D20" s="4">
        <f t="shared" si="2"/>
        <v>1.3664046424183209</v>
      </c>
      <c r="E20" s="4">
        <f t="shared" si="3"/>
        <v>3.7292230616944764</v>
      </c>
      <c r="G20" s="4">
        <f t="shared" si="1"/>
        <v>1.040064137288466</v>
      </c>
    </row>
    <row r="21" spans="1:7" x14ac:dyDescent="0.2">
      <c r="A21" s="4">
        <f>IF('True_Odds_Calculator_2-way'!A22="","",'True_Odds_Calculator_2-way'!A22)</f>
        <v>1.56</v>
      </c>
      <c r="B21" s="4">
        <f>IF('True_Odds_Calculator_2-way'!B22="","",'True_Odds_Calculator_2-way'!B22)</f>
        <v>2.58</v>
      </c>
      <c r="C21" s="4">
        <f t="shared" si="0"/>
        <v>2.8622540250447193E-2</v>
      </c>
      <c r="D21" s="4">
        <f t="shared" si="2"/>
        <v>1.5956232159847763</v>
      </c>
      <c r="E21" s="4">
        <f t="shared" si="3"/>
        <v>2.678913738019169</v>
      </c>
      <c r="G21" s="4">
        <f t="shared" si="1"/>
        <v>1.0286225402504472</v>
      </c>
    </row>
    <row r="22" spans="1:7" x14ac:dyDescent="0.2">
      <c r="A22" s="4">
        <f>IF('True_Odds_Calculator_2-way'!A23="","",'True_Odds_Calculator_2-way'!A23)</f>
        <v>1.73</v>
      </c>
      <c r="B22" s="4">
        <f>IF('True_Odds_Calculator_2-way'!B23="","",'True_Odds_Calculator_2-way'!B23)</f>
        <v>2.2200000000000002</v>
      </c>
      <c r="C22" s="4">
        <f t="shared" si="0"/>
        <v>2.8485132531375301E-2</v>
      </c>
      <c r="D22" s="4">
        <f t="shared" si="2"/>
        <v>1.7737034129219971</v>
      </c>
      <c r="E22" s="4">
        <f t="shared" si="3"/>
        <v>2.2924849280725841</v>
      </c>
      <c r="G22" s="4">
        <f t="shared" si="1"/>
        <v>1.0284851325313753</v>
      </c>
    </row>
    <row r="23" spans="1:7" x14ac:dyDescent="0.2">
      <c r="A23" s="4">
        <f>IF('True_Odds_Calculator_2-way'!A24="","",'True_Odds_Calculator_2-way'!A24)</f>
        <v>1.76</v>
      </c>
      <c r="B23" s="4">
        <f>IF('True_Odds_Calculator_2-way'!B24="","",'True_Odds_Calculator_2-way'!B24)</f>
        <v>2.17</v>
      </c>
      <c r="C23" s="4">
        <f t="shared" si="0"/>
        <v>2.9011311269375728E-2</v>
      </c>
      <c r="D23" s="4">
        <f t="shared" si="2"/>
        <v>1.8061099025820484</v>
      </c>
      <c r="E23" s="4">
        <f t="shared" si="3"/>
        <v>2.2405256365129644</v>
      </c>
      <c r="G23" s="4">
        <f t="shared" si="1"/>
        <v>1.0290113112693757</v>
      </c>
    </row>
    <row r="24" spans="1:7" x14ac:dyDescent="0.2">
      <c r="A24" s="4">
        <f>IF('True_Odds_Calculator_2-way'!A25="","",'True_Odds_Calculator_2-way'!A25)</f>
        <v>1.64</v>
      </c>
      <c r="B24" s="4">
        <f>IF('True_Odds_Calculator_2-way'!B25="","",'True_Odds_Calculator_2-way'!B25)</f>
        <v>2.38</v>
      </c>
      <c r="C24" s="4">
        <f t="shared" si="0"/>
        <v>2.9924164787866303E-2</v>
      </c>
      <c r="D24" s="4">
        <f t="shared" si="2"/>
        <v>1.6812543073742245</v>
      </c>
      <c r="E24" s="4">
        <f t="shared" si="3"/>
        <v>2.4678806272129488</v>
      </c>
      <c r="G24" s="4">
        <f t="shared" si="1"/>
        <v>1.0299241647878663</v>
      </c>
    </row>
    <row r="25" spans="1:7" x14ac:dyDescent="0.2">
      <c r="A25" s="4">
        <f>IF('True_Odds_Calculator_2-way'!A26="","",'True_Odds_Calculator_2-way'!A26)</f>
        <v>1.7</v>
      </c>
      <c r="B25" s="4">
        <f>IF('True_Odds_Calculator_2-way'!B26="","",'True_Odds_Calculator_2-way'!B26)</f>
        <v>2.2400000000000002</v>
      </c>
      <c r="C25" s="4">
        <f t="shared" si="0"/>
        <v>3.4663865546218364E-2</v>
      </c>
      <c r="D25" s="4">
        <f t="shared" si="2"/>
        <v>1.7516099356025756</v>
      </c>
      <c r="E25" s="4">
        <f t="shared" si="3"/>
        <v>2.3304773561811505</v>
      </c>
      <c r="G25" s="4">
        <f t="shared" si="1"/>
        <v>1.0346638655462184</v>
      </c>
    </row>
    <row r="26" spans="1:7" x14ac:dyDescent="0.2">
      <c r="A26" s="4">
        <f>IF('True_Odds_Calculator_2-way'!A27="","",'True_Odds_Calculator_2-way'!A27)</f>
        <v>1.91</v>
      </c>
      <c r="B26" s="4">
        <f>IF('True_Odds_Calculator_2-way'!B27="","",'True_Odds_Calculator_2-way'!B27)</f>
        <v>1.98</v>
      </c>
      <c r="C26" s="4">
        <f t="shared" si="0"/>
        <v>2.861071447458885E-2</v>
      </c>
      <c r="D26" s="4">
        <f t="shared" si="2"/>
        <v>1.9636533568721115</v>
      </c>
      <c r="E26" s="4">
        <f t="shared" si="3"/>
        <v>2.0377175494369308</v>
      </c>
      <c r="G26" s="4">
        <f t="shared" si="1"/>
        <v>1.0286107144745888</v>
      </c>
    </row>
    <row r="27" spans="1:7" x14ac:dyDescent="0.2">
      <c r="A27" s="4">
        <f>IF('True_Odds_Calculator_2-way'!A28="","",'True_Odds_Calculator_2-way'!A28)</f>
        <v>1.97</v>
      </c>
      <c r="B27" s="4">
        <f>IF('True_Odds_Calculator_2-way'!B28="","",'True_Odds_Calculator_2-way'!B28)</f>
        <v>1.92</v>
      </c>
      <c r="C27" s="4">
        <f t="shared" si="0"/>
        <v>2.844754653130277E-2</v>
      </c>
      <c r="D27" s="4">
        <f t="shared" si="2"/>
        <v>2.0267924123888115</v>
      </c>
      <c r="E27" s="4">
        <f t="shared" si="3"/>
        <v>1.9739066903246005</v>
      </c>
      <c r="G27" s="4">
        <f t="shared" si="1"/>
        <v>1.0284475465313028</v>
      </c>
    </row>
    <row r="28" spans="1:7" x14ac:dyDescent="0.2">
      <c r="A28" s="4">
        <f>IF('True_Odds_Calculator_2-way'!A29="","",'True_Odds_Calculator_2-way'!A29)</f>
        <v>1.66</v>
      </c>
      <c r="B28" s="4">
        <f>IF('True_Odds_Calculator_2-way'!B29="","",'True_Odds_Calculator_2-way'!B29)</f>
        <v>2.3199999999999998</v>
      </c>
      <c r="C28" s="4">
        <f t="shared" si="0"/>
        <v>3.3444121312837582E-2</v>
      </c>
      <c r="D28" s="4">
        <f t="shared" si="2"/>
        <v>1.707394928178755</v>
      </c>
      <c r="E28" s="4">
        <f t="shared" si="3"/>
        <v>2.4136375031336175</v>
      </c>
      <c r="G28" s="4">
        <f t="shared" si="1"/>
        <v>1.0334441213128376</v>
      </c>
    </row>
    <row r="29" spans="1:7" x14ac:dyDescent="0.2">
      <c r="A29" s="4">
        <f>IF('True_Odds_Calculator_2-way'!A30="","",'True_Odds_Calculator_2-way'!A30)</f>
        <v>1.5</v>
      </c>
      <c r="B29" s="4">
        <f>IF('True_Odds_Calculator_2-way'!B30="","",'True_Odds_Calculator_2-way'!B30)</f>
        <v>2.71</v>
      </c>
      <c r="C29" s="4">
        <f t="shared" si="0"/>
        <v>3.5670356703566997E-2</v>
      </c>
      <c r="D29" s="4">
        <f t="shared" si="2"/>
        <v>1.5412322274881518</v>
      </c>
      <c r="E29" s="4">
        <f t="shared" si="3"/>
        <v>2.847635726795096</v>
      </c>
      <c r="G29" s="4">
        <f t="shared" si="1"/>
        <v>1.035670356703567</v>
      </c>
    </row>
    <row r="30" spans="1:7" x14ac:dyDescent="0.2">
      <c r="A30" s="4">
        <f>IF('True_Odds_Calculator_2-way'!A31="","",'True_Odds_Calculator_2-way'!A31)</f>
        <v>2.0099999999999998</v>
      </c>
      <c r="B30" s="4">
        <f>IF('True_Odds_Calculator_2-way'!B31="","",'True_Odds_Calculator_2-way'!B31)</f>
        <v>1.9</v>
      </c>
      <c r="C30" s="4">
        <f t="shared" si="0"/>
        <v>2.3828227284629522E-2</v>
      </c>
      <c r="D30" s="4">
        <f t="shared" si="2"/>
        <v>2.05931517929361</v>
      </c>
      <c r="E30" s="4">
        <f t="shared" si="3"/>
        <v>1.9440061084245355</v>
      </c>
      <c r="G30" s="4">
        <f t="shared" si="1"/>
        <v>1.0238282272846295</v>
      </c>
    </row>
    <row r="31" spans="1:7" x14ac:dyDescent="0.2">
      <c r="A31" s="4">
        <f>IF('True_Odds_Calculator_2-way'!A32="","",'True_Odds_Calculator_2-way'!A32)</f>
        <v>2.02</v>
      </c>
      <c r="B31" s="4">
        <f>IF('True_Odds_Calculator_2-way'!B32="","",'True_Odds_Calculator_2-way'!B32)</f>
        <v>1.89</v>
      </c>
      <c r="C31" s="4">
        <f t="shared" si="0"/>
        <v>2.4150034051024338E-2</v>
      </c>
      <c r="D31" s="4">
        <f t="shared" si="2"/>
        <v>2.0705027387602368</v>
      </c>
      <c r="E31" s="4">
        <f t="shared" si="3"/>
        <v>1.9341405339682862</v>
      </c>
      <c r="G31" s="4">
        <f t="shared" si="1"/>
        <v>1.0241500340510243</v>
      </c>
    </row>
    <row r="32" spans="1:7" x14ac:dyDescent="0.2">
      <c r="A32" s="4">
        <f>IF('True_Odds_Calculator_2-way'!A33="","",'True_Odds_Calculator_2-way'!A33)</f>
        <v>2.08</v>
      </c>
      <c r="B32" s="4">
        <f>IF('True_Odds_Calculator_2-way'!B33="","",'True_Odds_Calculator_2-way'!B33)</f>
        <v>1.84</v>
      </c>
      <c r="C32" s="4">
        <f t="shared" si="0"/>
        <v>2.4247491638795804E-2</v>
      </c>
      <c r="D32" s="4">
        <f t="shared" si="2"/>
        <v>2.1338090990187331</v>
      </c>
      <c r="E32" s="4">
        <f t="shared" si="3"/>
        <v>1.8819826907946497</v>
      </c>
      <c r="G32" s="4">
        <f t="shared" si="1"/>
        <v>1.0242474916387958</v>
      </c>
    </row>
    <row r="33" spans="1:7" x14ac:dyDescent="0.2">
      <c r="A33" s="4">
        <f>IF('True_Odds_Calculator_2-way'!A34="","",'True_Odds_Calculator_2-way'!A34)</f>
        <v>2.09</v>
      </c>
      <c r="B33" s="4">
        <f>IF('True_Odds_Calculator_2-way'!B34="","",'True_Odds_Calculator_2-way'!B34)</f>
        <v>1.81</v>
      </c>
      <c r="C33" s="4">
        <f t="shared" si="0"/>
        <v>3.0955087366835166E-2</v>
      </c>
      <c r="D33" s="4">
        <f t="shared" si="2"/>
        <v>2.159867538325388</v>
      </c>
      <c r="E33" s="4">
        <f t="shared" si="3"/>
        <v>1.8621674173619833</v>
      </c>
      <c r="G33" s="4">
        <f t="shared" si="1"/>
        <v>1.0309550873668352</v>
      </c>
    </row>
    <row r="34" spans="1:7" x14ac:dyDescent="0.2">
      <c r="A34" s="4">
        <f>IF('True_Odds_Calculator_2-way'!A35="","",'True_Odds_Calculator_2-way'!A35)</f>
        <v>1.92</v>
      </c>
      <c r="B34" s="4">
        <f>IF('True_Odds_Calculator_2-way'!B35="","",'True_Odds_Calculator_2-way'!B35)</f>
        <v>1.99</v>
      </c>
      <c r="C34" s="4">
        <f t="shared" si="0"/>
        <v>2.3345896147403788E-2</v>
      </c>
      <c r="D34" s="4">
        <f t="shared" si="2"/>
        <v>1.9640176827387685</v>
      </c>
      <c r="E34" s="4">
        <f t="shared" si="3"/>
        <v>2.0373253705876082</v>
      </c>
      <c r="G34" s="4">
        <f t="shared" si="1"/>
        <v>1.0233458961474038</v>
      </c>
    </row>
    <row r="35" spans="1:7" x14ac:dyDescent="0.2">
      <c r="A35" s="4">
        <f>IF('True_Odds_Calculator_2-way'!A36="","",'True_Odds_Calculator_2-way'!A36)</f>
        <v>1.87</v>
      </c>
      <c r="B35" s="4">
        <f>IF('True_Odds_Calculator_2-way'!B36="","",'True_Odds_Calculator_2-way'!B36)</f>
        <v>2.0499999999999998</v>
      </c>
      <c r="C35" s="4">
        <f t="shared" si="0"/>
        <v>2.2564236337550447E-2</v>
      </c>
      <c r="D35" s="4">
        <f t="shared" si="2"/>
        <v>1.9103027282920144</v>
      </c>
      <c r="E35" s="4">
        <f t="shared" si="3"/>
        <v>2.0985356507458599</v>
      </c>
      <c r="G35" s="4">
        <f t="shared" si="1"/>
        <v>1.0225642363375504</v>
      </c>
    </row>
    <row r="36" spans="1:7" x14ac:dyDescent="0.2">
      <c r="A36" s="4">
        <f>IF('True_Odds_Calculator_2-way'!A37="","",'True_Odds_Calculator_2-way'!A37)</f>
        <v>1.38</v>
      </c>
      <c r="B36" s="4">
        <f>IF('True_Odds_Calculator_2-way'!B37="","",'True_Odds_Calculator_2-way'!B37)</f>
        <v>3.2</v>
      </c>
      <c r="C36" s="4">
        <f t="shared" si="0"/>
        <v>3.7137681159420399E-2</v>
      </c>
      <c r="D36" s="4">
        <f t="shared" si="2"/>
        <v>1.416292495189224</v>
      </c>
      <c r="E36" s="4">
        <f t="shared" si="3"/>
        <v>3.4021571648690303</v>
      </c>
      <c r="G36" s="4">
        <f t="shared" si="1"/>
        <v>1.0371376811594204</v>
      </c>
    </row>
    <row r="37" spans="1:7" x14ac:dyDescent="0.2">
      <c r="A37" s="4">
        <f>IF('True_Odds_Calculator_2-way'!A38="","",'True_Odds_Calculator_2-way'!A38)</f>
        <v>1.96</v>
      </c>
      <c r="B37" s="4">
        <f>IF('True_Odds_Calculator_2-way'!B38="","",'True_Odds_Calculator_2-way'!B38)</f>
        <v>1.94</v>
      </c>
      <c r="C37" s="4">
        <f t="shared" si="0"/>
        <v>2.5667999158426325E-2</v>
      </c>
      <c r="D37" s="4">
        <f t="shared" si="2"/>
        <v>2.0105752961082914</v>
      </c>
      <c r="E37" s="4">
        <f t="shared" si="3"/>
        <v>1.9895353704478862</v>
      </c>
      <c r="G37" s="4">
        <f t="shared" si="1"/>
        <v>1.0256679991584263</v>
      </c>
    </row>
    <row r="38" spans="1:7" x14ac:dyDescent="0.2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1.85</v>
      </c>
      <c r="C38" s="4">
        <f t="shared" si="0"/>
        <v>2.3632327980154022E-2</v>
      </c>
      <c r="D38" s="4">
        <f t="shared" si="2"/>
        <v>2.1219005402410303</v>
      </c>
      <c r="E38" s="4">
        <f t="shared" si="3"/>
        <v>1.8913446104457341</v>
      </c>
      <c r="G38" s="4">
        <f t="shared" si="1"/>
        <v>1.023632327980154</v>
      </c>
    </row>
    <row r="39" spans="1:7" x14ac:dyDescent="0.2">
      <c r="A39" s="4">
        <f>IF('True_Odds_Calculator_2-way'!A40="","",'True_Odds_Calculator_2-way'!A40)</f>
        <v>1.95</v>
      </c>
      <c r="B39" s="4">
        <f>IF('True_Odds_Calculator_2-way'!B40="","",'True_Odds_Calculator_2-way'!B40)</f>
        <v>1.95</v>
      </c>
      <c r="C39" s="4">
        <f t="shared" si="0"/>
        <v>2.5641025641025772E-2</v>
      </c>
      <c r="D39" s="4">
        <f t="shared" si="2"/>
        <v>2.0000000000000004</v>
      </c>
      <c r="E39" s="4">
        <f t="shared" si="3"/>
        <v>2.0000000000000004</v>
      </c>
      <c r="G39" s="4">
        <f t="shared" si="1"/>
        <v>1.0256410256410258</v>
      </c>
    </row>
    <row r="40" spans="1:7" x14ac:dyDescent="0.2">
      <c r="A40" s="4">
        <f>IF('True_Odds_Calculator_2-way'!A41="","",'True_Odds_Calculator_2-way'!A41)</f>
        <v>2.27</v>
      </c>
      <c r="B40" s="4">
        <f>IF('True_Odds_Calculator_2-way'!B41="","",'True_Odds_Calculator_2-way'!B41)</f>
        <v>1.7</v>
      </c>
      <c r="C40" s="4">
        <f t="shared" si="0"/>
        <v>2.876392847888054E-2</v>
      </c>
      <c r="D40" s="4">
        <f t="shared" si="2"/>
        <v>2.3466099118273029</v>
      </c>
      <c r="E40" s="4">
        <f t="shared" si="3"/>
        <v>1.7426055543011967</v>
      </c>
      <c r="G40" s="4">
        <f t="shared" si="1"/>
        <v>1.0287639284788805</v>
      </c>
    </row>
    <row r="41" spans="1:7" x14ac:dyDescent="0.2">
      <c r="A41" s="4">
        <f>IF('True_Odds_Calculator_2-way'!A42="","",'True_Odds_Calculator_2-way'!A42)</f>
        <v>2.04</v>
      </c>
      <c r="B41" s="4">
        <f>IF('True_Odds_Calculator_2-way'!B42="","",'True_Odds_Calculator_2-way'!B42)</f>
        <v>1.87</v>
      </c>
      <c r="C41" s="4">
        <f t="shared" si="0"/>
        <v>2.4955436720142554E-2</v>
      </c>
      <c r="D41" s="4">
        <f t="shared" si="2"/>
        <v>2.0932835820895521</v>
      </c>
      <c r="E41" s="4">
        <f t="shared" si="3"/>
        <v>1.9146757679180888</v>
      </c>
      <c r="G41" s="4">
        <f t="shared" si="1"/>
        <v>1.0249554367201426</v>
      </c>
    </row>
    <row r="42" spans="1:7" x14ac:dyDescent="0.2">
      <c r="A42" s="4">
        <f>IF('True_Odds_Calculator_2-way'!A43="","",'True_Odds_Calculator_2-way'!A43)</f>
        <v>2.2999999999999998</v>
      </c>
      <c r="B42" s="4">
        <f>IF('True_Odds_Calculator_2-way'!B43="","",'True_Odds_Calculator_2-way'!B43)</f>
        <v>1.68</v>
      </c>
      <c r="C42" s="4">
        <f t="shared" si="0"/>
        <v>3.002070393374745E-2</v>
      </c>
      <c r="D42" s="4">
        <f t="shared" si="2"/>
        <v>2.3822441430332923</v>
      </c>
      <c r="E42" s="4">
        <f t="shared" si="3"/>
        <v>1.7234611953612846</v>
      </c>
      <c r="G42" s="4">
        <f t="shared" si="1"/>
        <v>1.0300207039337475</v>
      </c>
    </row>
    <row r="43" spans="1:7" x14ac:dyDescent="0.2">
      <c r="A43" s="4">
        <f>IF('True_Odds_Calculator_2-way'!A44="","",'True_Odds_Calculator_2-way'!A44)</f>
        <v>2.25</v>
      </c>
      <c r="B43" s="4">
        <f>IF('True_Odds_Calculator_2-way'!B44="","",'True_Odds_Calculator_2-way'!B44)</f>
        <v>1.71</v>
      </c>
      <c r="C43" s="4">
        <f t="shared" si="0"/>
        <v>2.9239766081871288E-2</v>
      </c>
      <c r="D43" s="4">
        <f t="shared" si="2"/>
        <v>2.3265306122448979</v>
      </c>
      <c r="E43" s="4">
        <f t="shared" si="3"/>
        <v>1.7538461538461536</v>
      </c>
      <c r="G43" s="4">
        <f t="shared" si="1"/>
        <v>1.0292397660818713</v>
      </c>
    </row>
    <row r="44" spans="1:7" x14ac:dyDescent="0.2">
      <c r="A44" s="4">
        <f>IF('True_Odds_Calculator_2-way'!A45="","",'True_Odds_Calculator_2-way'!A45)</f>
        <v>2.17</v>
      </c>
      <c r="B44" s="4">
        <f>IF('True_Odds_Calculator_2-way'!B45="","",'True_Odds_Calculator_2-way'!B45)</f>
        <v>1.76</v>
      </c>
      <c r="C44" s="4">
        <f t="shared" si="0"/>
        <v>2.9011311269375728E-2</v>
      </c>
      <c r="D44" s="4">
        <f t="shared" si="2"/>
        <v>2.2405256365129644</v>
      </c>
      <c r="E44" s="4">
        <f t="shared" si="3"/>
        <v>1.8061099025820484</v>
      </c>
      <c r="G44" s="4">
        <f t="shared" si="1"/>
        <v>1.0290113112693757</v>
      </c>
    </row>
    <row r="45" spans="1:7" x14ac:dyDescent="0.2">
      <c r="A45" s="4">
        <f>IF('True_Odds_Calculator_2-way'!A46="","",'True_Odds_Calculator_2-way'!A46)</f>
        <v>1.98</v>
      </c>
      <c r="B45" s="4">
        <f>IF('True_Odds_Calculator_2-way'!B46="","",'True_Odds_Calculator_2-way'!B46)</f>
        <v>1.93</v>
      </c>
      <c r="C45" s="4">
        <f t="shared" si="0"/>
        <v>2.3185220076411994E-2</v>
      </c>
      <c r="D45" s="4">
        <f t="shared" si="2"/>
        <v>2.0265153523890338</v>
      </c>
      <c r="E45" s="4">
        <f t="shared" si="3"/>
        <v>1.974169551066798</v>
      </c>
      <c r="G45" s="4">
        <f t="shared" si="1"/>
        <v>1.023185220076412</v>
      </c>
    </row>
    <row r="46" spans="1:7" x14ac:dyDescent="0.2">
      <c r="A46" s="4">
        <f>IF('True_Odds_Calculator_2-way'!A47="","",'True_Odds_Calculator_2-way'!A47)</f>
        <v>2.34</v>
      </c>
      <c r="B46" s="4">
        <f>IF('True_Odds_Calculator_2-way'!B47="","",'True_Odds_Calculator_2-way'!B47)</f>
        <v>1.66</v>
      </c>
      <c r="C46" s="4">
        <f t="shared" si="0"/>
        <v>2.9760065904644417E-2</v>
      </c>
      <c r="D46" s="4">
        <f t="shared" si="2"/>
        <v>2.4244164274123086</v>
      </c>
      <c r="E46" s="4">
        <f t="shared" si="3"/>
        <v>1.7020418894049603</v>
      </c>
      <c r="G46" s="4">
        <f t="shared" si="1"/>
        <v>1.0297600659046444</v>
      </c>
    </row>
    <row r="47" spans="1:7" x14ac:dyDescent="0.2">
      <c r="A47" s="4">
        <f>IF('True_Odds_Calculator_2-way'!A48="","",'True_Odds_Calculator_2-way'!A48)</f>
        <v>2.34</v>
      </c>
      <c r="B47" s="4">
        <f>IF('True_Odds_Calculator_2-way'!B48="","",'True_Odds_Calculator_2-way'!B48)</f>
        <v>1.66</v>
      </c>
      <c r="C47" s="4">
        <f t="shared" si="0"/>
        <v>2.9760065904644417E-2</v>
      </c>
      <c r="D47" s="4">
        <f t="shared" si="2"/>
        <v>2.4244164274123086</v>
      </c>
      <c r="E47" s="4">
        <f t="shared" si="3"/>
        <v>1.7020418894049603</v>
      </c>
      <c r="G47" s="4">
        <f t="shared" si="1"/>
        <v>1.0297600659046444</v>
      </c>
    </row>
    <row r="48" spans="1:7" x14ac:dyDescent="0.2">
      <c r="A48" s="4">
        <f>IF('True_Odds_Calculator_2-way'!A49="","",'True_Odds_Calculator_2-way'!A49)</f>
        <v>2.0099999999999998</v>
      </c>
      <c r="B48" s="4">
        <f>IF('True_Odds_Calculator_2-way'!B49="","",'True_Odds_Calculator_2-way'!B49)</f>
        <v>1.87</v>
      </c>
      <c r="C48" s="4">
        <f t="shared" si="0"/>
        <v>3.22717960997152E-2</v>
      </c>
      <c r="D48" s="4">
        <f t="shared" si="2"/>
        <v>2.0773758532069522</v>
      </c>
      <c r="E48" s="4">
        <f t="shared" si="3"/>
        <v>1.9281811886013285</v>
      </c>
      <c r="G48" s="4">
        <f t="shared" si="1"/>
        <v>1.0322717960997152</v>
      </c>
    </row>
    <row r="49" spans="1:7" x14ac:dyDescent="0.2">
      <c r="A49" s="4">
        <f>IF('True_Odds_Calculator_2-way'!A50="","",'True_Odds_Calculator_2-way'!A50)</f>
        <v>1.93</v>
      </c>
      <c r="B49" s="4">
        <f>IF('True_Odds_Calculator_2-way'!B50="","",'True_Odds_Calculator_2-way'!B50)</f>
        <v>1.94</v>
      </c>
      <c r="C49" s="4">
        <f t="shared" si="0"/>
        <v>3.3598632551679941E-2</v>
      </c>
      <c r="D49" s="4">
        <f t="shared" si="2"/>
        <v>1.9946726333173512</v>
      </c>
      <c r="E49" s="4">
        <f t="shared" si="3"/>
        <v>2.0053558995233249</v>
      </c>
      <c r="G49" s="4">
        <f t="shared" si="1"/>
        <v>1.0335986325516799</v>
      </c>
    </row>
    <row r="50" spans="1:7" x14ac:dyDescent="0.2">
      <c r="A50" s="4">
        <f>IF('True_Odds_Calculator_2-way'!A51="","",'True_Odds_Calculator_2-way'!A51)</f>
        <v>2.02</v>
      </c>
      <c r="B50" s="4">
        <f>IF('True_Odds_Calculator_2-way'!B51="","",'True_Odds_Calculator_2-way'!B51)</f>
        <v>1.85</v>
      </c>
      <c r="C50" s="4">
        <f t="shared" si="0"/>
        <v>3.5590045491035394E-2</v>
      </c>
      <c r="D50" s="4">
        <f t="shared" si="2"/>
        <v>2.0953181945612553</v>
      </c>
      <c r="E50" s="4">
        <f t="shared" si="3"/>
        <v>1.9129767084719731</v>
      </c>
      <c r="G50" s="4">
        <f t="shared" si="1"/>
        <v>1.0355900454910354</v>
      </c>
    </row>
    <row r="51" spans="1:7" x14ac:dyDescent="0.2">
      <c r="A51" s="4">
        <f>IF('True_Odds_Calculator_2-way'!A52="","",'True_Odds_Calculator_2-way'!A52)</f>
        <v>2.31</v>
      </c>
      <c r="B51" s="4">
        <f>IF('True_Odds_Calculator_2-way'!B52="","",'True_Odds_Calculator_2-way'!B52)</f>
        <v>1.65</v>
      </c>
      <c r="C51" s="4">
        <f t="shared" si="0"/>
        <v>3.8961038961038863E-2</v>
      </c>
      <c r="D51" s="4">
        <f t="shared" si="2"/>
        <v>2.418848167539267</v>
      </c>
      <c r="E51" s="4">
        <f t="shared" si="3"/>
        <v>1.7047970479704795</v>
      </c>
      <c r="G51" s="4">
        <f t="shared" si="1"/>
        <v>1.0389610389610389</v>
      </c>
    </row>
    <row r="52" spans="1:7" x14ac:dyDescent="0.2">
      <c r="A52" s="4">
        <f>IF('True_Odds_Calculator_2-way'!A53="","",'True_Odds_Calculator_2-way'!A53)</f>
        <v>1.8</v>
      </c>
      <c r="B52" s="4">
        <f>IF('True_Odds_Calculator_2-way'!B53="","",'True_Odds_Calculator_2-way'!B53)</f>
        <v>2.08</v>
      </c>
      <c r="C52" s="4">
        <f t="shared" si="0"/>
        <v>3.6324786324786196E-2</v>
      </c>
      <c r="D52" s="4">
        <f t="shared" si="2"/>
        <v>1.8608349900596419</v>
      </c>
      <c r="E52" s="4">
        <f t="shared" si="3"/>
        <v>2.1616628175519628</v>
      </c>
      <c r="G52" s="4">
        <f t="shared" si="1"/>
        <v>1.0363247863247862</v>
      </c>
    </row>
    <row r="53" spans="1:7" x14ac:dyDescent="0.2">
      <c r="A53" s="4">
        <f>IF('True_Odds_Calculator_2-way'!A54="","",'True_Odds_Calculator_2-way'!A54)</f>
        <v>1.93</v>
      </c>
      <c r="B53" s="4">
        <f>IF('True_Odds_Calculator_2-way'!B54="","",'True_Odds_Calculator_2-way'!B54)</f>
        <v>1.94</v>
      </c>
      <c r="C53" s="4">
        <f t="shared" si="0"/>
        <v>3.3598632551679941E-2</v>
      </c>
      <c r="D53" s="4">
        <f t="shared" si="2"/>
        <v>1.9946726333173512</v>
      </c>
      <c r="E53" s="4">
        <f t="shared" si="3"/>
        <v>2.0053558995233249</v>
      </c>
      <c r="G53" s="4">
        <f t="shared" si="1"/>
        <v>1.0335986325516799</v>
      </c>
    </row>
    <row r="54" spans="1:7" x14ac:dyDescent="0.2">
      <c r="A54" s="4">
        <f>IF('True_Odds_Calculator_2-way'!A55="","",'True_Odds_Calculator_2-way'!A55)</f>
        <v>1.73</v>
      </c>
      <c r="B54" s="4">
        <f>IF('True_Odds_Calculator_2-way'!B55="","",'True_Odds_Calculator_2-way'!B55)</f>
        <v>2.17</v>
      </c>
      <c r="C54" s="4">
        <f t="shared" si="0"/>
        <v>3.8864175168482618E-2</v>
      </c>
      <c r="D54" s="4">
        <f t="shared" si="2"/>
        <v>1.7901814453637255</v>
      </c>
      <c r="E54" s="4">
        <f t="shared" si="3"/>
        <v>2.2655321203343295</v>
      </c>
      <c r="G54" s="4">
        <f t="shared" si="1"/>
        <v>1.0388641751684826</v>
      </c>
    </row>
    <row r="55" spans="1:7" x14ac:dyDescent="0.2">
      <c r="A55" s="4">
        <f>IF('True_Odds_Calculator_2-way'!A56="","",'True_Odds_Calculator_2-way'!A56)</f>
        <v>2.2599999999999998</v>
      </c>
      <c r="B55" s="4">
        <f>IF('True_Odds_Calculator_2-way'!B56="","",'True_Odds_Calculator_2-way'!B56)</f>
        <v>1.68</v>
      </c>
      <c r="C55" s="4">
        <f t="shared" si="0"/>
        <v>3.7715971344289834E-2</v>
      </c>
      <c r="D55" s="4">
        <f t="shared" si="2"/>
        <v>2.3606068142253167</v>
      </c>
      <c r="E55" s="4">
        <f t="shared" si="3"/>
        <v>1.7349661853408882</v>
      </c>
      <c r="G55" s="4">
        <f t="shared" si="1"/>
        <v>1.0377159713442898</v>
      </c>
    </row>
    <row r="56" spans="1:7" x14ac:dyDescent="0.2">
      <c r="A56" s="4">
        <f>IF('True_Odds_Calculator_2-way'!A57="","",'True_Odds_Calculator_2-way'!A57)</f>
        <v>2.13</v>
      </c>
      <c r="B56" s="4">
        <f>IF('True_Odds_Calculator_2-way'!B57="","",'True_Odds_Calculator_2-way'!B57)</f>
        <v>1.76</v>
      </c>
      <c r="C56" s="4">
        <f t="shared" si="0"/>
        <v>3.7665386256935607E-2</v>
      </c>
      <c r="D56" s="4">
        <f t="shared" si="2"/>
        <v>2.2190126672191313</v>
      </c>
      <c r="E56" s="4">
        <f t="shared" si="3"/>
        <v>1.8203360202000585</v>
      </c>
      <c r="G56" s="4">
        <f t="shared" si="1"/>
        <v>1.0376653862569356</v>
      </c>
    </row>
    <row r="57" spans="1:7" x14ac:dyDescent="0.2">
      <c r="A57" s="4">
        <f>IF('True_Odds_Calculator_2-way'!A58="","",'True_Odds_Calculator_2-way'!A58)</f>
        <v>1.76</v>
      </c>
      <c r="B57" s="4">
        <f>IF('True_Odds_Calculator_2-way'!B58="","",'True_Odds_Calculator_2-way'!B58)</f>
        <v>2.12</v>
      </c>
      <c r="C57" s="4">
        <f t="shared" si="0"/>
        <v>3.9879931389365408E-2</v>
      </c>
      <c r="D57" s="4">
        <f t="shared" si="2"/>
        <v>1.8240125146656239</v>
      </c>
      <c r="E57" s="4">
        <f t="shared" si="3"/>
        <v>2.213573801613669</v>
      </c>
      <c r="G57" s="4">
        <f t="shared" si="1"/>
        <v>1.0398799313893654</v>
      </c>
    </row>
    <row r="58" spans="1:7" x14ac:dyDescent="0.2">
      <c r="A58" s="4">
        <f>IF('True_Odds_Calculator_2-way'!A59="","",'True_Odds_Calculator_2-way'!A59)</f>
        <v>1.65</v>
      </c>
      <c r="B58" s="4">
        <f>IF('True_Odds_Calculator_2-way'!B59="","",'True_Odds_Calculator_2-way'!B59)</f>
        <v>2.3199999999999998</v>
      </c>
      <c r="C58" s="4">
        <f t="shared" si="0"/>
        <v>3.709508881922674E-2</v>
      </c>
      <c r="D58" s="4">
        <f t="shared" si="2"/>
        <v>1.702089817696754</v>
      </c>
      <c r="E58" s="4">
        <f t="shared" si="3"/>
        <v>2.4243191893603542</v>
      </c>
      <c r="G58" s="4">
        <f t="shared" si="1"/>
        <v>1.0370950888192267</v>
      </c>
    </row>
    <row r="59" spans="1:7" x14ac:dyDescent="0.2">
      <c r="A59" s="4">
        <f>IF('True_Odds_Calculator_2-way'!A60="","",'True_Odds_Calculator_2-way'!A60)</f>
        <v>2.4</v>
      </c>
      <c r="B59" s="4">
        <f>IF('True_Odds_Calculator_2-way'!B60="","",'True_Odds_Calculator_2-way'!B60)</f>
        <v>1.61</v>
      </c>
      <c r="C59" s="4">
        <f t="shared" si="0"/>
        <v>3.7784679089026829E-2</v>
      </c>
      <c r="D59" s="4">
        <f t="shared" si="2"/>
        <v>2.5139882888744305</v>
      </c>
      <c r="E59" s="4">
        <f t="shared" si="3"/>
        <v>1.6605070906746886</v>
      </c>
      <c r="G59" s="4">
        <f t="shared" si="1"/>
        <v>1.0377846790890268</v>
      </c>
    </row>
    <row r="60" spans="1:7" x14ac:dyDescent="0.2">
      <c r="A60" s="4">
        <f>IF('True_Odds_Calculator_2-way'!A61="","",'True_Odds_Calculator_2-way'!A61)</f>
        <v>2.1</v>
      </c>
      <c r="B60" s="4">
        <f>IF('True_Odds_Calculator_2-way'!B61="","",'True_Odds_Calculator_2-way'!B61)</f>
        <v>1.78</v>
      </c>
      <c r="C60" s="4">
        <f t="shared" si="0"/>
        <v>3.7988228999465079E-2</v>
      </c>
      <c r="D60" s="4">
        <f t="shared" si="2"/>
        <v>2.1872440023405506</v>
      </c>
      <c r="E60" s="4">
        <f t="shared" si="3"/>
        <v>1.8422868408082802</v>
      </c>
      <c r="G60" s="4">
        <f t="shared" si="1"/>
        <v>1.0379882289994651</v>
      </c>
    </row>
    <row r="61" spans="1:7" x14ac:dyDescent="0.2">
      <c r="A61" s="4">
        <f>IF('True_Odds_Calculator_2-way'!A62="","",'True_Odds_Calculator_2-way'!A62)</f>
        <v>2.34</v>
      </c>
      <c r="B61" s="4">
        <f>IF('True_Odds_Calculator_2-way'!B62="","",'True_Odds_Calculator_2-way'!B62)</f>
        <v>1.64</v>
      </c>
      <c r="C61" s="4">
        <f t="shared" si="0"/>
        <v>3.7106524911402872E-2</v>
      </c>
      <c r="D61" s="4">
        <f t="shared" si="2"/>
        <v>2.4462009178990307</v>
      </c>
      <c r="E61" s="4">
        <f t="shared" si="3"/>
        <v>1.6914668547249645</v>
      </c>
      <c r="G61" s="4">
        <f t="shared" si="1"/>
        <v>1.0371065249114029</v>
      </c>
    </row>
    <row r="62" spans="1:7" x14ac:dyDescent="0.2">
      <c r="A62" s="4">
        <f>IF('True_Odds_Calculator_2-way'!A63="","",'True_Odds_Calculator_2-way'!A63)</f>
        <v>1.85</v>
      </c>
      <c r="B62" s="4">
        <f>IF('True_Odds_Calculator_2-way'!B63="","",'True_Odds_Calculator_2-way'!B63)</f>
        <v>2.0299999999999998</v>
      </c>
      <c r="C62" s="4">
        <f t="shared" si="0"/>
        <v>3.315137797896428E-2</v>
      </c>
      <c r="D62" s="4">
        <f t="shared" si="2"/>
        <v>1.9085249650616189</v>
      </c>
      <c r="E62" s="4">
        <f t="shared" si="3"/>
        <v>2.1006852188505105</v>
      </c>
      <c r="G62" s="4">
        <f t="shared" si="1"/>
        <v>1.0331513779789643</v>
      </c>
    </row>
    <row r="63" spans="1:7" x14ac:dyDescent="0.2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3.6544850498338777E-2</v>
      </c>
      <c r="D63" s="4">
        <f t="shared" si="2"/>
        <v>2.2379182156133823</v>
      </c>
      <c r="E63" s="4">
        <f t="shared" si="3"/>
        <v>1.8078078078078077</v>
      </c>
      <c r="G63" s="4">
        <f t="shared" si="1"/>
        <v>1.0365448504983388</v>
      </c>
    </row>
    <row r="64" spans="1:7" x14ac:dyDescent="0.2">
      <c r="A64" s="4">
        <f>IF('True_Odds_Calculator_2-way'!A65="","",'True_Odds_Calculator_2-way'!A65)</f>
        <v>2.29</v>
      </c>
      <c r="B64" s="4">
        <f>IF('True_Odds_Calculator_2-way'!B65="","",'True_Odds_Calculator_2-way'!B65)</f>
        <v>1.66</v>
      </c>
      <c r="C64" s="4">
        <f t="shared" si="0"/>
        <v>3.9090861261640519E-2</v>
      </c>
      <c r="D64" s="4">
        <f t="shared" si="2"/>
        <v>2.3973008765844739</v>
      </c>
      <c r="E64" s="4">
        <f t="shared" si="3"/>
        <v>1.7156654781784539</v>
      </c>
      <c r="G64" s="4">
        <f t="shared" si="1"/>
        <v>1.0390908612616405</v>
      </c>
    </row>
    <row r="65" spans="1:7" x14ac:dyDescent="0.2">
      <c r="A65" s="4">
        <f>IF('True_Odds_Calculator_2-way'!A66="","",'True_Odds_Calculator_2-way'!A66)</f>
        <v>2.0299999999999998</v>
      </c>
      <c r="B65" s="4">
        <f>IF('True_Odds_Calculator_2-way'!B66="","",'True_Odds_Calculator_2-way'!B66)</f>
        <v>1.85</v>
      </c>
      <c r="C65" s="4">
        <f t="shared" si="0"/>
        <v>3.315137797896428E-2</v>
      </c>
      <c r="D65" s="4">
        <f t="shared" si="2"/>
        <v>2.1006852188505105</v>
      </c>
      <c r="E65" s="4">
        <f t="shared" si="3"/>
        <v>1.9085249650616189</v>
      </c>
      <c r="G65" s="4">
        <f t="shared" si="1"/>
        <v>1.0331513779789643</v>
      </c>
    </row>
    <row r="66" spans="1:7" x14ac:dyDescent="0.2">
      <c r="A66" s="4">
        <f>IF('True_Odds_Calculator_2-way'!A67="","",'True_Odds_Calculator_2-way'!A67)</f>
        <v>2.15</v>
      </c>
      <c r="B66" s="4">
        <f>IF('True_Odds_Calculator_2-way'!B67="","",'True_Odds_Calculator_2-way'!B67)</f>
        <v>1.72</v>
      </c>
      <c r="C66" s="4">
        <f t="shared" ref="C66:C129" si="4">IF(A66="","",((1/A66)+(1/B66))-1)</f>
        <v>4.6511627906976827E-2</v>
      </c>
      <c r="D66" s="4">
        <f t="shared" si="2"/>
        <v>2.263157894736842</v>
      </c>
      <c r="E66" s="4">
        <f t="shared" si="3"/>
        <v>1.7916666666666667</v>
      </c>
      <c r="G66" s="4">
        <f t="shared" ref="G66:G129" si="5">IF(A66="","",C66+1)</f>
        <v>1.0465116279069768</v>
      </c>
    </row>
    <row r="67" spans="1:7" x14ac:dyDescent="0.2">
      <c r="A67" s="4">
        <f>IF('True_Odds_Calculator_2-way'!A68="","",'True_Odds_Calculator_2-way'!A68)</f>
        <v>2</v>
      </c>
      <c r="B67" s="4">
        <f>IF('True_Odds_Calculator_2-way'!B68="","",'True_Odds_Calculator_2-way'!B68)</f>
        <v>1.88</v>
      </c>
      <c r="C67" s="4">
        <f t="shared" si="4"/>
        <v>3.1914893617021267E-2</v>
      </c>
      <c r="D67" s="4">
        <f t="shared" ref="D67:D130" si="6">IF(A67="","",(2*A67)/(2-($C67*A67)))</f>
        <v>2.0659340659340657</v>
      </c>
      <c r="E67" s="4">
        <f t="shared" ref="E67:E130" si="7">IF(B67="","",(2*B67)/(2-($C67*B67)))</f>
        <v>1.9381443298969072</v>
      </c>
      <c r="G67" s="4">
        <f t="shared" si="5"/>
        <v>1.0319148936170213</v>
      </c>
    </row>
    <row r="68" spans="1:7" x14ac:dyDescent="0.2">
      <c r="A68" s="4">
        <f>IF('True_Odds_Calculator_2-way'!A69="","",'True_Odds_Calculator_2-way'!A69)</f>
        <v>2.06</v>
      </c>
      <c r="B68" s="4">
        <f>IF('True_Odds_Calculator_2-way'!B69="","",'True_Odds_Calculator_2-way'!B69)</f>
        <v>1.81</v>
      </c>
      <c r="C68" s="4">
        <f t="shared" si="4"/>
        <v>3.7923081049187513E-2</v>
      </c>
      <c r="D68" s="4">
        <f t="shared" si="6"/>
        <v>2.1437359857413907</v>
      </c>
      <c r="E68" s="4">
        <f t="shared" si="7"/>
        <v>1.8743276529432467</v>
      </c>
      <c r="G68" s="4">
        <f t="shared" si="5"/>
        <v>1.0379230810491875</v>
      </c>
    </row>
    <row r="69" spans="1:7" x14ac:dyDescent="0.2">
      <c r="A69" s="4">
        <f>IF('True_Odds_Calculator_2-way'!A70="","",'True_Odds_Calculator_2-way'!A70)</f>
        <v>2.2200000000000002</v>
      </c>
      <c r="B69" s="4">
        <f>IF('True_Odds_Calculator_2-way'!B70="","",'True_Odds_Calculator_2-way'!B70)</f>
        <v>1.7</v>
      </c>
      <c r="C69" s="4">
        <f t="shared" si="4"/>
        <v>3.868574456809748E-2</v>
      </c>
      <c r="D69" s="4">
        <f t="shared" si="6"/>
        <v>2.3196066379840201</v>
      </c>
      <c r="E69" s="4">
        <f t="shared" si="7"/>
        <v>1.7578015836050302</v>
      </c>
      <c r="G69" s="4">
        <f t="shared" si="5"/>
        <v>1.0386857445680975</v>
      </c>
    </row>
    <row r="70" spans="1:7" x14ac:dyDescent="0.2">
      <c r="A70" s="4">
        <f>IF('True_Odds_Calculator_2-way'!A71="","",'True_Odds_Calculator_2-way'!A71)</f>
        <v>2.2999999999999998</v>
      </c>
      <c r="B70" s="4">
        <f>IF('True_Odds_Calculator_2-way'!B71="","",'True_Odds_Calculator_2-way'!B71)</f>
        <v>1.65</v>
      </c>
      <c r="C70" s="4">
        <f t="shared" si="4"/>
        <v>4.0843214756258295E-2</v>
      </c>
      <c r="D70" s="4">
        <f t="shared" si="6"/>
        <v>2.4133545310015898</v>
      </c>
      <c r="E70" s="4">
        <f t="shared" si="7"/>
        <v>1.7075365579302588</v>
      </c>
      <c r="G70" s="4">
        <f t="shared" si="5"/>
        <v>1.0408432147562583</v>
      </c>
    </row>
    <row r="71" spans="1:7" x14ac:dyDescent="0.2">
      <c r="A71" s="4">
        <f>IF('True_Odds_Calculator_2-way'!A72="","",'True_Odds_Calculator_2-way'!A72)</f>
        <v>1.95</v>
      </c>
      <c r="B71" s="4">
        <f>IF('True_Odds_Calculator_2-way'!B72="","",'True_Odds_Calculator_2-way'!B72)</f>
        <v>1.88</v>
      </c>
      <c r="C71" s="4">
        <f t="shared" si="4"/>
        <v>4.4735406437534042E-2</v>
      </c>
      <c r="D71" s="4">
        <f t="shared" si="6"/>
        <v>2.0389321468298109</v>
      </c>
      <c r="E71" s="4">
        <f t="shared" si="7"/>
        <v>1.9625267665952888</v>
      </c>
      <c r="G71" s="4">
        <f t="shared" si="5"/>
        <v>1.044735406437534</v>
      </c>
    </row>
    <row r="72" spans="1:7" x14ac:dyDescent="0.2">
      <c r="A72" s="4">
        <f>IF('True_Odds_Calculator_2-way'!A73="","",'True_Odds_Calculator_2-way'!A73)</f>
        <v>1.72</v>
      </c>
      <c r="B72" s="4">
        <f>IF('True_Odds_Calculator_2-way'!B73="","",'True_Odds_Calculator_2-way'!B73)</f>
        <v>2.14</v>
      </c>
      <c r="C72" s="4">
        <f t="shared" si="4"/>
        <v>4.8685068463377501E-2</v>
      </c>
      <c r="D72" s="4">
        <f t="shared" si="6"/>
        <v>1.7951619196254389</v>
      </c>
      <c r="E72" s="4">
        <f t="shared" si="7"/>
        <v>2.2576054955839058</v>
      </c>
      <c r="G72" s="4">
        <f t="shared" si="5"/>
        <v>1.0486850684633775</v>
      </c>
    </row>
    <row r="73" spans="1:7" x14ac:dyDescent="0.2">
      <c r="A73" s="4">
        <f>IF('True_Odds_Calculator_2-way'!A74="","",'True_Odds_Calculator_2-way'!A74)</f>
        <v>1.48</v>
      </c>
      <c r="B73" s="4">
        <f>IF('True_Odds_Calculator_2-way'!B74="","",'True_Odds_Calculator_2-way'!B74)</f>
        <v>2.65</v>
      </c>
      <c r="C73" s="4">
        <f t="shared" si="4"/>
        <v>5.3034166241713532E-2</v>
      </c>
      <c r="D73" s="4">
        <f t="shared" si="6"/>
        <v>1.5404556166535743</v>
      </c>
      <c r="E73" s="4">
        <f t="shared" si="7"/>
        <v>2.8502906976744189</v>
      </c>
      <c r="G73" s="4">
        <f t="shared" si="5"/>
        <v>1.0530341662417135</v>
      </c>
    </row>
    <row r="74" spans="1:7" x14ac:dyDescent="0.2">
      <c r="A74" s="4">
        <f>IF('True_Odds_Calculator_2-way'!A75="","",'True_Odds_Calculator_2-way'!A75)</f>
        <v>1.72</v>
      </c>
      <c r="B74" s="4">
        <f>IF('True_Odds_Calculator_2-way'!B75="","",'True_Odds_Calculator_2-way'!B75)</f>
        <v>2.15</v>
      </c>
      <c r="C74" s="4">
        <f t="shared" si="4"/>
        <v>4.6511627906976827E-2</v>
      </c>
      <c r="D74" s="4">
        <f t="shared" si="6"/>
        <v>1.7916666666666667</v>
      </c>
      <c r="E74" s="4">
        <f t="shared" si="7"/>
        <v>2.263157894736842</v>
      </c>
      <c r="G74" s="4">
        <f t="shared" si="5"/>
        <v>1.0465116279069768</v>
      </c>
    </row>
    <row r="75" spans="1:7" x14ac:dyDescent="0.2">
      <c r="A75" s="4">
        <f>IF('True_Odds_Calculator_2-way'!A76="","",'True_Odds_Calculator_2-way'!A76)</f>
        <v>1.93</v>
      </c>
      <c r="B75" s="4">
        <f>IF('True_Odds_Calculator_2-way'!B76="","",'True_Odds_Calculator_2-way'!B76)</f>
        <v>1.9</v>
      </c>
      <c r="C75" s="4">
        <f t="shared" si="4"/>
        <v>4.445050449959087E-2</v>
      </c>
      <c r="D75" s="4">
        <f t="shared" si="6"/>
        <v>2.0164971130052241</v>
      </c>
      <c r="E75" s="4">
        <f t="shared" si="7"/>
        <v>1.9837706248309437</v>
      </c>
      <c r="G75" s="4">
        <f t="shared" si="5"/>
        <v>1.0444505044995909</v>
      </c>
    </row>
    <row r="76" spans="1:7" x14ac:dyDescent="0.2">
      <c r="A76" s="4">
        <f>IF('True_Odds_Calculator_2-way'!A77="","",'True_Odds_Calculator_2-way'!A77)</f>
        <v>1.98</v>
      </c>
      <c r="B76" s="4">
        <f>IF('True_Odds_Calculator_2-way'!B77="","",'True_Odds_Calculator_2-way'!B77)</f>
        <v>1.86</v>
      </c>
      <c r="C76" s="4">
        <f t="shared" si="4"/>
        <v>4.2684913652655698E-2</v>
      </c>
      <c r="D76" s="4">
        <f t="shared" si="6"/>
        <v>2.0673627484001349</v>
      </c>
      <c r="E76" s="4">
        <f t="shared" si="7"/>
        <v>1.9368886083938153</v>
      </c>
      <c r="G76" s="4">
        <f t="shared" si="5"/>
        <v>1.0426849136526557</v>
      </c>
    </row>
    <row r="77" spans="1:7" x14ac:dyDescent="0.2">
      <c r="A77" s="4">
        <f>IF('True_Odds_Calculator_2-way'!A78="","",'True_Odds_Calculator_2-way'!A78)</f>
        <v>1.41</v>
      </c>
      <c r="B77" s="4">
        <f>IF('True_Odds_Calculator_2-way'!B78="","",'True_Odds_Calculator_2-way'!B78)</f>
        <v>2.89</v>
      </c>
      <c r="C77" s="4">
        <f t="shared" si="4"/>
        <v>5.5240619401703217E-2</v>
      </c>
      <c r="D77" s="4">
        <f t="shared" si="6"/>
        <v>1.4671371221804175</v>
      </c>
      <c r="E77" s="4">
        <f t="shared" si="7"/>
        <v>3.140699063547729</v>
      </c>
      <c r="G77" s="4">
        <f t="shared" si="5"/>
        <v>1.0552406194017032</v>
      </c>
    </row>
    <row r="78" spans="1:7" x14ac:dyDescent="0.2">
      <c r="A78" s="4">
        <f>IF('True_Odds_Calculator_2-way'!A79="","",'True_Odds_Calculator_2-way'!A79)</f>
        <v>1.87</v>
      </c>
      <c r="B78" s="4">
        <f>IF('True_Odds_Calculator_2-way'!B79="","",'True_Odds_Calculator_2-way'!B79)</f>
        <v>1.97</v>
      </c>
      <c r="C78" s="4">
        <f t="shared" si="4"/>
        <v>4.2373571486739481E-2</v>
      </c>
      <c r="D78" s="4">
        <f t="shared" si="6"/>
        <v>1.9471444805623825</v>
      </c>
      <c r="E78" s="4">
        <f t="shared" si="7"/>
        <v>2.0558051284913081</v>
      </c>
      <c r="G78" s="4">
        <f t="shared" si="5"/>
        <v>1.0423735714867395</v>
      </c>
    </row>
    <row r="79" spans="1:7" x14ac:dyDescent="0.2">
      <c r="A79" s="4">
        <f>IF('True_Odds_Calculator_2-way'!A80="","",'True_Odds_Calculator_2-way'!A80)</f>
        <v>1.42</v>
      </c>
      <c r="B79" s="4">
        <f>IF('True_Odds_Calculator_2-way'!B80="","",'True_Odds_Calculator_2-way'!B80)</f>
        <v>2.87</v>
      </c>
      <c r="C79" s="4">
        <f t="shared" si="4"/>
        <v>5.265740786180495E-2</v>
      </c>
      <c r="D79" s="4">
        <f t="shared" si="6"/>
        <v>1.4751511202808845</v>
      </c>
      <c r="E79" s="4">
        <f t="shared" si="7"/>
        <v>3.1045935857393157</v>
      </c>
      <c r="G79" s="4">
        <f t="shared" si="5"/>
        <v>1.052657407861805</v>
      </c>
    </row>
    <row r="80" spans="1:7" x14ac:dyDescent="0.2">
      <c r="A80" s="4">
        <f>IF('True_Odds_Calculator_2-way'!A81="","",'True_Odds_Calculator_2-way'!A81)</f>
        <v>2.2000000000000002</v>
      </c>
      <c r="B80" s="4">
        <f>IF('True_Odds_Calculator_2-way'!B81="","",'True_Odds_Calculator_2-way'!B81)</f>
        <v>1.69</v>
      </c>
      <c r="C80" s="4">
        <f t="shared" si="4"/>
        <v>4.6261430876815446E-2</v>
      </c>
      <c r="D80" s="4">
        <f t="shared" si="6"/>
        <v>2.3179551122194515</v>
      </c>
      <c r="E80" s="4">
        <f t="shared" si="7"/>
        <v>1.7587511825922422</v>
      </c>
      <c r="G80" s="4">
        <f t="shared" si="5"/>
        <v>1.0462614308768154</v>
      </c>
    </row>
    <row r="81" spans="1:7" x14ac:dyDescent="0.2">
      <c r="A81" s="4">
        <f>IF('True_Odds_Calculator_2-way'!A82="","",'True_Odds_Calculator_2-way'!A82)</f>
        <v>2.06</v>
      </c>
      <c r="B81" s="4">
        <f>IF('True_Odds_Calculator_2-way'!B82="","",'True_Odds_Calculator_2-way'!B82)</f>
        <v>1.75</v>
      </c>
      <c r="C81" s="4">
        <f t="shared" si="4"/>
        <v>5.6865464632454898E-2</v>
      </c>
      <c r="D81" s="4">
        <f t="shared" si="6"/>
        <v>2.1881638846737479</v>
      </c>
      <c r="E81" s="4">
        <f t="shared" si="7"/>
        <v>1.8416347381864622</v>
      </c>
      <c r="G81" s="4">
        <f t="shared" si="5"/>
        <v>1.0568654646324549</v>
      </c>
    </row>
    <row r="82" spans="1:7" x14ac:dyDescent="0.2">
      <c r="A82" s="4">
        <f>IF('True_Odds_Calculator_2-way'!A83="","",'True_Odds_Calculator_2-way'!A83)</f>
        <v>1.31</v>
      </c>
      <c r="B82" s="4">
        <f>IF('True_Odds_Calculator_2-way'!B83="","",'True_Odds_Calculator_2-way'!B83)</f>
        <v>3.36</v>
      </c>
      <c r="C82" s="4">
        <f t="shared" si="4"/>
        <v>6.0977826245001809E-2</v>
      </c>
      <c r="D82" s="4">
        <f t="shared" si="6"/>
        <v>1.3644987289974579</v>
      </c>
      <c r="E82" s="4">
        <f t="shared" si="7"/>
        <v>3.7434937914611326</v>
      </c>
      <c r="G82" s="4">
        <f t="shared" si="5"/>
        <v>1.0609778262450018</v>
      </c>
    </row>
    <row r="83" spans="1:7" x14ac:dyDescent="0.2">
      <c r="A83" s="4">
        <f>IF('True_Odds_Calculator_2-way'!A84="","",'True_Odds_Calculator_2-way'!A84)</f>
        <v>1.92</v>
      </c>
      <c r="B83" s="4">
        <f>IF('True_Odds_Calculator_2-way'!B84="","",'True_Odds_Calculator_2-way'!B84)</f>
        <v>1.99</v>
      </c>
      <c r="C83" s="4">
        <f t="shared" si="4"/>
        <v>2.3345896147403788E-2</v>
      </c>
      <c r="D83" s="4">
        <f t="shared" si="6"/>
        <v>1.9640176827387685</v>
      </c>
      <c r="E83" s="4">
        <f t="shared" si="7"/>
        <v>2.0373253705876082</v>
      </c>
      <c r="G83" s="4">
        <f t="shared" si="5"/>
        <v>1.0233458961474038</v>
      </c>
    </row>
    <row r="84" spans="1:7" x14ac:dyDescent="0.2">
      <c r="A84" s="4">
        <f>IF('True_Odds_Calculator_2-way'!A85="","",'True_Odds_Calculator_2-way'!A85)</f>
        <v>2.2599999999999998</v>
      </c>
      <c r="B84" s="4">
        <f>IF('True_Odds_Calculator_2-way'!B85="","",'True_Odds_Calculator_2-way'!B85)</f>
        <v>1.65</v>
      </c>
      <c r="C84" s="4">
        <f t="shared" si="4"/>
        <v>4.85384821668009E-2</v>
      </c>
      <c r="D84" s="4">
        <f t="shared" si="6"/>
        <v>2.3911510099390831</v>
      </c>
      <c r="E84" s="4">
        <f t="shared" si="7"/>
        <v>1.7188292233233464</v>
      </c>
      <c r="G84" s="4">
        <f t="shared" si="5"/>
        <v>1.0485384821668009</v>
      </c>
    </row>
    <row r="85" spans="1:7" x14ac:dyDescent="0.2">
      <c r="A85" s="4">
        <f>IF('True_Odds_Calculator_2-way'!A86="","",'True_Odds_Calculator_2-way'!A86)</f>
        <v>2.2999999999999998</v>
      </c>
      <c r="B85" s="4">
        <f>IF('True_Odds_Calculator_2-way'!B86="","",'True_Odds_Calculator_2-way'!B86)</f>
        <v>1.63</v>
      </c>
      <c r="C85" s="4">
        <f t="shared" si="4"/>
        <v>4.8279541210989763E-2</v>
      </c>
      <c r="D85" s="4">
        <f t="shared" si="6"/>
        <v>2.4352062357908415</v>
      </c>
      <c r="E85" s="4">
        <f t="shared" si="7"/>
        <v>1.6967639737497173</v>
      </c>
      <c r="G85" s="4">
        <f t="shared" si="5"/>
        <v>1.0482795412109898</v>
      </c>
    </row>
    <row r="86" spans="1:7" x14ac:dyDescent="0.2">
      <c r="A86" s="4">
        <f>IF('True_Odds_Calculator_2-way'!A87="","",'True_Odds_Calculator_2-way'!A87)</f>
        <v>1.46</v>
      </c>
      <c r="B86" s="4">
        <f>IF('True_Odds_Calculator_2-way'!B87="","",'True_Odds_Calculator_2-way'!B87)</f>
        <v>2.83</v>
      </c>
      <c r="C86" s="4">
        <f t="shared" si="4"/>
        <v>3.8288397308678945E-2</v>
      </c>
      <c r="D86" s="4">
        <f t="shared" si="6"/>
        <v>1.5019811697989749</v>
      </c>
      <c r="E86" s="4">
        <f t="shared" si="7"/>
        <v>2.9921065971467877</v>
      </c>
      <c r="G86" s="4">
        <f t="shared" si="5"/>
        <v>1.0382883973086789</v>
      </c>
    </row>
    <row r="87" spans="1:7" x14ac:dyDescent="0.2">
      <c r="A87" s="4">
        <f>IF('True_Odds_Calculator_2-way'!A88="","",'True_Odds_Calculator_2-way'!A88)</f>
        <v>2.2400000000000002</v>
      </c>
      <c r="B87" s="4">
        <f>IF('True_Odds_Calculator_2-way'!B88="","",'True_Odds_Calculator_2-way'!B88)</f>
        <v>1.72</v>
      </c>
      <c r="C87" s="4">
        <f t="shared" si="4"/>
        <v>2.7823920265780622E-2</v>
      </c>
      <c r="D87" s="4">
        <f t="shared" si="6"/>
        <v>2.3120499279884781</v>
      </c>
      <c r="E87" s="4">
        <f t="shared" si="7"/>
        <v>1.762166117819246</v>
      </c>
      <c r="G87" s="4">
        <f t="shared" si="5"/>
        <v>1.0278239202657806</v>
      </c>
    </row>
    <row r="88" spans="1:7" x14ac:dyDescent="0.2">
      <c r="A88" s="4">
        <f>IF('True_Odds_Calculator_2-way'!A89="","",'True_Odds_Calculator_2-way'!A89)</f>
        <v>1.55</v>
      </c>
      <c r="B88" s="4">
        <f>IF('True_Odds_Calculator_2-way'!B89="","",'True_Odds_Calculator_2-way'!B89)</f>
        <v>2.57</v>
      </c>
      <c r="C88" s="4">
        <f t="shared" si="4"/>
        <v>3.4266348688339443E-2</v>
      </c>
      <c r="D88" s="4">
        <f t="shared" si="6"/>
        <v>1.5922854002198461</v>
      </c>
      <c r="E88" s="4">
        <f t="shared" si="7"/>
        <v>2.6883752319892018</v>
      </c>
      <c r="G88" s="4">
        <f t="shared" si="5"/>
        <v>1.0342663486883394</v>
      </c>
    </row>
    <row r="89" spans="1:7" x14ac:dyDescent="0.2">
      <c r="A89" s="4">
        <f>IF('True_Odds_Calculator_2-way'!A90="","",'True_Odds_Calculator_2-way'!A90)</f>
        <v>2.17</v>
      </c>
      <c r="B89" s="4">
        <f>IF('True_Odds_Calculator_2-way'!B90="","",'True_Odds_Calculator_2-way'!B90)</f>
        <v>1.75</v>
      </c>
      <c r="C89" s="4">
        <f t="shared" si="4"/>
        <v>3.2258064516129004E-2</v>
      </c>
      <c r="D89" s="4">
        <f t="shared" si="6"/>
        <v>2.2487046632124348</v>
      </c>
      <c r="E89" s="4">
        <f t="shared" si="7"/>
        <v>1.8008298755186722</v>
      </c>
      <c r="G89" s="4">
        <f t="shared" si="5"/>
        <v>1.032258064516129</v>
      </c>
    </row>
    <row r="90" spans="1:7" x14ac:dyDescent="0.2">
      <c r="A90" s="4">
        <f>IF('True_Odds_Calculator_2-way'!A91="","",'True_Odds_Calculator_2-way'!A91)</f>
        <v>2.09</v>
      </c>
      <c r="B90" s="4">
        <f>IF('True_Odds_Calculator_2-way'!B91="","",'True_Odds_Calculator_2-way'!B91)</f>
        <v>1.8</v>
      </c>
      <c r="C90" s="4">
        <f t="shared" si="4"/>
        <v>3.4024455077086735E-2</v>
      </c>
      <c r="D90" s="4">
        <f t="shared" si="6"/>
        <v>2.1670506912442398</v>
      </c>
      <c r="E90" s="4">
        <f t="shared" si="7"/>
        <v>1.8568608094768018</v>
      </c>
      <c r="G90" s="4">
        <f t="shared" si="5"/>
        <v>1.0340244550770867</v>
      </c>
    </row>
    <row r="91" spans="1:7" x14ac:dyDescent="0.2">
      <c r="A91" s="4">
        <f>IF('True_Odds_Calculator_2-way'!A92="","",'True_Odds_Calculator_2-way'!A92)</f>
        <v>2.2400000000000002</v>
      </c>
      <c r="B91" s="4">
        <f>IF('True_Odds_Calculator_2-way'!B92="","",'True_Odds_Calculator_2-way'!B92)</f>
        <v>1.7</v>
      </c>
      <c r="C91" s="4">
        <f t="shared" si="4"/>
        <v>3.4663865546218364E-2</v>
      </c>
      <c r="D91" s="4">
        <f t="shared" si="6"/>
        <v>2.3304773561811505</v>
      </c>
      <c r="E91" s="4">
        <f t="shared" si="7"/>
        <v>1.7516099356025756</v>
      </c>
      <c r="G91" s="4">
        <f t="shared" si="5"/>
        <v>1.0346638655462184</v>
      </c>
    </row>
    <row r="92" spans="1:7" x14ac:dyDescent="0.2">
      <c r="A92" s="4">
        <f>IF('True_Odds_Calculator_2-way'!A93="","",'True_Odds_Calculator_2-way'!A93)</f>
        <v>1.98</v>
      </c>
      <c r="B92" s="4">
        <f>IF('True_Odds_Calculator_2-way'!B93="","",'True_Odds_Calculator_2-way'!B93)</f>
        <v>1.91</v>
      </c>
      <c r="C92" s="4">
        <f t="shared" si="4"/>
        <v>2.861071447458885E-2</v>
      </c>
      <c r="D92" s="4">
        <f t="shared" si="6"/>
        <v>2.0377175494369308</v>
      </c>
      <c r="E92" s="4">
        <f t="shared" si="7"/>
        <v>1.9636533568721115</v>
      </c>
      <c r="G92" s="4">
        <f t="shared" si="5"/>
        <v>1.0286107144745888</v>
      </c>
    </row>
    <row r="93" spans="1:7" x14ac:dyDescent="0.2">
      <c r="A93" s="4">
        <f>IF('True_Odds_Calculator_2-way'!A94="","",'True_Odds_Calculator_2-way'!A94)</f>
        <v>1.83</v>
      </c>
      <c r="B93" s="4">
        <f>IF('True_Odds_Calculator_2-way'!B94="","",'True_Odds_Calculator_2-way'!B94)</f>
        <v>2.06</v>
      </c>
      <c r="C93" s="4">
        <f t="shared" si="4"/>
        <v>3.1884980635577431E-2</v>
      </c>
      <c r="D93" s="4">
        <f t="shared" si="6"/>
        <v>1.8849942497124856</v>
      </c>
      <c r="E93" s="4">
        <f t="shared" si="7"/>
        <v>2.1299508446804905</v>
      </c>
      <c r="G93" s="4">
        <f t="shared" si="5"/>
        <v>1.0318849806355774</v>
      </c>
    </row>
    <row r="94" spans="1:7" x14ac:dyDescent="0.2">
      <c r="A94" s="4">
        <f>IF('True_Odds_Calculator_2-way'!A95="","",'True_Odds_Calculator_2-way'!A95)</f>
        <v>2.38</v>
      </c>
      <c r="B94" s="4">
        <f>IF('True_Odds_Calculator_2-way'!B95="","",'True_Odds_Calculator_2-way'!B95)</f>
        <v>1.63</v>
      </c>
      <c r="C94" s="4">
        <f t="shared" si="4"/>
        <v>3.3664999742228252E-2</v>
      </c>
      <c r="D94" s="4">
        <f t="shared" si="6"/>
        <v>2.4793251102447753</v>
      </c>
      <c r="E94" s="4">
        <f t="shared" si="7"/>
        <v>1.6759839288028686</v>
      </c>
      <c r="G94" s="4">
        <f t="shared" si="5"/>
        <v>1.0336649997422283</v>
      </c>
    </row>
    <row r="95" spans="1:7" x14ac:dyDescent="0.2">
      <c r="A95" s="4">
        <f>IF('True_Odds_Calculator_2-way'!A96="","",'True_Odds_Calculator_2-way'!A96)</f>
        <v>2.12</v>
      </c>
      <c r="B95" s="4">
        <f>IF('True_Odds_Calculator_2-way'!B96="","",'True_Odds_Calculator_2-way'!B96)</f>
        <v>1.78</v>
      </c>
      <c r="C95" s="4">
        <f t="shared" si="4"/>
        <v>3.3495866016535869E-2</v>
      </c>
      <c r="D95" s="4">
        <f t="shared" si="6"/>
        <v>2.1980428704566637</v>
      </c>
      <c r="E95" s="4">
        <f t="shared" si="7"/>
        <v>1.8346946713341112</v>
      </c>
      <c r="G95" s="4">
        <f t="shared" si="5"/>
        <v>1.0334958660165359</v>
      </c>
    </row>
    <row r="96" spans="1:7" x14ac:dyDescent="0.2">
      <c r="A96" s="4">
        <f>IF('True_Odds_Calculator_2-way'!A97="","",'True_Odds_Calculator_2-way'!A97)</f>
        <v>1.93</v>
      </c>
      <c r="B96" s="4">
        <f>IF('True_Odds_Calculator_2-way'!B97="","",'True_Odds_Calculator_2-way'!B97)</f>
        <v>1.95</v>
      </c>
      <c r="C96" s="4">
        <f t="shared" si="4"/>
        <v>3.0955227846419575E-2</v>
      </c>
      <c r="D96" s="4">
        <f t="shared" si="6"/>
        <v>1.9894277785119598</v>
      </c>
      <c r="E96" s="4">
        <f t="shared" si="7"/>
        <v>2.0106851876586083</v>
      </c>
      <c r="G96" s="4">
        <f t="shared" si="5"/>
        <v>1.0309552278464196</v>
      </c>
    </row>
    <row r="97" spans="1:7" x14ac:dyDescent="0.2">
      <c r="A97" s="4">
        <f>IF('True_Odds_Calculator_2-way'!A98="","",'True_Odds_Calculator_2-way'!A98)</f>
        <v>1.88</v>
      </c>
      <c r="B97" s="4">
        <f>IF('True_Odds_Calculator_2-way'!B98="","",'True_Odds_Calculator_2-way'!B98)</f>
        <v>2.02</v>
      </c>
      <c r="C97" s="4">
        <f t="shared" si="4"/>
        <v>2.6964398567516312E-2</v>
      </c>
      <c r="D97" s="4">
        <f t="shared" si="6"/>
        <v>1.9288906948394962</v>
      </c>
      <c r="E97" s="4">
        <f t="shared" si="7"/>
        <v>2.0765529308836395</v>
      </c>
      <c r="G97" s="4">
        <f t="shared" si="5"/>
        <v>1.0269643985675163</v>
      </c>
    </row>
    <row r="98" spans="1:7" x14ac:dyDescent="0.2">
      <c r="A98" s="4">
        <f>IF('True_Odds_Calculator_2-way'!A99="","",'True_Odds_Calculator_2-way'!A99)</f>
        <v>1.85</v>
      </c>
      <c r="B98" s="4">
        <f>IF('True_Odds_Calculator_2-way'!B99="","",'True_Odds_Calculator_2-way'!B99)</f>
        <v>2.0499999999999998</v>
      </c>
      <c r="C98" s="4">
        <f t="shared" si="4"/>
        <v>2.8345418589321048E-2</v>
      </c>
      <c r="D98" s="4">
        <f t="shared" si="6"/>
        <v>1.8998121477770822</v>
      </c>
      <c r="E98" s="4">
        <f t="shared" si="7"/>
        <v>2.1113430758524703</v>
      </c>
      <c r="G98" s="4">
        <f t="shared" si="5"/>
        <v>1.028345418589321</v>
      </c>
    </row>
    <row r="99" spans="1:7" x14ac:dyDescent="0.2">
      <c r="A99" s="4">
        <f>IF('True_Odds_Calculator_2-way'!A100="","",'True_Odds_Calculator_2-way'!A100)</f>
        <v>1.61</v>
      </c>
      <c r="B99" s="4">
        <f>IF('True_Odds_Calculator_2-way'!B100="","",'True_Odds_Calculator_2-way'!B100)</f>
        <v>2.42</v>
      </c>
      <c r="C99" s="4">
        <f t="shared" si="4"/>
        <v>3.4341152918228035E-2</v>
      </c>
      <c r="D99" s="4">
        <f t="shared" si="6"/>
        <v>1.655773235306617</v>
      </c>
      <c r="E99" s="4">
        <f t="shared" si="7"/>
        <v>2.5249173741170372</v>
      </c>
      <c r="G99" s="4">
        <f t="shared" si="5"/>
        <v>1.034341152918228</v>
      </c>
    </row>
    <row r="100" spans="1:7" x14ac:dyDescent="0.2">
      <c r="A100" s="4">
        <f>IF('True_Odds_Calculator_2-way'!A101="","",'True_Odds_Calculator_2-way'!A101)</f>
        <v>1.9</v>
      </c>
      <c r="B100" s="4">
        <f>IF('True_Odds_Calculator_2-way'!B101="","",'True_Odds_Calculator_2-way'!B101)</f>
        <v>1.99</v>
      </c>
      <c r="C100" s="4">
        <f t="shared" si="4"/>
        <v>2.8828352287754377E-2</v>
      </c>
      <c r="D100" s="4">
        <f t="shared" si="6"/>
        <v>1.9535003874967702</v>
      </c>
      <c r="E100" s="4">
        <f t="shared" si="7"/>
        <v>2.0487672717420748</v>
      </c>
      <c r="G100" s="4">
        <f t="shared" si="5"/>
        <v>1.0288283522877544</v>
      </c>
    </row>
    <row r="101" spans="1:7" x14ac:dyDescent="0.2">
      <c r="A101" s="4">
        <f>IF('True_Odds_Calculator_2-way'!A102="","",'True_Odds_Calculator_2-way'!A102)</f>
        <v>1.44</v>
      </c>
      <c r="B101" s="4">
        <f>IF('True_Odds_Calculator_2-way'!B102="","",'True_Odds_Calculator_2-way'!B102)</f>
        <v>2.85</v>
      </c>
      <c r="C101" s="4">
        <f t="shared" si="4"/>
        <v>4.5321637426900541E-2</v>
      </c>
      <c r="D101" s="4">
        <f t="shared" si="6"/>
        <v>1.488574537540805</v>
      </c>
      <c r="E101" s="4">
        <f t="shared" si="7"/>
        <v>3.0467706013363025</v>
      </c>
      <c r="G101" s="4">
        <f t="shared" si="5"/>
        <v>1.0453216374269005</v>
      </c>
    </row>
    <row r="102" spans="1:7" x14ac:dyDescent="0.2">
      <c r="A102" s="4">
        <f>IF('True_Odds_Calculator_2-way'!A103="","",'True_Odds_Calculator_2-way'!A103)</f>
        <v>1.9</v>
      </c>
      <c r="B102" s="4">
        <f>IF('True_Odds_Calculator_2-way'!B103="","",'True_Odds_Calculator_2-way'!B103)</f>
        <v>1.98</v>
      </c>
      <c r="C102" s="4">
        <f t="shared" si="4"/>
        <v>3.1366294524189264E-2</v>
      </c>
      <c r="D102" s="4">
        <f t="shared" si="6"/>
        <v>1.9583550234252993</v>
      </c>
      <c r="E102" s="4">
        <f t="shared" si="7"/>
        <v>2.0434546442151005</v>
      </c>
      <c r="G102" s="4">
        <f t="shared" si="5"/>
        <v>1.0313662945241893</v>
      </c>
    </row>
    <row r="103" spans="1:7" x14ac:dyDescent="0.2">
      <c r="A103" s="4">
        <f>IF('True_Odds_Calculator_2-way'!A104="","",'True_Odds_Calculator_2-way'!A104)</f>
        <v>2.15</v>
      </c>
      <c r="B103" s="4">
        <f>IF('True_Odds_Calculator_2-way'!B104="","",'True_Odds_Calculator_2-way'!B104)</f>
        <v>1.76</v>
      </c>
      <c r="C103" s="4">
        <f t="shared" si="4"/>
        <v>3.3298097251585723E-2</v>
      </c>
      <c r="D103" s="4">
        <f t="shared" si="6"/>
        <v>2.2298173246906305</v>
      </c>
      <c r="E103" s="4">
        <f t="shared" si="7"/>
        <v>1.8131288931480596</v>
      </c>
      <c r="G103" s="4">
        <f t="shared" si="5"/>
        <v>1.0332980972515857</v>
      </c>
    </row>
    <row r="104" spans="1:7" x14ac:dyDescent="0.2">
      <c r="A104" s="4">
        <f>IF('True_Odds_Calculator_2-way'!A105="","",'True_Odds_Calculator_2-way'!A105)</f>
        <v>2.12</v>
      </c>
      <c r="B104" s="4">
        <f>IF('True_Odds_Calculator_2-way'!B105="","",'True_Odds_Calculator_2-way'!B105)</f>
        <v>1.78</v>
      </c>
      <c r="C104" s="4">
        <f t="shared" si="4"/>
        <v>3.3495866016535869E-2</v>
      </c>
      <c r="D104" s="4">
        <f t="shared" si="6"/>
        <v>2.1980428704566637</v>
      </c>
      <c r="E104" s="4">
        <f t="shared" si="7"/>
        <v>1.8346946713341112</v>
      </c>
      <c r="G104" s="4">
        <f t="shared" si="5"/>
        <v>1.0334958660165359</v>
      </c>
    </row>
    <row r="105" spans="1:7" x14ac:dyDescent="0.2">
      <c r="A105" s="4">
        <f>IF('True_Odds_Calculator_2-way'!A106="","",'True_Odds_Calculator_2-way'!A106)</f>
        <v>1.68</v>
      </c>
      <c r="B105" s="4">
        <f>IF('True_Odds_Calculator_2-way'!B106="","",'True_Odds_Calculator_2-way'!B106)</f>
        <v>2.29</v>
      </c>
      <c r="C105" s="4">
        <f t="shared" si="4"/>
        <v>3.1919317945518833E-2</v>
      </c>
      <c r="D105" s="4">
        <f t="shared" si="6"/>
        <v>1.7262855604415328</v>
      </c>
      <c r="E105" s="4">
        <f t="shared" si="7"/>
        <v>2.3768688990485605</v>
      </c>
      <c r="G105" s="4">
        <f t="shared" si="5"/>
        <v>1.0319193179455188</v>
      </c>
    </row>
    <row r="106" spans="1:7" x14ac:dyDescent="0.2">
      <c r="A106" s="4">
        <f>IF('True_Odds_Calculator_2-way'!A107="","",'True_Odds_Calculator_2-way'!A107)</f>
        <v>2.5499999999999998</v>
      </c>
      <c r="B106" s="4">
        <f>IF('True_Odds_Calculator_2-way'!B107="","",'True_Odds_Calculator_2-way'!B107)</f>
        <v>1.56</v>
      </c>
      <c r="C106" s="4">
        <f t="shared" si="4"/>
        <v>3.3182503770738947E-2</v>
      </c>
      <c r="D106" s="4">
        <f t="shared" si="6"/>
        <v>2.6626506024096379</v>
      </c>
      <c r="E106" s="4">
        <f t="shared" si="7"/>
        <v>1.6014492753623186</v>
      </c>
      <c r="G106" s="4">
        <f t="shared" si="5"/>
        <v>1.0331825037707389</v>
      </c>
    </row>
    <row r="107" spans="1:7" x14ac:dyDescent="0.2">
      <c r="A107" s="4">
        <f>IF('True_Odds_Calculator_2-way'!A108="","",'True_Odds_Calculator_2-way'!A108)</f>
        <v>2.11</v>
      </c>
      <c r="B107" s="4">
        <f>IF('True_Odds_Calculator_2-way'!B108="","",'True_Odds_Calculator_2-way'!B108)</f>
        <v>1.74</v>
      </c>
      <c r="C107" s="4">
        <f t="shared" si="4"/>
        <v>4.8646292967260418E-2</v>
      </c>
      <c r="D107" s="4">
        <f t="shared" si="6"/>
        <v>2.2241473314351485</v>
      </c>
      <c r="E107" s="4">
        <f t="shared" si="7"/>
        <v>1.8168951353491363</v>
      </c>
      <c r="G107" s="4">
        <f t="shared" si="5"/>
        <v>1.0486462929672604</v>
      </c>
    </row>
    <row r="108" spans="1:7" x14ac:dyDescent="0.2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1.89</v>
      </c>
      <c r="C108" s="4">
        <f t="shared" si="4"/>
        <v>4.7235244126436093E-2</v>
      </c>
      <c r="D108" s="4">
        <f t="shared" si="6"/>
        <v>2.0221747928042801</v>
      </c>
      <c r="E108" s="4">
        <f t="shared" si="7"/>
        <v>1.9783062613553166</v>
      </c>
      <c r="G108" s="4">
        <f t="shared" si="5"/>
        <v>1.0472352441264361</v>
      </c>
    </row>
    <row r="109" spans="1:7" x14ac:dyDescent="0.2">
      <c r="A109" s="4">
        <f>IF('True_Odds_Calculator_2-way'!A110="","",'True_Odds_Calculator_2-way'!A110)</f>
        <v>2.06</v>
      </c>
      <c r="B109" s="4">
        <f>IF('True_Odds_Calculator_2-way'!B110="","",'True_Odds_Calculator_2-way'!B110)</f>
        <v>1.78</v>
      </c>
      <c r="C109" s="4">
        <f t="shared" si="4"/>
        <v>4.7234646012872306E-2</v>
      </c>
      <c r="D109" s="4">
        <f t="shared" si="6"/>
        <v>2.165347820951931</v>
      </c>
      <c r="E109" s="4">
        <f t="shared" si="7"/>
        <v>1.8581129015911626</v>
      </c>
      <c r="G109" s="4">
        <f t="shared" si="5"/>
        <v>1.0472346460128723</v>
      </c>
    </row>
    <row r="110" spans="1:7" x14ac:dyDescent="0.2">
      <c r="A110" s="4">
        <f>IF('True_Odds_Calculator_2-way'!A111="","",'True_Odds_Calculator_2-way'!A111)</f>
        <v>1.73</v>
      </c>
      <c r="B110" s="4">
        <f>IF('True_Odds_Calculator_2-way'!B111="","",'True_Odds_Calculator_2-way'!B111)</f>
        <v>2.09</v>
      </c>
      <c r="C110" s="4">
        <f t="shared" si="4"/>
        <v>5.6503581602456165E-2</v>
      </c>
      <c r="D110" s="4">
        <f t="shared" si="6"/>
        <v>1.8188998163845365</v>
      </c>
      <c r="E110" s="4">
        <f t="shared" si="7"/>
        <v>2.2211505974137671</v>
      </c>
      <c r="G110" s="4">
        <f t="shared" si="5"/>
        <v>1.0565035816024562</v>
      </c>
    </row>
    <row r="111" spans="1:7" x14ac:dyDescent="0.2">
      <c r="A111" s="4">
        <f>IF('True_Odds_Calculator_2-way'!A112="","",'True_Odds_Calculator_2-way'!A112)</f>
        <v>1.68</v>
      </c>
      <c r="B111" s="4">
        <f>IF('True_Odds_Calculator_2-way'!B112="","",'True_Odds_Calculator_2-way'!B112)</f>
        <v>2.16</v>
      </c>
      <c r="C111" s="4">
        <f t="shared" si="4"/>
        <v>5.8201058201058142E-2</v>
      </c>
      <c r="D111" s="4">
        <f t="shared" si="6"/>
        <v>1.7663551401869158</v>
      </c>
      <c r="E111" s="4">
        <f t="shared" si="7"/>
        <v>2.3048780487804881</v>
      </c>
      <c r="G111" s="4">
        <f t="shared" si="5"/>
        <v>1.0582010582010581</v>
      </c>
    </row>
    <row r="112" spans="1:7" x14ac:dyDescent="0.2">
      <c r="A112" s="4">
        <f>IF('True_Odds_Calculator_2-way'!A113="","",'True_Odds_Calculator_2-way'!A113)</f>
        <v>1.94</v>
      </c>
      <c r="B112" s="4">
        <f>IF('True_Odds_Calculator_2-way'!B113="","",'True_Odds_Calculator_2-way'!B113)</f>
        <v>1.88</v>
      </c>
      <c r="C112" s="4">
        <f t="shared" si="4"/>
        <v>4.7378811142794408E-2</v>
      </c>
      <c r="D112" s="4">
        <f t="shared" si="6"/>
        <v>2.033452274754683</v>
      </c>
      <c r="E112" s="4">
        <f t="shared" si="7"/>
        <v>1.9676305567544234</v>
      </c>
      <c r="G112" s="4">
        <f t="shared" si="5"/>
        <v>1.0473788111427944</v>
      </c>
    </row>
    <row r="113" spans="1:7" x14ac:dyDescent="0.2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2.11</v>
      </c>
      <c r="C113" s="4">
        <f t="shared" si="4"/>
        <v>5.5328998126308981E-2</v>
      </c>
      <c r="D113" s="4">
        <f t="shared" si="6"/>
        <v>1.8059315286624205</v>
      </c>
      <c r="E113" s="4">
        <f t="shared" si="7"/>
        <v>2.2408001975796497</v>
      </c>
      <c r="G113" s="4">
        <f t="shared" si="5"/>
        <v>1.055328998126309</v>
      </c>
    </row>
    <row r="114" spans="1:7" x14ac:dyDescent="0.2">
      <c r="A114" s="4">
        <f>IF('True_Odds_Calculator_2-way'!A115="","",'True_Odds_Calculator_2-way'!A115)</f>
        <v>1.84</v>
      </c>
      <c r="B114" s="4">
        <f>IF('True_Odds_Calculator_2-way'!B115="","",'True_Odds_Calculator_2-way'!B115)</f>
        <v>1.99</v>
      </c>
      <c r="C114" s="4">
        <f t="shared" si="4"/>
        <v>4.5990823683635496E-2</v>
      </c>
      <c r="D114" s="4">
        <f t="shared" si="6"/>
        <v>1.9212928953720223</v>
      </c>
      <c r="E114" s="4">
        <f t="shared" si="7"/>
        <v>2.0854311424991456</v>
      </c>
      <c r="G114" s="4">
        <f t="shared" si="5"/>
        <v>1.0459908236836355</v>
      </c>
    </row>
    <row r="115" spans="1:7" x14ac:dyDescent="0.2">
      <c r="A115" s="4">
        <f>IF('True_Odds_Calculator_2-way'!A116="","",'True_Odds_Calculator_2-way'!A116)</f>
        <v>1.78</v>
      </c>
      <c r="B115" s="4">
        <f>IF('True_Odds_Calculator_2-way'!B116="","",'True_Odds_Calculator_2-way'!B116)</f>
        <v>2.0299999999999998</v>
      </c>
      <c r="C115" s="4">
        <f t="shared" si="4"/>
        <v>5.4408590247412514E-2</v>
      </c>
      <c r="D115" s="4">
        <f t="shared" si="6"/>
        <v>1.8705803178547395</v>
      </c>
      <c r="E115" s="4">
        <f t="shared" si="7"/>
        <v>2.1486590949634299</v>
      </c>
      <c r="G115" s="4">
        <f t="shared" si="5"/>
        <v>1.0544085902474125</v>
      </c>
    </row>
    <row r="116" spans="1:7" x14ac:dyDescent="0.2">
      <c r="A116" s="4">
        <f>IF('True_Odds_Calculator_2-way'!A117="","",'True_Odds_Calculator_2-way'!A117)</f>
        <v>1.78</v>
      </c>
      <c r="B116" s="4">
        <f>IF('True_Odds_Calculator_2-way'!B117="","",'True_Odds_Calculator_2-way'!B117)</f>
        <v>2.02</v>
      </c>
      <c r="C116" s="4">
        <f t="shared" si="4"/>
        <v>5.6847257759483849E-2</v>
      </c>
      <c r="D116" s="4">
        <f t="shared" si="6"/>
        <v>1.8748566065283139</v>
      </c>
      <c r="E116" s="4">
        <f t="shared" si="7"/>
        <v>2.1430444629872452</v>
      </c>
      <c r="G116" s="4">
        <f t="shared" si="5"/>
        <v>1.0568472577594838</v>
      </c>
    </row>
    <row r="117" spans="1:7" x14ac:dyDescent="0.2">
      <c r="A117" s="4">
        <f>IF('True_Odds_Calculator_2-way'!A118="","",'True_Odds_Calculator_2-way'!A118)</f>
        <v>1.66</v>
      </c>
      <c r="B117" s="4">
        <f>IF('True_Odds_Calculator_2-way'!B118="","",'True_Odds_Calculator_2-way'!B118)</f>
        <v>2.2000000000000002</v>
      </c>
      <c r="C117" s="4">
        <f t="shared" si="4"/>
        <v>5.6955093099671394E-2</v>
      </c>
      <c r="D117" s="4">
        <f t="shared" si="6"/>
        <v>1.7423664122137403</v>
      </c>
      <c r="E117" s="4">
        <f t="shared" si="7"/>
        <v>2.3470437017994858</v>
      </c>
      <c r="G117" s="4">
        <f t="shared" si="5"/>
        <v>1.0569550930996714</v>
      </c>
    </row>
    <row r="118" spans="1:7" x14ac:dyDescent="0.2">
      <c r="A118" s="4">
        <f>IF('True_Odds_Calculator_2-way'!A119="","",'True_Odds_Calculator_2-way'!A119)</f>
        <v>1.74</v>
      </c>
      <c r="B118" s="4">
        <f>IF('True_Odds_Calculator_2-way'!B119="","",'True_Odds_Calculator_2-way'!B119)</f>
        <v>2.08</v>
      </c>
      <c r="C118" s="4">
        <f t="shared" si="4"/>
        <v>5.5481874447391721E-2</v>
      </c>
      <c r="D118" s="4">
        <f t="shared" si="6"/>
        <v>1.8282481309355427</v>
      </c>
      <c r="E118" s="4">
        <f t="shared" si="7"/>
        <v>2.2073676506464994</v>
      </c>
      <c r="G118" s="4">
        <f t="shared" si="5"/>
        <v>1.0554818744473917</v>
      </c>
    </row>
    <row r="119" spans="1:7" x14ac:dyDescent="0.2">
      <c r="A119" s="4">
        <f>IF('True_Odds_Calculator_2-way'!A120="","",'True_Odds_Calculator_2-way'!A120)</f>
        <v>1.77</v>
      </c>
      <c r="B119" s="4">
        <f>IF('True_Odds_Calculator_2-way'!B120="","",'True_Odds_Calculator_2-way'!B120)</f>
        <v>2.04</v>
      </c>
      <c r="C119" s="4">
        <f t="shared" si="4"/>
        <v>5.5167829843801863E-2</v>
      </c>
      <c r="D119" s="4">
        <f t="shared" si="6"/>
        <v>1.8608534322820036</v>
      </c>
      <c r="E119" s="4">
        <f t="shared" si="7"/>
        <v>2.1616379310344827</v>
      </c>
      <c r="G119" s="4">
        <f t="shared" si="5"/>
        <v>1.0551678298438019</v>
      </c>
    </row>
    <row r="120" spans="1:7" x14ac:dyDescent="0.2">
      <c r="A120" s="4">
        <f>IF('True_Odds_Calculator_2-way'!A121="","",'True_Odds_Calculator_2-way'!A121)</f>
        <v>2.0699999999999998</v>
      </c>
      <c r="B120" s="4">
        <f>IF('True_Odds_Calculator_2-way'!B121="","",'True_Odds_Calculator_2-way'!B121)</f>
        <v>1.85</v>
      </c>
      <c r="C120" s="4">
        <f t="shared" si="4"/>
        <v>2.3632327980154022E-2</v>
      </c>
      <c r="D120" s="4">
        <f t="shared" si="6"/>
        <v>2.1219005402410303</v>
      </c>
      <c r="E120" s="4">
        <f t="shared" si="7"/>
        <v>1.8913446104457341</v>
      </c>
      <c r="G120" s="4">
        <f t="shared" si="5"/>
        <v>1.023632327980154</v>
      </c>
    </row>
    <row r="121" spans="1:7" x14ac:dyDescent="0.2">
      <c r="A121" s="4">
        <f>IF('True_Odds_Calculator_2-way'!A122="","",'True_Odds_Calculator_2-way'!A122)</f>
        <v>2.34</v>
      </c>
      <c r="B121" s="4">
        <f>IF('True_Odds_Calculator_2-way'!B122="","",'True_Odds_Calculator_2-way'!B122)</f>
        <v>1.66</v>
      </c>
      <c r="C121" s="4">
        <f t="shared" si="4"/>
        <v>2.9760065904644417E-2</v>
      </c>
      <c r="D121" s="4">
        <f t="shared" si="6"/>
        <v>2.4244164274123086</v>
      </c>
      <c r="E121" s="4">
        <f t="shared" si="7"/>
        <v>1.7020418894049603</v>
      </c>
      <c r="G121" s="4">
        <f t="shared" si="5"/>
        <v>1.0297600659046444</v>
      </c>
    </row>
    <row r="122" spans="1:7" x14ac:dyDescent="0.2">
      <c r="A122" s="4">
        <f>IF('True_Odds_Calculator_2-way'!A123="","",'True_Odds_Calculator_2-way'!A123)</f>
        <v>2.21</v>
      </c>
      <c r="B122" s="4">
        <f>IF('True_Odds_Calculator_2-way'!B123="","",'True_Odds_Calculator_2-way'!B123)</f>
        <v>1.74</v>
      </c>
      <c r="C122" s="4">
        <f t="shared" si="4"/>
        <v>2.720133146096626E-2</v>
      </c>
      <c r="D122" s="4">
        <f t="shared" si="6"/>
        <v>2.2784855128281092</v>
      </c>
      <c r="E122" s="4">
        <f t="shared" si="7"/>
        <v>1.7821754646150993</v>
      </c>
      <c r="G122" s="4">
        <f t="shared" si="5"/>
        <v>1.0272013314609663</v>
      </c>
    </row>
    <row r="123" spans="1:7" x14ac:dyDescent="0.2">
      <c r="A123" s="4">
        <f>IF('True_Odds_Calculator_2-way'!A124="","",'True_Odds_Calculator_2-way'!A124)</f>
        <v>1.61</v>
      </c>
      <c r="B123" s="4">
        <f>IF('True_Odds_Calculator_2-way'!B124="","",'True_Odds_Calculator_2-way'!B124)</f>
        <v>2.44</v>
      </c>
      <c r="C123" s="4">
        <f t="shared" si="4"/>
        <v>3.0954077996130813E-2</v>
      </c>
      <c r="D123" s="4">
        <f t="shared" si="6"/>
        <v>1.6511432414256895</v>
      </c>
      <c r="E123" s="4">
        <f t="shared" si="7"/>
        <v>2.5357603924606251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2.1800000000000002</v>
      </c>
      <c r="B124" s="4">
        <f>IF('True_Odds_Calculator_2-way'!B125="","",'True_Odds_Calculator_2-way'!B125)</f>
        <v>1.72</v>
      </c>
      <c r="C124" s="4">
        <f t="shared" si="4"/>
        <v>4.0110945167484591E-2</v>
      </c>
      <c r="D124" s="4">
        <f t="shared" si="6"/>
        <v>2.2796692607003894</v>
      </c>
      <c r="E124" s="4">
        <f t="shared" si="7"/>
        <v>1.7814519194222731</v>
      </c>
      <c r="G124" s="4">
        <f t="shared" si="5"/>
        <v>1.0401109451674846</v>
      </c>
    </row>
    <row r="125" spans="1:7" x14ac:dyDescent="0.2">
      <c r="A125" s="4">
        <f>IF('True_Odds_Calculator_2-way'!A126="","",'True_Odds_Calculator_2-way'!A126)</f>
        <v>2.4700000000000002</v>
      </c>
      <c r="B125" s="4">
        <f>IF('True_Odds_Calculator_2-way'!B126="","",'True_Odds_Calculator_2-way'!B126)</f>
        <v>1.58</v>
      </c>
      <c r="C125" s="4">
        <f t="shared" si="4"/>
        <v>3.7769692000204858E-2</v>
      </c>
      <c r="D125" s="4">
        <f t="shared" si="6"/>
        <v>2.5908517559583082</v>
      </c>
      <c r="E125" s="4">
        <f t="shared" si="7"/>
        <v>1.6285940825439218</v>
      </c>
      <c r="G125" s="4">
        <f t="shared" si="5"/>
        <v>1.0377696920002049</v>
      </c>
    </row>
    <row r="126" spans="1:7" x14ac:dyDescent="0.2">
      <c r="A126" s="4">
        <f>IF('True_Odds_Calculator_2-way'!A127="","",'True_Odds_Calculator_2-way'!A127)</f>
        <v>2.82</v>
      </c>
      <c r="B126" s="4">
        <f>IF('True_Odds_Calculator_2-way'!B127="","",'True_Odds_Calculator_2-way'!B127)</f>
        <v>1.45</v>
      </c>
      <c r="C126" s="4">
        <f t="shared" si="4"/>
        <v>4.4265101491807402E-2</v>
      </c>
      <c r="D126" s="4">
        <f t="shared" si="6"/>
        <v>3.0077234277307836</v>
      </c>
      <c r="E126" s="4">
        <f t="shared" si="7"/>
        <v>1.4980765708005128</v>
      </c>
      <c r="G126" s="4">
        <f t="shared" si="5"/>
        <v>1.0442651014918074</v>
      </c>
    </row>
    <row r="127" spans="1:7" x14ac:dyDescent="0.2">
      <c r="A127" s="4">
        <f>IF('True_Odds_Calculator_2-way'!A128="","",'True_Odds_Calculator_2-way'!A128)</f>
        <v>2.67</v>
      </c>
      <c r="B127" s="4">
        <f>IF('True_Odds_Calculator_2-way'!B128="","",'True_Odds_Calculator_2-way'!B128)</f>
        <v>1.51</v>
      </c>
      <c r="C127" s="4">
        <f t="shared" si="4"/>
        <v>3.678349083513166E-2</v>
      </c>
      <c r="D127" s="4">
        <f t="shared" si="6"/>
        <v>2.8078838318765889</v>
      </c>
      <c r="E127" s="4">
        <f t="shared" si="7"/>
        <v>1.5531328851821176</v>
      </c>
      <c r="G127" s="4">
        <f t="shared" si="5"/>
        <v>1.0367834908351317</v>
      </c>
    </row>
    <row r="128" spans="1:7" x14ac:dyDescent="0.2">
      <c r="A128" s="4">
        <f>IF('True_Odds_Calculator_2-way'!A129="","",'True_Odds_Calculator_2-way'!A129)</f>
        <v>2.69</v>
      </c>
      <c r="B128" s="4">
        <f>IF('True_Odds_Calculator_2-way'!B129="","",'True_Odds_Calculator_2-way'!B129)</f>
        <v>1.5</v>
      </c>
      <c r="C128" s="4">
        <f t="shared" si="4"/>
        <v>3.8413878562577386E-2</v>
      </c>
      <c r="D128" s="4">
        <f t="shared" si="6"/>
        <v>2.8365553602811948</v>
      </c>
      <c r="E128" s="4">
        <f t="shared" si="7"/>
        <v>1.5444976076555021</v>
      </c>
      <c r="G128" s="4">
        <f t="shared" si="5"/>
        <v>1.0384138785625774</v>
      </c>
    </row>
    <row r="129" spans="1:7" x14ac:dyDescent="0.2">
      <c r="A129" s="4">
        <f>IF('True_Odds_Calculator_2-way'!A130="","",'True_Odds_Calculator_2-way'!A130)</f>
        <v>1.81</v>
      </c>
      <c r="B129" s="4">
        <f>IF('True_Odds_Calculator_2-way'!B130="","",'True_Odds_Calculator_2-way'!B130)</f>
        <v>2.08</v>
      </c>
      <c r="C129" s="4">
        <f t="shared" si="4"/>
        <v>3.3255418614534626E-2</v>
      </c>
      <c r="D129" s="4">
        <f t="shared" si="6"/>
        <v>1.8661643699811639</v>
      </c>
      <c r="E129" s="4">
        <f t="shared" si="7"/>
        <v>2.1545152798443401</v>
      </c>
      <c r="G129" s="4">
        <f t="shared" si="5"/>
        <v>1.0332554186145346</v>
      </c>
    </row>
    <row r="130" spans="1:7" x14ac:dyDescent="0.2">
      <c r="A130" s="4">
        <f>IF('True_Odds_Calculator_2-way'!A131="","",'True_Odds_Calculator_2-way'!A131)</f>
        <v>1.7</v>
      </c>
      <c r="B130" s="4">
        <f>IF('True_Odds_Calculator_2-way'!B131="","",'True_Odds_Calculator_2-way'!B131)</f>
        <v>2.2400000000000002</v>
      </c>
      <c r="C130" s="4">
        <f t="shared" ref="C130:C193" si="8">IF(A130="","",((1/A130)+(1/B130))-1)</f>
        <v>3.4663865546218364E-2</v>
      </c>
      <c r="D130" s="4">
        <f t="shared" si="6"/>
        <v>1.7516099356025756</v>
      </c>
      <c r="E130" s="4">
        <f t="shared" si="7"/>
        <v>2.3304773561811505</v>
      </c>
      <c r="G130" s="4">
        <f t="shared" ref="G130:G193" si="9">IF(A130="","",C130+1)</f>
        <v>1.0346638655462184</v>
      </c>
    </row>
    <row r="131" spans="1:7" x14ac:dyDescent="0.2">
      <c r="A131" s="4">
        <f>IF('True_Odds_Calculator_2-way'!A132="","",'True_Odds_Calculator_2-way'!A132)</f>
        <v>1.63</v>
      </c>
      <c r="B131" s="4">
        <f>IF('True_Odds_Calculator_2-way'!B132="","",'True_Odds_Calculator_2-way'!B132)</f>
        <v>2.37</v>
      </c>
      <c r="C131" s="4">
        <f t="shared" si="8"/>
        <v>3.5437860785379582E-2</v>
      </c>
      <c r="D131" s="4">
        <f t="shared" ref="D131:D194" si="10">IF(A131="","",(2*A131)/(2-($C131*A131)))</f>
        <v>1.6784775477395666</v>
      </c>
      <c r="E131" s="4">
        <f t="shared" ref="E131:E194" si="11">IF(B131="","",(2*B131)/(2-($C131*B131)))</f>
        <v>2.4738881239793793</v>
      </c>
      <c r="G131" s="4">
        <f t="shared" si="9"/>
        <v>1.0354378607853796</v>
      </c>
    </row>
    <row r="132" spans="1:7" x14ac:dyDescent="0.2">
      <c r="A132" s="4">
        <f>IF('True_Odds_Calculator_2-way'!A133="","",'True_Odds_Calculator_2-way'!A133)</f>
        <v>1.84</v>
      </c>
      <c r="B132" s="4">
        <f>IF('True_Odds_Calculator_2-way'!B133="","",'True_Odds_Calculator_2-way'!B133)</f>
        <v>2</v>
      </c>
      <c r="C132" s="4">
        <f t="shared" si="8"/>
        <v>4.3478260869565188E-2</v>
      </c>
      <c r="D132" s="4">
        <f t="shared" si="10"/>
        <v>1.9166666666666665</v>
      </c>
      <c r="E132" s="4">
        <f t="shared" si="11"/>
        <v>2.0909090909090908</v>
      </c>
      <c r="G132" s="4">
        <f t="shared" si="9"/>
        <v>1.0434782608695652</v>
      </c>
    </row>
    <row r="133" spans="1:7" x14ac:dyDescent="0.2">
      <c r="A133" s="4">
        <f>IF('True_Odds_Calculator_2-way'!A134="","",'True_Odds_Calculator_2-way'!A134)</f>
        <v>1.72</v>
      </c>
      <c r="B133" s="4">
        <f>IF('True_Odds_Calculator_2-way'!B134="","",'True_Odds_Calculator_2-way'!B134)</f>
        <v>2.15</v>
      </c>
      <c r="C133" s="4">
        <f t="shared" si="8"/>
        <v>4.6511627906976827E-2</v>
      </c>
      <c r="D133" s="4">
        <f t="shared" si="10"/>
        <v>1.7916666666666667</v>
      </c>
      <c r="E133" s="4">
        <f t="shared" si="11"/>
        <v>2.263157894736842</v>
      </c>
      <c r="G133" s="4">
        <f t="shared" si="9"/>
        <v>1.0465116279069768</v>
      </c>
    </row>
    <row r="134" spans="1:7" x14ac:dyDescent="0.2">
      <c r="A134" s="4">
        <f>IF('True_Odds_Calculator_2-way'!A135="","",'True_Odds_Calculator_2-way'!A135)</f>
        <v>1.76</v>
      </c>
      <c r="B134" s="4">
        <f>IF('True_Odds_Calculator_2-way'!B135="","",'True_Odds_Calculator_2-way'!B135)</f>
        <v>2.08</v>
      </c>
      <c r="C134" s="4">
        <f t="shared" si="8"/>
        <v>4.8951048951048959E-2</v>
      </c>
      <c r="D134" s="4">
        <f t="shared" si="10"/>
        <v>1.8392282958199357</v>
      </c>
      <c r="E134" s="4">
        <f t="shared" si="11"/>
        <v>2.1915708812260539</v>
      </c>
      <c r="G134" s="4">
        <f t="shared" si="9"/>
        <v>1.048951048951049</v>
      </c>
    </row>
    <row r="135" spans="1:7" x14ac:dyDescent="0.2">
      <c r="A135" s="4">
        <f>IF('True_Odds_Calculator_2-way'!A136="","",'True_Odds_Calculator_2-way'!A136)</f>
        <v>1.91</v>
      </c>
      <c r="B135" s="4">
        <f>IF('True_Odds_Calculator_2-way'!B136="","",'True_Odds_Calculator_2-way'!B136)</f>
        <v>2</v>
      </c>
      <c r="C135" s="4">
        <f t="shared" si="8"/>
        <v>2.3560209424083656E-2</v>
      </c>
      <c r="D135" s="4">
        <f t="shared" si="10"/>
        <v>1.9539641943734012</v>
      </c>
      <c r="E135" s="4">
        <f t="shared" si="11"/>
        <v>2.0482573726541551</v>
      </c>
      <c r="G135" s="4">
        <f t="shared" si="9"/>
        <v>1.0235602094240837</v>
      </c>
    </row>
    <row r="136" spans="1:7" x14ac:dyDescent="0.2">
      <c r="A136" s="4">
        <f>IF('True_Odds_Calculator_2-way'!A137="","",'True_Odds_Calculator_2-way'!A137)</f>
        <v>1.8</v>
      </c>
      <c r="B136" s="4">
        <f>IF('True_Odds_Calculator_2-way'!B137="","",'True_Odds_Calculator_2-way'!B137)</f>
        <v>2.11</v>
      </c>
      <c r="C136" s="4">
        <f t="shared" si="8"/>
        <v>2.9489204844655115E-2</v>
      </c>
      <c r="D136" s="4">
        <f t="shared" si="10"/>
        <v>1.8490749756572542</v>
      </c>
      <c r="E136" s="4">
        <f t="shared" si="11"/>
        <v>2.1777522935779814</v>
      </c>
      <c r="G136" s="4">
        <f t="shared" si="9"/>
        <v>1.0294892048446551</v>
      </c>
    </row>
    <row r="137" spans="1:7" x14ac:dyDescent="0.2">
      <c r="A137" s="4">
        <f>IF('True_Odds_Calculator_2-way'!A138="","",'True_Odds_Calculator_2-way'!A138)</f>
        <v>1.59</v>
      </c>
      <c r="B137" s="4">
        <f>IF('True_Odds_Calculator_2-way'!B138="","",'True_Odds_Calculator_2-way'!B138)</f>
        <v>2.5</v>
      </c>
      <c r="C137" s="4">
        <f t="shared" si="8"/>
        <v>2.8930817610062887E-2</v>
      </c>
      <c r="D137" s="4">
        <f t="shared" si="10"/>
        <v>1.6274309109518936</v>
      </c>
      <c r="E137" s="4">
        <f t="shared" si="11"/>
        <v>2.5938009787928222</v>
      </c>
      <c r="G137" s="4">
        <f t="shared" si="9"/>
        <v>1.0289308176100629</v>
      </c>
    </row>
    <row r="138" spans="1:7" x14ac:dyDescent="0.2">
      <c r="A138" s="4">
        <f>IF('True_Odds_Calculator_2-way'!A139="","",'True_Odds_Calculator_2-way'!A139)</f>
        <v>1.86</v>
      </c>
      <c r="B138" s="4">
        <f>IF('True_Odds_Calculator_2-way'!B139="","",'True_Odds_Calculator_2-way'!B139)</f>
        <v>2.0299999999999998</v>
      </c>
      <c r="C138" s="4">
        <f t="shared" si="8"/>
        <v>3.0245246040574214E-2</v>
      </c>
      <c r="D138" s="4">
        <f t="shared" si="10"/>
        <v>1.9138324294186226</v>
      </c>
      <c r="E138" s="4">
        <f t="shared" si="11"/>
        <v>2.0942925287037548</v>
      </c>
      <c r="G138" s="4">
        <f t="shared" si="9"/>
        <v>1.0302452460405742</v>
      </c>
    </row>
    <row r="139" spans="1:7" x14ac:dyDescent="0.2">
      <c r="A139" s="4">
        <f>IF('True_Odds_Calculator_2-way'!A140="","",'True_Odds_Calculator_2-way'!A140)</f>
        <v>1.51</v>
      </c>
      <c r="B139" s="4">
        <f>IF('True_Odds_Calculator_2-way'!B140="","",'True_Odds_Calculator_2-way'!B140)</f>
        <v>2.65</v>
      </c>
      <c r="C139" s="4">
        <f t="shared" si="8"/>
        <v>3.9610146195176998E-2</v>
      </c>
      <c r="D139" s="4">
        <f t="shared" si="10"/>
        <v>1.5565496450452205</v>
      </c>
      <c r="E139" s="4">
        <f t="shared" si="11"/>
        <v>2.7967849030228904</v>
      </c>
      <c r="G139" s="4">
        <f t="shared" si="9"/>
        <v>1.039610146195177</v>
      </c>
    </row>
    <row r="140" spans="1:7" x14ac:dyDescent="0.2">
      <c r="A140" s="4">
        <f>IF('True_Odds_Calculator_2-way'!A141="","",'True_Odds_Calculator_2-way'!A141)</f>
        <v>2.0499999999999998</v>
      </c>
      <c r="B140" s="4">
        <f>IF('True_Odds_Calculator_2-way'!B141="","",'True_Odds_Calculator_2-way'!B141)</f>
        <v>1.85</v>
      </c>
      <c r="C140" s="4">
        <f t="shared" si="8"/>
        <v>2.8345418589321048E-2</v>
      </c>
      <c r="D140" s="4">
        <f t="shared" si="10"/>
        <v>2.1113430758524703</v>
      </c>
      <c r="E140" s="4">
        <f t="shared" si="11"/>
        <v>1.8998121477770822</v>
      </c>
      <c r="G140" s="4">
        <f t="shared" si="9"/>
        <v>1.028345418589321</v>
      </c>
    </row>
    <row r="141" spans="1:7" x14ac:dyDescent="0.2">
      <c r="A141" s="4">
        <f>IF('True_Odds_Calculator_2-way'!A142="","",'True_Odds_Calculator_2-way'!A142)</f>
        <v>1.51</v>
      </c>
      <c r="B141" s="4">
        <f>IF('True_Odds_Calculator_2-way'!B142="","",'True_Odds_Calculator_2-way'!B142)</f>
        <v>2.68</v>
      </c>
      <c r="C141" s="4">
        <f t="shared" si="8"/>
        <v>3.5385983987348046E-2</v>
      </c>
      <c r="D141" s="4">
        <f t="shared" si="10"/>
        <v>1.5514491642386137</v>
      </c>
      <c r="E141" s="4">
        <f t="shared" si="11"/>
        <v>2.8134037819799778</v>
      </c>
      <c r="G141" s="4">
        <f t="shared" si="9"/>
        <v>1.035385983987348</v>
      </c>
    </row>
    <row r="142" spans="1:7" x14ac:dyDescent="0.2">
      <c r="A142" s="4">
        <f>IF('True_Odds_Calculator_2-way'!A143="","",'True_Odds_Calculator_2-way'!A143)</f>
        <v>1.89</v>
      </c>
      <c r="B142" s="4">
        <f>IF('True_Odds_Calculator_2-way'!B143="","",'True_Odds_Calculator_2-way'!B143)</f>
        <v>2.02</v>
      </c>
      <c r="C142" s="4">
        <f t="shared" si="8"/>
        <v>2.4150034051024338E-2</v>
      </c>
      <c r="D142" s="4">
        <f t="shared" si="10"/>
        <v>1.9341405339682862</v>
      </c>
      <c r="E142" s="4">
        <f t="shared" si="11"/>
        <v>2.0705027387602368</v>
      </c>
      <c r="G142" s="4">
        <f t="shared" si="9"/>
        <v>1.0241500340510243</v>
      </c>
    </row>
    <row r="143" spans="1:7" x14ac:dyDescent="0.2">
      <c r="A143" s="4">
        <f>IF('True_Odds_Calculator_2-way'!A144="","",'True_Odds_Calculator_2-way'!A144)</f>
        <v>2.52</v>
      </c>
      <c r="B143" s="4">
        <f>IF('True_Odds_Calculator_2-way'!B144="","",'True_Odds_Calculator_2-way'!B144)</f>
        <v>1.58</v>
      </c>
      <c r="C143" s="4">
        <f t="shared" si="8"/>
        <v>2.9736789230460081E-2</v>
      </c>
      <c r="D143" s="4">
        <f t="shared" si="10"/>
        <v>2.618095739084692</v>
      </c>
      <c r="E143" s="4">
        <f t="shared" si="11"/>
        <v>1.6180104031209364</v>
      </c>
      <c r="G143" s="4">
        <f t="shared" si="9"/>
        <v>1.0297367892304601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1.96</v>
      </c>
      <c r="C144" s="4">
        <f t="shared" si="8"/>
        <v>2.5667999158426325E-2</v>
      </c>
      <c r="D144" s="4">
        <f t="shared" si="10"/>
        <v>1.9895353704478862</v>
      </c>
      <c r="E144" s="4">
        <f t="shared" si="11"/>
        <v>2.0105752961082914</v>
      </c>
      <c r="G144" s="4">
        <f t="shared" si="9"/>
        <v>1.0256679991584263</v>
      </c>
    </row>
    <row r="145" spans="1:7" x14ac:dyDescent="0.2">
      <c r="A145" s="4">
        <f>IF('True_Odds_Calculator_2-way'!A146="","",'True_Odds_Calculator_2-way'!A146)</f>
        <v>1.53</v>
      </c>
      <c r="B145" s="4">
        <f>IF('True_Odds_Calculator_2-way'!B146="","",'True_Odds_Calculator_2-way'!B146)</f>
        <v>2.68</v>
      </c>
      <c r="C145" s="4">
        <f t="shared" si="8"/>
        <v>2.6729099600038886E-2</v>
      </c>
      <c r="D145" s="4">
        <f t="shared" si="10"/>
        <v>1.5619381380466251</v>
      </c>
      <c r="E145" s="4">
        <f t="shared" si="11"/>
        <v>2.779555314533622</v>
      </c>
      <c r="G145" s="4">
        <f t="shared" si="9"/>
        <v>1.0267290996000389</v>
      </c>
    </row>
    <row r="146" spans="1:7" x14ac:dyDescent="0.2">
      <c r="A146" s="4">
        <f>IF('True_Odds_Calculator_2-way'!A147="","",'True_Odds_Calculator_2-way'!A147)</f>
        <v>1.93</v>
      </c>
      <c r="B146" s="4">
        <f>IF('True_Odds_Calculator_2-way'!B147="","",'True_Odds_Calculator_2-way'!B147)</f>
        <v>1.98</v>
      </c>
      <c r="C146" s="4">
        <f t="shared" si="8"/>
        <v>2.3185220076411994E-2</v>
      </c>
      <c r="D146" s="4">
        <f t="shared" si="10"/>
        <v>1.974169551066798</v>
      </c>
      <c r="E146" s="4">
        <f t="shared" si="11"/>
        <v>2.0265153523890338</v>
      </c>
      <c r="G146" s="4">
        <f t="shared" si="9"/>
        <v>1.023185220076412</v>
      </c>
    </row>
    <row r="147" spans="1:7" x14ac:dyDescent="0.2">
      <c r="A147" s="4">
        <f>IF('True_Odds_Calculator_2-way'!A148="","",'True_Odds_Calculator_2-way'!A148)</f>
        <v>1.55</v>
      </c>
      <c r="B147" s="4">
        <f>IF('True_Odds_Calculator_2-way'!B148="","",'True_Odds_Calculator_2-way'!B148)</f>
        <v>2.6</v>
      </c>
      <c r="C147" s="4">
        <f t="shared" si="8"/>
        <v>2.9776674937965097E-2</v>
      </c>
      <c r="D147" s="4">
        <f t="shared" si="10"/>
        <v>1.5866141732283463</v>
      </c>
      <c r="E147" s="4">
        <f t="shared" si="11"/>
        <v>2.7046979865771807</v>
      </c>
      <c r="G147" s="4">
        <f t="shared" si="9"/>
        <v>1.0297766749379651</v>
      </c>
    </row>
    <row r="148" spans="1:7" x14ac:dyDescent="0.2">
      <c r="A148" s="4">
        <f>IF('True_Odds_Calculator_2-way'!A149="","",'True_Odds_Calculator_2-way'!A149)</f>
        <v>2.11</v>
      </c>
      <c r="B148" s="4">
        <f>IF('True_Odds_Calculator_2-way'!B149="","",'True_Odds_Calculator_2-way'!B149)</f>
        <v>1.8</v>
      </c>
      <c r="C148" s="4">
        <f t="shared" si="8"/>
        <v>2.9489204844655115E-2</v>
      </c>
      <c r="D148" s="4">
        <f t="shared" si="10"/>
        <v>2.1777522935779814</v>
      </c>
      <c r="E148" s="4">
        <f t="shared" si="11"/>
        <v>1.8490749756572542</v>
      </c>
      <c r="G148" s="4">
        <f t="shared" si="9"/>
        <v>1.0294892048446551</v>
      </c>
    </row>
    <row r="149" spans="1:7" x14ac:dyDescent="0.2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8"/>
        <v>2.7120016191054308E-2</v>
      </c>
      <c r="D149" s="4">
        <f t="shared" si="10"/>
        <v>1.6563861884009385</v>
      </c>
      <c r="E149" s="4">
        <f t="shared" si="11"/>
        <v>2.5234933605720116</v>
      </c>
      <c r="G149" s="4">
        <f t="shared" si="9"/>
        <v>1.0271200161910543</v>
      </c>
    </row>
    <row r="150" spans="1:7" x14ac:dyDescent="0.2">
      <c r="A150" s="4">
        <f>IF('True_Odds_Calculator_2-way'!A151="","",'True_Odds_Calculator_2-way'!A151)</f>
        <v>1.81</v>
      </c>
      <c r="B150" s="4">
        <f>IF('True_Odds_Calculator_2-way'!B151="","",'True_Odds_Calculator_2-way'!B151)</f>
        <v>2.0099999999999998</v>
      </c>
      <c r="C150" s="4">
        <f t="shared" si="8"/>
        <v>4.999862565624924E-2</v>
      </c>
      <c r="D150" s="4">
        <f t="shared" si="10"/>
        <v>1.8957817670201405</v>
      </c>
      <c r="E150" s="4">
        <f t="shared" si="11"/>
        <v>2.1163433291643639</v>
      </c>
      <c r="G150" s="4">
        <f t="shared" si="9"/>
        <v>1.0499986256562492</v>
      </c>
    </row>
    <row r="151" spans="1:7" x14ac:dyDescent="0.2">
      <c r="A151" s="4">
        <f>IF('True_Odds_Calculator_2-way'!A152="","",'True_Odds_Calculator_2-way'!A152)</f>
        <v>2.5</v>
      </c>
      <c r="B151" s="4">
        <f>IF('True_Odds_Calculator_2-way'!B152="","",'True_Odds_Calculator_2-way'!B152)</f>
        <v>1.52</v>
      </c>
      <c r="C151" s="4">
        <f t="shared" si="8"/>
        <v>5.7894736842105221E-2</v>
      </c>
      <c r="D151" s="4">
        <f t="shared" si="10"/>
        <v>2.6950354609929077</v>
      </c>
      <c r="E151" s="4">
        <f t="shared" si="11"/>
        <v>1.5899581589958158</v>
      </c>
      <c r="G151" s="4">
        <f t="shared" si="9"/>
        <v>1.0578947368421052</v>
      </c>
    </row>
    <row r="152" spans="1:7" x14ac:dyDescent="0.2">
      <c r="A152" s="4">
        <f>IF('True_Odds_Calculator_2-way'!A153="","",'True_Odds_Calculator_2-way'!A153)</f>
        <v>2.15</v>
      </c>
      <c r="B152" s="4">
        <f>IF('True_Odds_Calculator_2-way'!B153="","",'True_Odds_Calculator_2-way'!B153)</f>
        <v>1.69</v>
      </c>
      <c r="C152" s="4">
        <f t="shared" si="8"/>
        <v>5.6832255401128462E-2</v>
      </c>
      <c r="D152" s="4">
        <f t="shared" si="10"/>
        <v>2.2899007405073264</v>
      </c>
      <c r="E152" s="4">
        <f t="shared" si="11"/>
        <v>1.7752534505924025</v>
      </c>
      <c r="G152" s="4">
        <f t="shared" si="9"/>
        <v>1.0568322554011285</v>
      </c>
    </row>
    <row r="153" spans="1:7" x14ac:dyDescent="0.2">
      <c r="A153" s="4">
        <f>IF('True_Odds_Calculator_2-way'!A154="","",'True_Odds_Calculator_2-way'!A154)</f>
        <v>2.14</v>
      </c>
      <c r="B153" s="4">
        <f>IF('True_Odds_Calculator_2-way'!B154="","",'True_Odds_Calculator_2-way'!B154)</f>
        <v>1.7</v>
      </c>
      <c r="C153" s="4">
        <f t="shared" si="8"/>
        <v>5.5525013743815244E-2</v>
      </c>
      <c r="D153" s="4">
        <f t="shared" si="10"/>
        <v>2.2751719824890557</v>
      </c>
      <c r="E153" s="4">
        <f t="shared" si="11"/>
        <v>1.7842079450711132</v>
      </c>
      <c r="G153" s="4">
        <f t="shared" si="9"/>
        <v>1.0555250137438152</v>
      </c>
    </row>
    <row r="154" spans="1:7" x14ac:dyDescent="0.2">
      <c r="A154" s="4">
        <f>IF('True_Odds_Calculator_2-way'!A155="","",'True_Odds_Calculator_2-way'!A155)</f>
        <v>1.83</v>
      </c>
      <c r="B154" s="4">
        <f>IF('True_Odds_Calculator_2-way'!B155="","",'True_Odds_Calculator_2-way'!B155)</f>
        <v>2.08</v>
      </c>
      <c r="C154" s="4">
        <f t="shared" si="8"/>
        <v>2.7217318200924545E-2</v>
      </c>
      <c r="D154" s="4">
        <f t="shared" si="10"/>
        <v>1.8767379942806428</v>
      </c>
      <c r="E154" s="4">
        <f t="shared" si="11"/>
        <v>2.1405916094927453</v>
      </c>
      <c r="G154" s="4">
        <f t="shared" si="9"/>
        <v>1.0272173182009245</v>
      </c>
    </row>
    <row r="155" spans="1:7" x14ac:dyDescent="0.2">
      <c r="A155" s="4">
        <f>IF('True_Odds_Calculator_2-way'!A156="","",'True_Odds_Calculator_2-way'!A156)</f>
        <v>1.77</v>
      </c>
      <c r="B155" s="4">
        <f>IF('True_Odds_Calculator_2-way'!B156="","",'True_Odds_Calculator_2-way'!B156)</f>
        <v>2.16</v>
      </c>
      <c r="C155" s="4">
        <f t="shared" si="8"/>
        <v>2.79347143753923E-2</v>
      </c>
      <c r="D155" s="4">
        <f t="shared" si="10"/>
        <v>1.8148675590999714</v>
      </c>
      <c r="E155" s="4">
        <f t="shared" si="11"/>
        <v>2.2271932890597692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1.98</v>
      </c>
      <c r="B156" s="4">
        <f>IF('True_Odds_Calculator_2-way'!B157="","",'True_Odds_Calculator_2-way'!B157)</f>
        <v>1.93</v>
      </c>
      <c r="C156" s="4">
        <f t="shared" si="8"/>
        <v>2.3185220076411994E-2</v>
      </c>
      <c r="D156" s="4">
        <f t="shared" si="10"/>
        <v>2.0265153523890338</v>
      </c>
      <c r="E156" s="4">
        <f t="shared" si="11"/>
        <v>1.974169551066798</v>
      </c>
      <c r="G156" s="4">
        <f t="shared" si="9"/>
        <v>1.023185220076412</v>
      </c>
    </row>
    <row r="157" spans="1:7" x14ac:dyDescent="0.2">
      <c r="A157" s="4">
        <f>IF('True_Odds_Calculator_2-way'!A158="","",'True_Odds_Calculator_2-way'!A158)</f>
        <v>1.68</v>
      </c>
      <c r="B157" s="4">
        <f>IF('True_Odds_Calculator_2-way'!B158="","",'True_Odds_Calculator_2-way'!B158)</f>
        <v>2.2999999999999998</v>
      </c>
      <c r="C157" s="4">
        <f t="shared" si="8"/>
        <v>3.002070393374745E-2</v>
      </c>
      <c r="D157" s="4">
        <f t="shared" si="10"/>
        <v>1.7234611953612846</v>
      </c>
      <c r="E157" s="4">
        <f t="shared" si="11"/>
        <v>2.3822441430332923</v>
      </c>
      <c r="G157" s="4">
        <f t="shared" si="9"/>
        <v>1.0300207039337475</v>
      </c>
    </row>
    <row r="158" spans="1:7" x14ac:dyDescent="0.2">
      <c r="A158" s="4">
        <f>IF('True_Odds_Calculator_2-way'!A159="","",'True_Odds_Calculator_2-way'!A159)</f>
        <v>2.17</v>
      </c>
      <c r="B158" s="4">
        <f>IF('True_Odds_Calculator_2-way'!B159="","",'True_Odds_Calculator_2-way'!B159)</f>
        <v>1.76</v>
      </c>
      <c r="C158" s="4">
        <f t="shared" si="8"/>
        <v>2.9011311269375728E-2</v>
      </c>
      <c r="D158" s="4">
        <f t="shared" si="10"/>
        <v>2.2405256365129644</v>
      </c>
      <c r="E158" s="4">
        <f t="shared" si="11"/>
        <v>1.8061099025820484</v>
      </c>
      <c r="G158" s="4">
        <f t="shared" si="9"/>
        <v>1.0290113112693757</v>
      </c>
    </row>
    <row r="159" spans="1:7" x14ac:dyDescent="0.2">
      <c r="A159" s="4">
        <f>IF('True_Odds_Calculator_2-way'!A160="","",'True_Odds_Calculator_2-way'!A160)</f>
        <v>2.5299999999999998</v>
      </c>
      <c r="B159" s="4">
        <f>IF('True_Odds_Calculator_2-way'!B160="","",'True_Odds_Calculator_2-way'!B160)</f>
        <v>1.57</v>
      </c>
      <c r="C159" s="4">
        <f t="shared" si="8"/>
        <v>3.2199592155283119E-2</v>
      </c>
      <c r="D159" s="4">
        <f t="shared" si="10"/>
        <v>2.6374290362205768</v>
      </c>
      <c r="E159" s="4">
        <f t="shared" si="11"/>
        <v>1.6107134891831068</v>
      </c>
      <c r="G159" s="4">
        <f t="shared" si="9"/>
        <v>1.0321995921552831</v>
      </c>
    </row>
    <row r="160" spans="1:7" x14ac:dyDescent="0.2">
      <c r="A160" s="4">
        <f>IF('True_Odds_Calculator_2-way'!A161="","",'True_Odds_Calculator_2-way'!A161)</f>
        <v>1.99</v>
      </c>
      <c r="B160" s="4">
        <f>IF('True_Odds_Calculator_2-way'!B161="","",'True_Odds_Calculator_2-way'!B161)</f>
        <v>1.9</v>
      </c>
      <c r="C160" s="4">
        <f t="shared" si="8"/>
        <v>2.8828352287754377E-2</v>
      </c>
      <c r="D160" s="4">
        <f t="shared" si="10"/>
        <v>2.0487672717420748</v>
      </c>
      <c r="E160" s="4">
        <f t="shared" si="11"/>
        <v>1.9535003874967702</v>
      </c>
      <c r="G160" s="4">
        <f t="shared" si="9"/>
        <v>1.0288283522877544</v>
      </c>
    </row>
    <row r="161" spans="1:7" x14ac:dyDescent="0.2">
      <c r="A161" s="4">
        <f>IF('True_Odds_Calculator_2-way'!A162="","",'True_Odds_Calculator_2-way'!A162)</f>
        <v>1.39</v>
      </c>
      <c r="B161" s="4">
        <f>IF('True_Odds_Calculator_2-way'!B162="","",'True_Odds_Calculator_2-way'!B162)</f>
        <v>3.08</v>
      </c>
      <c r="C161" s="4">
        <f t="shared" si="8"/>
        <v>4.4099785106979539E-2</v>
      </c>
      <c r="D161" s="4">
        <f t="shared" si="10"/>
        <v>1.4339496248660237</v>
      </c>
      <c r="E161" s="4">
        <f t="shared" si="11"/>
        <v>3.3044149428836072</v>
      </c>
      <c r="G161" s="4">
        <f t="shared" si="9"/>
        <v>1.0440997851069795</v>
      </c>
    </row>
    <row r="162" spans="1:7" x14ac:dyDescent="0.2">
      <c r="A162" s="4">
        <f>IF('True_Odds_Calculator_2-way'!A163="","",'True_Odds_Calculator_2-way'!A163)</f>
        <v>1.6</v>
      </c>
      <c r="B162" s="4">
        <f>IF('True_Odds_Calculator_2-way'!B163="","",'True_Odds_Calculator_2-way'!B163)</f>
        <v>2.46</v>
      </c>
      <c r="C162" s="4">
        <f t="shared" si="8"/>
        <v>3.1504065040650397E-2</v>
      </c>
      <c r="D162" s="4">
        <f t="shared" si="10"/>
        <v>1.6413678065054211</v>
      </c>
      <c r="E162" s="4">
        <f t="shared" si="11"/>
        <v>2.5591677503250976</v>
      </c>
      <c r="G162" s="4">
        <f t="shared" si="9"/>
        <v>1.0315040650406504</v>
      </c>
    </row>
    <row r="163" spans="1:7" x14ac:dyDescent="0.2">
      <c r="A163" s="4">
        <f>IF('True_Odds_Calculator_2-way'!A164="","",'True_Odds_Calculator_2-way'!A164)</f>
        <v>1.38</v>
      </c>
      <c r="B163" s="4">
        <f>IF('True_Odds_Calculator_2-way'!B164="","",'True_Odds_Calculator_2-way'!B164)</f>
        <v>3.14</v>
      </c>
      <c r="C163" s="4">
        <f t="shared" si="8"/>
        <v>4.3109018739038163E-2</v>
      </c>
      <c r="D163" s="4">
        <f t="shared" si="10"/>
        <v>1.4223068338475677</v>
      </c>
      <c r="E163" s="4">
        <f t="shared" si="11"/>
        <v>3.367946525726722</v>
      </c>
      <c r="G163" s="4">
        <f t="shared" si="9"/>
        <v>1.0431090187390382</v>
      </c>
    </row>
    <row r="164" spans="1:7" x14ac:dyDescent="0.2">
      <c r="A164" s="4">
        <f>IF('True_Odds_Calculator_2-way'!A165="","",'True_Odds_Calculator_2-way'!A165)</f>
        <v>2.2400000000000002</v>
      </c>
      <c r="B164" s="4">
        <f>IF('True_Odds_Calculator_2-way'!B165="","",'True_Odds_Calculator_2-way'!B165)</f>
        <v>1.7</v>
      </c>
      <c r="C164" s="4">
        <f t="shared" si="8"/>
        <v>3.4663865546218364E-2</v>
      </c>
      <c r="D164" s="4">
        <f t="shared" si="10"/>
        <v>2.3304773561811505</v>
      </c>
      <c r="E164" s="4">
        <f t="shared" si="11"/>
        <v>1.7516099356025756</v>
      </c>
      <c r="G164" s="4">
        <f t="shared" si="9"/>
        <v>1.0346638655462184</v>
      </c>
    </row>
    <row r="165" spans="1:7" x14ac:dyDescent="0.2">
      <c r="A165" s="4">
        <f>IF('True_Odds_Calculator_2-way'!A166="","",'True_Odds_Calculator_2-way'!A166)</f>
        <v>2.27</v>
      </c>
      <c r="B165" s="4">
        <f>IF('True_Odds_Calculator_2-way'!B166="","",'True_Odds_Calculator_2-way'!B166)</f>
        <v>1.68</v>
      </c>
      <c r="C165" s="4">
        <f t="shared" si="8"/>
        <v>3.5766729599328695E-2</v>
      </c>
      <c r="D165" s="4">
        <f t="shared" si="10"/>
        <v>2.3660503784588656</v>
      </c>
      <c r="E165" s="4">
        <f t="shared" si="11"/>
        <v>1.7320374239258789</v>
      </c>
      <c r="G165" s="4">
        <f t="shared" si="9"/>
        <v>1.0357667295993287</v>
      </c>
    </row>
    <row r="166" spans="1:7" x14ac:dyDescent="0.2">
      <c r="A166" s="4">
        <f>IF('True_Odds_Calculator_2-way'!A167="","",'True_Odds_Calculator_2-way'!A167)</f>
        <v>2.31</v>
      </c>
      <c r="B166" s="4">
        <f>IF('True_Odds_Calculator_2-way'!B167="","",'True_Odds_Calculator_2-way'!B167)</f>
        <v>1.67</v>
      </c>
      <c r="C166" s="4">
        <f t="shared" si="8"/>
        <v>3.1702828110013792E-2</v>
      </c>
      <c r="D166" s="4">
        <f t="shared" si="10"/>
        <v>2.397799670572148</v>
      </c>
      <c r="E166" s="4">
        <f t="shared" si="11"/>
        <v>1.7154100984947862</v>
      </c>
      <c r="G166" s="4">
        <f t="shared" si="9"/>
        <v>1.0317028281100138</v>
      </c>
    </row>
    <row r="167" spans="1:7" x14ac:dyDescent="0.2">
      <c r="A167" s="4">
        <f>IF('True_Odds_Calculator_2-way'!A168="","",'True_Odds_Calculator_2-way'!A168)</f>
        <v>1.79</v>
      </c>
      <c r="B167" s="4">
        <f>IF('True_Odds_Calculator_2-way'!B168="","",'True_Odds_Calculator_2-way'!B168)</f>
        <v>2.1</v>
      </c>
      <c r="C167" s="4">
        <f t="shared" si="8"/>
        <v>3.4849694067571102E-2</v>
      </c>
      <c r="D167" s="4">
        <f t="shared" si="10"/>
        <v>1.8476284099287292</v>
      </c>
      <c r="E167" s="4">
        <f t="shared" si="11"/>
        <v>2.1797622499275153</v>
      </c>
      <c r="G167" s="4">
        <f t="shared" si="9"/>
        <v>1.0348496940675711</v>
      </c>
    </row>
    <row r="168" spans="1:7" x14ac:dyDescent="0.2">
      <c r="A168" s="4">
        <f>IF('True_Odds_Calculator_2-way'!A169="","",'True_Odds_Calculator_2-way'!A169)</f>
        <v>1.61</v>
      </c>
      <c r="B168" s="4">
        <f>IF('True_Odds_Calculator_2-way'!B169="","",'True_Odds_Calculator_2-way'!B169)</f>
        <v>2.39</v>
      </c>
      <c r="C168" s="4">
        <f t="shared" si="8"/>
        <v>3.9528054263364254E-2</v>
      </c>
      <c r="D168" s="4">
        <f t="shared" si="10"/>
        <v>1.6629140646945697</v>
      </c>
      <c r="E168" s="4">
        <f t="shared" si="11"/>
        <v>2.5084911502982492</v>
      </c>
      <c r="G168" s="4">
        <f t="shared" si="9"/>
        <v>1.0395280542633643</v>
      </c>
    </row>
    <row r="169" spans="1:7" x14ac:dyDescent="0.2">
      <c r="A169" s="4">
        <f>IF('True_Odds_Calculator_2-way'!A170="","",'True_Odds_Calculator_2-way'!A170)</f>
        <v>2.04</v>
      </c>
      <c r="B169" s="4">
        <f>IF('True_Odds_Calculator_2-way'!B170="","",'True_Odds_Calculator_2-way'!B170)</f>
        <v>1.85</v>
      </c>
      <c r="C169" s="4">
        <f t="shared" si="8"/>
        <v>3.0736618971912932E-2</v>
      </c>
      <c r="D169" s="4">
        <f t="shared" si="10"/>
        <v>2.1060267857142851</v>
      </c>
      <c r="E169" s="4">
        <f t="shared" si="11"/>
        <v>1.9041372351160444</v>
      </c>
      <c r="G169" s="4">
        <f t="shared" si="9"/>
        <v>1.0307366189719129</v>
      </c>
    </row>
    <row r="170" spans="1:7" x14ac:dyDescent="0.2">
      <c r="A170" s="4">
        <f>IF('True_Odds_Calculator_2-way'!A171="","",'True_Odds_Calculator_2-way'!A171)</f>
        <v>2.23</v>
      </c>
      <c r="B170" s="4">
        <f>IF('True_Odds_Calculator_2-way'!B171="","",'True_Odds_Calculator_2-way'!B171)</f>
        <v>1.72</v>
      </c>
      <c r="C170" s="4">
        <f t="shared" si="8"/>
        <v>2.982584211075201E-2</v>
      </c>
      <c r="D170" s="4">
        <f t="shared" si="10"/>
        <v>2.3067115708443593</v>
      </c>
      <c r="E170" s="4">
        <f t="shared" si="11"/>
        <v>1.7652798232695142</v>
      </c>
      <c r="G170" s="4">
        <f t="shared" si="9"/>
        <v>1.029825842110752</v>
      </c>
    </row>
    <row r="171" spans="1:7" x14ac:dyDescent="0.2">
      <c r="A171" s="4">
        <f>IF('True_Odds_Calculator_2-way'!A172="","",'True_Odds_Calculator_2-way'!A172)</f>
        <v>1.44</v>
      </c>
      <c r="B171" s="4">
        <f>IF('True_Odds_Calculator_2-way'!B172="","",'True_Odds_Calculator_2-way'!B172)</f>
        <v>2.9</v>
      </c>
      <c r="C171" s="4">
        <f t="shared" si="8"/>
        <v>3.9272030651340994E-2</v>
      </c>
      <c r="D171" s="4">
        <f t="shared" si="10"/>
        <v>1.481902058197303</v>
      </c>
      <c r="E171" s="4">
        <f t="shared" si="11"/>
        <v>3.0751104565537557</v>
      </c>
      <c r="G171" s="4">
        <f t="shared" si="9"/>
        <v>1.039272030651341</v>
      </c>
    </row>
    <row r="172" spans="1:7" x14ac:dyDescent="0.2">
      <c r="A172" s="4">
        <f>IF('True_Odds_Calculator_2-way'!A173="","",'True_Odds_Calculator_2-way'!A173)</f>
        <v>2.02</v>
      </c>
      <c r="B172" s="4">
        <f>IF('True_Odds_Calculator_2-way'!B173="","",'True_Odds_Calculator_2-way'!B173)</f>
        <v>1.89</v>
      </c>
      <c r="C172" s="4">
        <f t="shared" si="8"/>
        <v>2.4150034051024338E-2</v>
      </c>
      <c r="D172" s="4">
        <f t="shared" si="10"/>
        <v>2.0705027387602368</v>
      </c>
      <c r="E172" s="4">
        <f t="shared" si="11"/>
        <v>1.9341405339682862</v>
      </c>
      <c r="G172" s="4">
        <f t="shared" si="9"/>
        <v>1.0241500340510243</v>
      </c>
    </row>
    <row r="173" spans="1:7" x14ac:dyDescent="0.2">
      <c r="A173" s="4">
        <f>IF('True_Odds_Calculator_2-way'!A174="","",'True_Odds_Calculator_2-way'!A174)</f>
        <v>2.14</v>
      </c>
      <c r="B173" s="4">
        <f>IF('True_Odds_Calculator_2-way'!B174="","",'True_Odds_Calculator_2-way'!B174)</f>
        <v>1.78</v>
      </c>
      <c r="C173" s="4">
        <f t="shared" si="8"/>
        <v>2.908747243515708E-2</v>
      </c>
      <c r="D173" s="4">
        <f t="shared" si="10"/>
        <v>2.2087440565928333</v>
      </c>
      <c r="E173" s="4">
        <f t="shared" si="11"/>
        <v>1.8273049985608751</v>
      </c>
      <c r="G173" s="4">
        <f t="shared" si="9"/>
        <v>1.0290874724351571</v>
      </c>
    </row>
    <row r="174" spans="1:7" x14ac:dyDescent="0.2">
      <c r="A174" s="4">
        <f>IF('True_Odds_Calculator_2-way'!A175="","",'True_Odds_Calculator_2-way'!A175)</f>
        <v>2.21</v>
      </c>
      <c r="B174" s="4">
        <f>IF('True_Odds_Calculator_2-way'!B175="","",'True_Odds_Calculator_2-way'!B175)</f>
        <v>1.7</v>
      </c>
      <c r="C174" s="4">
        <f t="shared" si="8"/>
        <v>4.0723981900452566E-2</v>
      </c>
      <c r="D174" s="4">
        <f t="shared" si="10"/>
        <v>2.3141361256544504</v>
      </c>
      <c r="E174" s="4">
        <f t="shared" si="11"/>
        <v>1.760956175298805</v>
      </c>
      <c r="G174" s="4">
        <f t="shared" si="9"/>
        <v>1.0407239819004526</v>
      </c>
    </row>
    <row r="175" spans="1:7" x14ac:dyDescent="0.2">
      <c r="A175" s="4">
        <f>IF('True_Odds_Calculator_2-way'!A176="","",'True_Odds_Calculator_2-way'!A176)</f>
        <v>2.5</v>
      </c>
      <c r="B175" s="4">
        <f>IF('True_Odds_Calculator_2-way'!B176="","",'True_Odds_Calculator_2-way'!B176)</f>
        <v>1.55</v>
      </c>
      <c r="C175" s="4">
        <f t="shared" si="8"/>
        <v>4.5161290322580649E-2</v>
      </c>
      <c r="D175" s="4">
        <f t="shared" si="10"/>
        <v>2.6495726495726495</v>
      </c>
      <c r="E175" s="4">
        <f t="shared" si="11"/>
        <v>1.606217616580311</v>
      </c>
      <c r="G175" s="4">
        <f t="shared" si="9"/>
        <v>1.0451612903225806</v>
      </c>
    </row>
    <row r="176" spans="1:7" x14ac:dyDescent="0.2">
      <c r="A176" s="4">
        <f>IF('True_Odds_Calculator_2-way'!A177="","",'True_Odds_Calculator_2-way'!A177)</f>
        <v>2.06</v>
      </c>
      <c r="B176" s="4">
        <f>IF('True_Odds_Calculator_2-way'!B177="","",'True_Odds_Calculator_2-way'!B177)</f>
        <v>1.78</v>
      </c>
      <c r="C176" s="4">
        <f t="shared" si="8"/>
        <v>4.7234646012872306E-2</v>
      </c>
      <c r="D176" s="4">
        <f t="shared" si="10"/>
        <v>2.165347820951931</v>
      </c>
      <c r="E176" s="4">
        <f t="shared" si="11"/>
        <v>1.8581129015911626</v>
      </c>
      <c r="G176" s="4">
        <f t="shared" si="9"/>
        <v>1.0472346460128723</v>
      </c>
    </row>
    <row r="177" spans="1:7" x14ac:dyDescent="0.2">
      <c r="A177" s="4">
        <f>IF('True_Odds_Calculator_2-way'!A178="","",'True_Odds_Calculator_2-way'!A178)</f>
        <v>2.29</v>
      </c>
      <c r="B177" s="4">
        <f>IF('True_Odds_Calculator_2-way'!B178="","",'True_Odds_Calculator_2-way'!B178)</f>
        <v>1.64</v>
      </c>
      <c r="C177" s="4">
        <f t="shared" si="8"/>
        <v>4.6437320268399196E-2</v>
      </c>
      <c r="D177" s="4">
        <f t="shared" si="10"/>
        <v>2.4185986604842866</v>
      </c>
      <c r="E177" s="4">
        <f t="shared" si="11"/>
        <v>1.7049210096241147</v>
      </c>
      <c r="G177" s="4">
        <f t="shared" si="9"/>
        <v>1.0464373202683992</v>
      </c>
    </row>
    <row r="178" spans="1:7" x14ac:dyDescent="0.2">
      <c r="A178" s="4">
        <f>IF('True_Odds_Calculator_2-way'!A179="","",'True_Odds_Calculator_2-way'!A179)</f>
        <v>1.86</v>
      </c>
      <c r="B178" s="4">
        <f>IF('True_Odds_Calculator_2-way'!B179="","",'True_Odds_Calculator_2-way'!B179)</f>
        <v>2.0299999999999998</v>
      </c>
      <c r="C178" s="4">
        <f t="shared" si="8"/>
        <v>3.0245246040574214E-2</v>
      </c>
      <c r="D178" s="4">
        <f t="shared" si="10"/>
        <v>1.9138324294186226</v>
      </c>
      <c r="E178" s="4">
        <f t="shared" si="11"/>
        <v>2.0942925287037548</v>
      </c>
      <c r="G178" s="4">
        <f t="shared" si="9"/>
        <v>1.0302452460405742</v>
      </c>
    </row>
    <row r="179" spans="1:7" x14ac:dyDescent="0.2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2.48</v>
      </c>
      <c r="C179" s="4">
        <f t="shared" si="8"/>
        <v>3.61371988566761E-2</v>
      </c>
      <c r="D179" s="4">
        <f t="shared" si="10"/>
        <v>1.6264320106259338</v>
      </c>
      <c r="E179" s="4">
        <f t="shared" si="11"/>
        <v>2.5963424330771265</v>
      </c>
      <c r="G179" s="4">
        <f t="shared" si="9"/>
        <v>1.0361371988566761</v>
      </c>
    </row>
    <row r="180" spans="1:7" x14ac:dyDescent="0.2">
      <c r="A180" s="4">
        <f>IF('True_Odds_Calculator_2-way'!A181="","",'True_Odds_Calculator_2-way'!A181)</f>
        <v>1.76</v>
      </c>
      <c r="B180" s="4">
        <f>IF('True_Odds_Calculator_2-way'!B181="","",'True_Odds_Calculator_2-way'!B181)</f>
        <v>2.15</v>
      </c>
      <c r="C180" s="4">
        <f t="shared" si="8"/>
        <v>3.3298097251585723E-2</v>
      </c>
      <c r="D180" s="4">
        <f t="shared" si="10"/>
        <v>1.8131288931480596</v>
      </c>
      <c r="E180" s="4">
        <f t="shared" si="11"/>
        <v>2.2298173246906305</v>
      </c>
      <c r="G180" s="4">
        <f t="shared" si="9"/>
        <v>1.0332980972515857</v>
      </c>
    </row>
    <row r="181" spans="1:7" x14ac:dyDescent="0.2">
      <c r="A181" s="4">
        <f>IF('True_Odds_Calculator_2-way'!A182="","",'True_Odds_Calculator_2-way'!A182)</f>
        <v>1.69</v>
      </c>
      <c r="B181" s="4">
        <f>IF('True_Odds_Calculator_2-way'!B182="","",'True_Odds_Calculator_2-way'!B182)</f>
        <v>2.2599999999999998</v>
      </c>
      <c r="C181" s="4">
        <f t="shared" si="8"/>
        <v>3.4193852437555794E-2</v>
      </c>
      <c r="D181" s="4">
        <f t="shared" si="10"/>
        <v>1.740283410033262</v>
      </c>
      <c r="E181" s="4">
        <f t="shared" si="11"/>
        <v>2.3508340001231001</v>
      </c>
      <c r="G181" s="4">
        <f t="shared" si="9"/>
        <v>1.0341938524375558</v>
      </c>
    </row>
    <row r="182" spans="1:7" x14ac:dyDescent="0.2">
      <c r="A182" s="4">
        <f>IF('True_Odds_Calculator_2-way'!A183="","",'True_Odds_Calculator_2-way'!A183)</f>
        <v>1.85</v>
      </c>
      <c r="B182" s="4">
        <f>IF('True_Odds_Calculator_2-way'!B183="","",'True_Odds_Calculator_2-way'!B183)</f>
        <v>1.99</v>
      </c>
      <c r="C182" s="4">
        <f t="shared" si="8"/>
        <v>4.3053103354610656E-2</v>
      </c>
      <c r="D182" s="4">
        <f t="shared" si="10"/>
        <v>1.9267303414889438</v>
      </c>
      <c r="E182" s="4">
        <f t="shared" si="11"/>
        <v>2.0790625441197226</v>
      </c>
      <c r="G182" s="4">
        <f t="shared" si="9"/>
        <v>1.0430531033546107</v>
      </c>
    </row>
    <row r="183" spans="1:7" x14ac:dyDescent="0.2">
      <c r="A183" s="4">
        <f>IF('True_Odds_Calculator_2-way'!A184="","",'True_Odds_Calculator_2-way'!A184)</f>
        <v>2.46</v>
      </c>
      <c r="B183" s="4">
        <f>IF('True_Odds_Calculator_2-way'!B184="","",'True_Odds_Calculator_2-way'!B184)</f>
        <v>1.54</v>
      </c>
      <c r="C183" s="4">
        <f t="shared" si="8"/>
        <v>5.5854714391299742E-2</v>
      </c>
      <c r="D183" s="4">
        <f t="shared" si="10"/>
        <v>2.6414725979640217</v>
      </c>
      <c r="E183" s="4">
        <f t="shared" si="11"/>
        <v>1.609209073145867</v>
      </c>
      <c r="G183" s="4">
        <f t="shared" si="9"/>
        <v>1.0558547143912997</v>
      </c>
    </row>
    <row r="184" spans="1:7" x14ac:dyDescent="0.2">
      <c r="A184" s="4">
        <f>IF('True_Odds_Calculator_2-way'!A185="","",'True_Odds_Calculator_2-way'!A185)</f>
        <v>1.98</v>
      </c>
      <c r="B184" s="4">
        <f>IF('True_Odds_Calculator_2-way'!B185="","",'True_Odds_Calculator_2-way'!B185)</f>
        <v>1.93</v>
      </c>
      <c r="C184" s="4">
        <f t="shared" si="8"/>
        <v>2.3185220076411994E-2</v>
      </c>
      <c r="D184" s="4">
        <f t="shared" si="10"/>
        <v>2.0265153523890338</v>
      </c>
      <c r="E184" s="4">
        <f t="shared" si="11"/>
        <v>1.974169551066798</v>
      </c>
      <c r="G184" s="4">
        <f t="shared" si="9"/>
        <v>1.023185220076412</v>
      </c>
    </row>
    <row r="185" spans="1:7" x14ac:dyDescent="0.2">
      <c r="A185" s="4">
        <f>IF('True_Odds_Calculator_2-way'!A186="","",'True_Odds_Calculator_2-way'!A186)</f>
        <v>1.98</v>
      </c>
      <c r="B185" s="4">
        <f>IF('True_Odds_Calculator_2-way'!B186="","",'True_Odds_Calculator_2-way'!B186)</f>
        <v>1.93</v>
      </c>
      <c r="C185" s="4">
        <f t="shared" si="8"/>
        <v>2.3185220076411994E-2</v>
      </c>
      <c r="D185" s="4">
        <f t="shared" si="10"/>
        <v>2.0265153523890338</v>
      </c>
      <c r="E185" s="4">
        <f t="shared" si="11"/>
        <v>1.974169551066798</v>
      </c>
      <c r="G185" s="4">
        <f t="shared" si="9"/>
        <v>1.023185220076412</v>
      </c>
    </row>
    <row r="186" spans="1:7" x14ac:dyDescent="0.2">
      <c r="A186" s="4">
        <f>IF('True_Odds_Calculator_2-way'!A187="","",'True_Odds_Calculator_2-way'!A187)</f>
        <v>2.33</v>
      </c>
      <c r="B186" s="4">
        <f>IF('True_Odds_Calculator_2-way'!B187="","",'True_Odds_Calculator_2-way'!B187)</f>
        <v>1.64</v>
      </c>
      <c r="C186" s="4">
        <f t="shared" si="8"/>
        <v>3.8940646917198674E-2</v>
      </c>
      <c r="D186" s="4">
        <f t="shared" si="10"/>
        <v>2.4407256004087885</v>
      </c>
      <c r="E186" s="4">
        <f t="shared" si="11"/>
        <v>1.6940946976414255</v>
      </c>
      <c r="G186" s="4">
        <f t="shared" si="9"/>
        <v>1.0389406469171987</v>
      </c>
    </row>
    <row r="187" spans="1:7" x14ac:dyDescent="0.2">
      <c r="A187" s="4">
        <f>IF('True_Odds_Calculator_2-way'!A188="","",'True_Odds_Calculator_2-way'!A188)</f>
        <v>2.64</v>
      </c>
      <c r="B187" s="4">
        <f>IF('True_Odds_Calculator_2-way'!B188="","",'True_Odds_Calculator_2-way'!B188)</f>
        <v>1.54</v>
      </c>
      <c r="C187" s="4">
        <f t="shared" si="8"/>
        <v>2.813852813852824E-2</v>
      </c>
      <c r="D187" s="4">
        <f t="shared" si="10"/>
        <v>2.7418397626112765</v>
      </c>
      <c r="E187" s="4">
        <f t="shared" si="11"/>
        <v>1.5741056218057923</v>
      </c>
      <c r="G187" s="4">
        <f t="shared" si="9"/>
        <v>1.0281385281385282</v>
      </c>
    </row>
    <row r="188" spans="1:7" x14ac:dyDescent="0.2">
      <c r="A188" s="4">
        <f>IF('True_Odds_Calculator_2-way'!A189="","",'True_Odds_Calculator_2-way'!A189)</f>
        <v>2.13</v>
      </c>
      <c r="B188" s="4">
        <f>IF('True_Odds_Calculator_2-way'!B189="","",'True_Odds_Calculator_2-way'!B189)</f>
        <v>1.74</v>
      </c>
      <c r="C188" s="4">
        <f t="shared" si="8"/>
        <v>4.4196211753278369E-2</v>
      </c>
      <c r="D188" s="4">
        <f t="shared" si="10"/>
        <v>2.2352089741270129</v>
      </c>
      <c r="E188" s="4">
        <f t="shared" si="11"/>
        <v>1.8095796103705875</v>
      </c>
      <c r="G188" s="4">
        <f t="shared" si="9"/>
        <v>1.0441962117532784</v>
      </c>
    </row>
    <row r="189" spans="1:7" x14ac:dyDescent="0.2">
      <c r="A189" s="4">
        <f>IF('True_Odds_Calculator_2-way'!A190="","",'True_Odds_Calculator_2-way'!A190)</f>
        <v>2.1</v>
      </c>
      <c r="B189" s="4">
        <f>IF('True_Odds_Calculator_2-way'!B190="","",'True_Odds_Calculator_2-way'!B190)</f>
        <v>1.78</v>
      </c>
      <c r="C189" s="4">
        <f t="shared" si="8"/>
        <v>3.7988228999465079E-2</v>
      </c>
      <c r="D189" s="4">
        <f t="shared" si="10"/>
        <v>2.1872440023405506</v>
      </c>
      <c r="E189" s="4">
        <f t="shared" si="11"/>
        <v>1.8422868408082802</v>
      </c>
      <c r="G189" s="4">
        <f t="shared" si="9"/>
        <v>1.0379882289994651</v>
      </c>
    </row>
    <row r="190" spans="1:7" x14ac:dyDescent="0.2">
      <c r="A190" s="4">
        <f>IF('True_Odds_Calculator_2-way'!A191="","",'True_Odds_Calculator_2-way'!A191)</f>
        <v>2.11</v>
      </c>
      <c r="B190" s="4">
        <f>IF('True_Odds_Calculator_2-way'!B191="","",'True_Odds_Calculator_2-way'!B191)</f>
        <v>1.77</v>
      </c>
      <c r="C190" s="4">
        <f t="shared" si="8"/>
        <v>3.8905400701529036E-2</v>
      </c>
      <c r="D190" s="4">
        <f t="shared" si="10"/>
        <v>2.2003122514507911</v>
      </c>
      <c r="E190" s="4">
        <f t="shared" si="11"/>
        <v>1.8331165484575556</v>
      </c>
      <c r="G190" s="4">
        <f t="shared" si="9"/>
        <v>1.038905400701529</v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1.36</v>
      </c>
      <c r="B2" s="4">
        <f>IF('True_Odds_Calculator_3-way'!B3="","",'True_Odds_Calculator_3-way'!B3)</f>
        <v>5.6</v>
      </c>
      <c r="C2" s="4">
        <f>IF('True_Odds_Calculator_3-way'!C3="","",'True_Odds_Calculator_3-way'!C3)</f>
        <v>8.1</v>
      </c>
      <c r="D2" s="4">
        <f>IF(A2="","",((1/A2)+(1/B2)+(1/C2))-1)</f>
        <v>3.7322336341944151E-2</v>
      </c>
      <c r="E2" s="4">
        <f>IF(A2="","",(3*A2)/(3-($D2*A2)))</f>
        <v>1.3834064895767304</v>
      </c>
      <c r="F2" s="4">
        <f>IF(B2="","",(3*B2)/(3-($D2*B2)))</f>
        <v>6.0193588676103236</v>
      </c>
      <c r="G2" s="4">
        <f>IF(C2="","",(3*C2)/(3-($D2*C2)))</f>
        <v>9.0077096799314678</v>
      </c>
      <c r="I2" s="4">
        <f>IF(A2="","",D2+1)</f>
        <v>1.0373223363419442</v>
      </c>
    </row>
    <row r="3" spans="1:9" x14ac:dyDescent="0.2">
      <c r="A3" s="4">
        <f>IF('True_Odds_Calculator_3-way'!A4="","",'True_Odds_Calculator_3-way'!A4)</f>
        <v>2.06</v>
      </c>
      <c r="B3" s="4">
        <f>IF('True_Odds_Calculator_3-way'!B4="","",'True_Odds_Calculator_3-way'!B4)</f>
        <v>3.99</v>
      </c>
      <c r="C3" s="4">
        <f>IF('True_Odds_Calculator_3-way'!C4="","",'True_Odds_Calculator_3-way'!C4)</f>
        <v>3.49</v>
      </c>
      <c r="D3" s="4">
        <f t="shared" ref="D3:D66" si="0">IF(A3="","",((1/A3)+(1/B3)+(1/C3))-1)</f>
        <v>2.259641090932174E-2</v>
      </c>
      <c r="E3" s="4">
        <f t="shared" ref="E3:E66" si="1">IF(A3="","",(3*A3)/(3-($D3*A3)))</f>
        <v>2.0924671432023443</v>
      </c>
      <c r="F3" s="4">
        <f t="shared" ref="F3:F66" si="2">IF(B3="","",(3*B3)/(3-($D3*B3)))</f>
        <v>4.1136277876784542</v>
      </c>
      <c r="G3" s="4">
        <f t="shared" ref="G3:G66" si="3">IF(C3="","",(3*C3)/(3-($D3*C3)))</f>
        <v>3.584218929391354</v>
      </c>
      <c r="I3" s="4">
        <f t="shared" ref="I3:I66" si="4">IF(A3="","",D3+1)</f>
        <v>1.0225964109093217</v>
      </c>
    </row>
    <row r="4" spans="1:9" x14ac:dyDescent="0.2">
      <c r="A4" s="4">
        <f>IF('True_Odds_Calculator_3-way'!A5="","",'True_Odds_Calculator_3-way'!A5)</f>
        <v>2.1</v>
      </c>
      <c r="B4" s="4">
        <f>IF('True_Odds_Calculator_3-way'!B5="","",'True_Odds_Calculator_3-way'!B5)</f>
        <v>3.7</v>
      </c>
      <c r="C4" s="4">
        <f>IF('True_Odds_Calculator_3-way'!C5="","",'True_Odds_Calculator_3-way'!C5)</f>
        <v>3.54</v>
      </c>
      <c r="D4" s="4">
        <f t="shared" si="0"/>
        <v>2.89466221669612E-2</v>
      </c>
      <c r="E4" s="4">
        <f t="shared" si="1"/>
        <v>2.1434315727132462</v>
      </c>
      <c r="F4" s="4">
        <f t="shared" si="2"/>
        <v>3.8369835114248256</v>
      </c>
      <c r="G4" s="4">
        <f t="shared" si="3"/>
        <v>3.6651920155637883</v>
      </c>
      <c r="I4" s="4">
        <f t="shared" si="4"/>
        <v>1.0289466221669612</v>
      </c>
    </row>
    <row r="5" spans="1:9" x14ac:dyDescent="0.2">
      <c r="A5" s="4">
        <f>IF('True_Odds_Calculator_3-way'!A6="","",'True_Odds_Calculator_3-way'!A6)</f>
        <v>2.99</v>
      </c>
      <c r="B5" s="4">
        <f>IF('True_Odds_Calculator_3-way'!B6="","",'True_Odds_Calculator_3-way'!B6)</f>
        <v>3.63</v>
      </c>
      <c r="C5" s="4">
        <f>IF('True_Odds_Calculator_3-way'!C6="","",'True_Odds_Calculator_3-way'!C6)</f>
        <v>2.39</v>
      </c>
      <c r="D5" s="4">
        <f t="shared" si="0"/>
        <v>2.8340296040032964E-2</v>
      </c>
      <c r="E5" s="4">
        <f t="shared" si="1"/>
        <v>3.0769098680951479</v>
      </c>
      <c r="F5" s="4">
        <f t="shared" si="2"/>
        <v>3.7588992647155073</v>
      </c>
      <c r="G5" s="4">
        <f t="shared" si="3"/>
        <v>2.445207326614014</v>
      </c>
      <c r="I5" s="4">
        <f t="shared" si="4"/>
        <v>1.028340296040033</v>
      </c>
    </row>
    <row r="6" spans="1:9" x14ac:dyDescent="0.2">
      <c r="A6" s="4">
        <f>IF('True_Odds_Calculator_3-way'!A7="","",'True_Odds_Calculator_3-way'!A7)</f>
        <v>2.34</v>
      </c>
      <c r="B6" s="4">
        <f>IF('True_Odds_Calculator_3-way'!B7="","",'True_Odds_Calculator_3-way'!B7)</f>
        <v>3.37</v>
      </c>
      <c r="C6" s="4">
        <f>IF('True_Odds_Calculator_3-way'!C7="","",'True_Odds_Calculator_3-way'!C7)</f>
        <v>3.3</v>
      </c>
      <c r="D6" s="4">
        <f t="shared" si="0"/>
        <v>2.7116635425240787E-2</v>
      </c>
      <c r="E6" s="4">
        <f t="shared" si="1"/>
        <v>2.3905627341357256</v>
      </c>
      <c r="F6" s="4">
        <f t="shared" si="2"/>
        <v>3.4758788157258524</v>
      </c>
      <c r="G6" s="4">
        <f t="shared" si="3"/>
        <v>3.4014597586065363</v>
      </c>
      <c r="I6" s="4">
        <f t="shared" si="4"/>
        <v>1.0271166354252408</v>
      </c>
    </row>
    <row r="7" spans="1:9" x14ac:dyDescent="0.2">
      <c r="A7" s="4">
        <f>IF('True_Odds_Calculator_3-way'!A8="","",'True_Odds_Calculator_3-way'!A8)</f>
        <v>2.1</v>
      </c>
      <c r="B7" s="4">
        <f>IF('True_Odds_Calculator_3-way'!B8="","",'True_Odds_Calculator_3-way'!B8)</f>
        <v>4.0599999999999996</v>
      </c>
      <c r="C7" s="4">
        <f>IF('True_Odds_Calculator_3-way'!C8="","",'True_Odds_Calculator_3-way'!C8)</f>
        <v>3.09</v>
      </c>
      <c r="D7" s="4">
        <f t="shared" si="0"/>
        <v>4.6120490378943835E-2</v>
      </c>
      <c r="E7" s="4">
        <f t="shared" si="1"/>
        <v>2.1700589273152904</v>
      </c>
      <c r="F7" s="4">
        <f t="shared" si="2"/>
        <v>4.3302805071680064</v>
      </c>
      <c r="G7" s="4">
        <f t="shared" si="3"/>
        <v>3.2441084696674545</v>
      </c>
      <c r="I7" s="4">
        <f t="shared" si="4"/>
        <v>1.0461204903789438</v>
      </c>
    </row>
    <row r="8" spans="1:9" x14ac:dyDescent="0.2">
      <c r="A8" s="4">
        <f>IF('True_Odds_Calculator_3-way'!A9="","",'True_Odds_Calculator_3-way'!A9)</f>
        <v>1.58</v>
      </c>
      <c r="B8" s="4">
        <f>IF('True_Odds_Calculator_3-way'!B9="","",'True_Odds_Calculator_3-way'!B9)</f>
        <v>4.5999999999999996</v>
      </c>
      <c r="C8" s="4">
        <f>IF('True_Odds_Calculator_3-way'!C9="","",'True_Odds_Calculator_3-way'!C9)</f>
        <v>5.73</v>
      </c>
      <c r="D8" s="4">
        <f t="shared" si="0"/>
        <v>2.4822766560917309E-2</v>
      </c>
      <c r="E8" s="4">
        <f t="shared" si="1"/>
        <v>1.6009294692071681</v>
      </c>
      <c r="F8" s="4">
        <f t="shared" si="2"/>
        <v>4.782010867152203</v>
      </c>
      <c r="G8" s="4">
        <f t="shared" si="3"/>
        <v>6.0151890397029604</v>
      </c>
      <c r="I8" s="4">
        <f t="shared" si="4"/>
        <v>1.0248227665609173</v>
      </c>
    </row>
    <row r="9" spans="1:9" x14ac:dyDescent="0.2">
      <c r="A9" s="4">
        <f>IF('True_Odds_Calculator_3-way'!A10="","",'True_Odds_Calculator_3-way'!A10)</f>
        <v>2.35</v>
      </c>
      <c r="B9" s="4">
        <f>IF('True_Odds_Calculator_3-way'!B10="","",'True_Odds_Calculator_3-way'!B10)</f>
        <v>3.21</v>
      </c>
      <c r="C9" s="4">
        <f>IF('True_Odds_Calculator_3-way'!C10="","",'True_Odds_Calculator_3-way'!C10)</f>
        <v>3.44</v>
      </c>
      <c r="D9" s="4">
        <f t="shared" si="0"/>
        <v>2.7756069063000544E-2</v>
      </c>
      <c r="E9" s="4">
        <f t="shared" si="1"/>
        <v>2.4022298927328531</v>
      </c>
      <c r="F9" s="4">
        <f t="shared" si="2"/>
        <v>3.3082517484894867</v>
      </c>
      <c r="G9" s="4">
        <f t="shared" si="3"/>
        <v>3.5530838548550818</v>
      </c>
      <c r="I9" s="4">
        <f t="shared" si="4"/>
        <v>1.0277560690630005</v>
      </c>
    </row>
    <row r="10" spans="1:9" x14ac:dyDescent="0.2">
      <c r="A10" s="4">
        <f>IF('True_Odds_Calculator_3-way'!A11="","",'True_Odds_Calculator_3-way'!A11)</f>
        <v>2.33</v>
      </c>
      <c r="B10" s="4">
        <f>IF('True_Odds_Calculator_3-way'!B11="","",'True_Odds_Calculator_3-way'!B11)</f>
        <v>3.23</v>
      </c>
      <c r="C10" s="4">
        <f>IF('True_Odds_Calculator_3-way'!C11="","",'True_Odds_Calculator_3-way'!C11)</f>
        <v>3.47</v>
      </c>
      <c r="D10" s="4">
        <f t="shared" si="0"/>
        <v>2.6966510616383221E-2</v>
      </c>
      <c r="E10" s="4">
        <f t="shared" si="1"/>
        <v>2.3798434165076121</v>
      </c>
      <c r="F10" s="4">
        <f t="shared" si="2"/>
        <v>3.3265838460948252</v>
      </c>
      <c r="G10" s="4">
        <f t="shared" si="3"/>
        <v>3.5817183215486632</v>
      </c>
      <c r="I10" s="4">
        <f t="shared" si="4"/>
        <v>1.0269665106163832</v>
      </c>
    </row>
    <row r="11" spans="1:9" x14ac:dyDescent="0.2">
      <c r="A11" s="4">
        <f>IF('True_Odds_Calculator_3-way'!A12="","",'True_Odds_Calculator_3-way'!A12)</f>
        <v>2.2799999999999998</v>
      </c>
      <c r="B11" s="4">
        <f>IF('True_Odds_Calculator_3-way'!B12="","",'True_Odds_Calculator_3-way'!B12)</f>
        <v>3.09</v>
      </c>
      <c r="C11" s="4">
        <f>IF('True_Odds_Calculator_3-way'!C12="","",'True_Odds_Calculator_3-way'!C12)</f>
        <v>3.54</v>
      </c>
      <c r="D11" s="4">
        <f t="shared" si="0"/>
        <v>4.4706962403540551E-2</v>
      </c>
      <c r="E11" s="4">
        <f t="shared" si="1"/>
        <v>2.3601929641667176</v>
      </c>
      <c r="F11" s="4">
        <f t="shared" si="2"/>
        <v>3.2391572686977499</v>
      </c>
      <c r="G11" s="4">
        <f t="shared" si="3"/>
        <v>3.7371504401864324</v>
      </c>
      <c r="I11" s="4">
        <f t="shared" si="4"/>
        <v>1.0447069624035406</v>
      </c>
    </row>
    <row r="12" spans="1:9" x14ac:dyDescent="0.2">
      <c r="A12" s="4">
        <f>IF('True_Odds_Calculator_3-way'!A13="","",'True_Odds_Calculator_3-way'!A13)</f>
        <v>3.05</v>
      </c>
      <c r="B12" s="4">
        <f>IF('True_Odds_Calculator_3-way'!B13="","",'True_Odds_Calculator_3-way'!B13)</f>
        <v>3.74</v>
      </c>
      <c r="C12" s="4">
        <f>IF('True_Odds_Calculator_3-way'!C13="","",'True_Odds_Calculator_3-way'!C13)</f>
        <v>2.2200000000000002</v>
      </c>
      <c r="D12" s="4">
        <f t="shared" si="0"/>
        <v>4.5698982053851811E-2</v>
      </c>
      <c r="E12" s="4">
        <f t="shared" si="1"/>
        <v>3.1986094141165426</v>
      </c>
      <c r="F12" s="4">
        <f t="shared" si="2"/>
        <v>3.9659454555135953</v>
      </c>
      <c r="G12" s="4">
        <f t="shared" si="3"/>
        <v>2.2977019538624486</v>
      </c>
      <c r="I12" s="4">
        <f t="shared" si="4"/>
        <v>1.0456989820538518</v>
      </c>
    </row>
    <row r="13" spans="1:9" x14ac:dyDescent="0.2">
      <c r="A13" s="4">
        <f>IF('True_Odds_Calculator_3-way'!A14="","",'True_Odds_Calculator_3-way'!A14)</f>
        <v>2.34</v>
      </c>
      <c r="B13" s="4">
        <f>IF('True_Odds_Calculator_3-way'!B14="","",'True_Odds_Calculator_3-way'!B14)</f>
        <v>3.09</v>
      </c>
      <c r="C13" s="4">
        <f>IF('True_Odds_Calculator_3-way'!C14="","",'True_Odds_Calculator_3-way'!C14)</f>
        <v>3.69</v>
      </c>
      <c r="D13" s="4">
        <f t="shared" si="0"/>
        <v>2.1977732846783393E-2</v>
      </c>
      <c r="E13" s="4">
        <f t="shared" si="1"/>
        <v>2.3808134071966993</v>
      </c>
      <c r="F13" s="4">
        <f t="shared" si="2"/>
        <v>3.1615686341424922</v>
      </c>
      <c r="G13" s="4">
        <f t="shared" si="3"/>
        <v>3.7925217671636302</v>
      </c>
      <c r="I13" s="4">
        <f t="shared" si="4"/>
        <v>1.0219777328467834</v>
      </c>
    </row>
    <row r="14" spans="1:9" x14ac:dyDescent="0.2">
      <c r="A14" s="4">
        <f>IF('True_Odds_Calculator_3-way'!A15="","",'True_Odds_Calculator_3-way'!A15)</f>
        <v>2.2000000000000002</v>
      </c>
      <c r="B14" s="4">
        <f>IF('True_Odds_Calculator_3-way'!B15="","",'True_Odds_Calculator_3-way'!B15)</f>
        <v>2.93</v>
      </c>
      <c r="C14" s="4">
        <f>IF('True_Odds_Calculator_3-way'!C15="","",'True_Odds_Calculator_3-way'!C15)</f>
        <v>4.21</v>
      </c>
      <c r="D14" s="4">
        <f t="shared" si="0"/>
        <v>3.3372074084501158E-2</v>
      </c>
      <c r="E14" s="4">
        <f t="shared" si="1"/>
        <v>2.2551909598435027</v>
      </c>
      <c r="F14" s="4">
        <f t="shared" si="2"/>
        <v>3.028716133266073</v>
      </c>
      <c r="G14" s="4">
        <f t="shared" si="3"/>
        <v>4.4168505823453978</v>
      </c>
      <c r="I14" s="4">
        <f t="shared" si="4"/>
        <v>1.0333720740845012</v>
      </c>
    </row>
    <row r="15" spans="1:9" x14ac:dyDescent="0.2">
      <c r="A15" s="4">
        <f>IF('True_Odds_Calculator_3-way'!A16="","",'True_Odds_Calculator_3-way'!A16)</f>
        <v>4.21</v>
      </c>
      <c r="B15" s="4">
        <f>IF('True_Odds_Calculator_3-way'!B16="","",'True_Odds_Calculator_3-way'!B16)</f>
        <v>3.89</v>
      </c>
      <c r="C15" s="4">
        <f>IF('True_Odds_Calculator_3-way'!C16="","",'True_Odds_Calculator_3-way'!C16)</f>
        <v>1.87</v>
      </c>
      <c r="D15" s="4">
        <f t="shared" si="0"/>
        <v>2.9358458240531293E-2</v>
      </c>
      <c r="E15" s="4">
        <f t="shared" si="1"/>
        <v>4.3909039384475177</v>
      </c>
      <c r="F15" s="4">
        <f t="shared" si="2"/>
        <v>4.0439454583460366</v>
      </c>
      <c r="G15" s="4">
        <f t="shared" si="3"/>
        <v>1.9048591231769758</v>
      </c>
      <c r="I15" s="4">
        <f t="shared" si="4"/>
        <v>1.0293584582405313</v>
      </c>
    </row>
    <row r="16" spans="1:9" x14ac:dyDescent="0.2">
      <c r="A16" s="4">
        <f>IF('True_Odds_Calculator_3-way'!A17="","",'True_Odds_Calculator_3-way'!A17)</f>
        <v>3.1</v>
      </c>
      <c r="B16" s="4">
        <f>IF('True_Odds_Calculator_3-way'!B17="","",'True_Odds_Calculator_3-way'!B17)</f>
        <v>3.89</v>
      </c>
      <c r="C16" s="4">
        <f>IF('True_Odds_Calculator_3-way'!C17="","",'True_Odds_Calculator_3-way'!C17)</f>
        <v>2.2000000000000002</v>
      </c>
      <c r="D16" s="4">
        <f t="shared" si="0"/>
        <v>3.4195508447104839E-2</v>
      </c>
      <c r="E16" s="4">
        <f t="shared" si="1"/>
        <v>3.2135520131789335</v>
      </c>
      <c r="F16" s="4">
        <f t="shared" si="2"/>
        <v>4.0704860684914692</v>
      </c>
      <c r="G16" s="4">
        <f t="shared" si="3"/>
        <v>2.2565877889866122</v>
      </c>
      <c r="I16" s="4">
        <f t="shared" si="4"/>
        <v>1.0341955084471048</v>
      </c>
    </row>
    <row r="17" spans="1:9" x14ac:dyDescent="0.2">
      <c r="A17" s="4">
        <f>IF('True_Odds_Calculator_3-way'!A18="","",'True_Odds_Calculator_3-way'!A18)</f>
        <v>3.66</v>
      </c>
      <c r="B17" s="4">
        <f>IF('True_Odds_Calculator_3-way'!B18="","",'True_Odds_Calculator_3-way'!B18)</f>
        <v>3.71</v>
      </c>
      <c r="C17" s="4">
        <f>IF('True_Odds_Calculator_3-way'!C18="","",'True_Odds_Calculator_3-way'!C18)</f>
        <v>2.0299999999999998</v>
      </c>
      <c r="D17" s="4">
        <f t="shared" si="0"/>
        <v>3.5376660130011839E-2</v>
      </c>
      <c r="E17" s="4">
        <f t="shared" si="1"/>
        <v>3.8250890268534388</v>
      </c>
      <c r="F17" s="4">
        <f t="shared" si="2"/>
        <v>3.8797350581005445</v>
      </c>
      <c r="G17" s="4">
        <f t="shared" si="3"/>
        <v>2.0797863556483396</v>
      </c>
      <c r="I17" s="4">
        <f t="shared" si="4"/>
        <v>1.0353766601300118</v>
      </c>
    </row>
    <row r="18" spans="1:9" x14ac:dyDescent="0.2">
      <c r="A18" s="4">
        <f>IF('True_Odds_Calculator_3-way'!A19="","",'True_Odds_Calculator_3-way'!A19)</f>
        <v>2.25</v>
      </c>
      <c r="B18" s="4">
        <f>IF('True_Odds_Calculator_3-way'!B19="","",'True_Odds_Calculator_3-way'!B19)</f>
        <v>3.44</v>
      </c>
      <c r="C18" s="4">
        <f>IF('True_Odds_Calculator_3-way'!C19="","",'True_Odds_Calculator_3-way'!C19)</f>
        <v>3.34</v>
      </c>
      <c r="D18" s="4">
        <f t="shared" si="0"/>
        <v>3.4543316467839702E-2</v>
      </c>
      <c r="E18" s="4">
        <f t="shared" si="1"/>
        <v>2.309842207780604</v>
      </c>
      <c r="F18" s="4">
        <f t="shared" si="2"/>
        <v>3.5818769628671725</v>
      </c>
      <c r="G18" s="4">
        <f t="shared" si="3"/>
        <v>3.4735880324271071</v>
      </c>
      <c r="I18" s="4">
        <f t="shared" si="4"/>
        <v>1.0345433164678397</v>
      </c>
    </row>
    <row r="19" spans="1:9" x14ac:dyDescent="0.2">
      <c r="A19" s="4">
        <f>IF('True_Odds_Calculator_3-way'!A20="","",'True_Odds_Calculator_3-way'!A20)</f>
        <v>1.28</v>
      </c>
      <c r="B19" s="4">
        <f>IF('True_Odds_Calculator_3-way'!B20="","",'True_Odds_Calculator_3-way'!B20)</f>
        <v>6.42</v>
      </c>
      <c r="C19" s="4">
        <f>IF('True_Odds_Calculator_3-way'!C20="","",'True_Odds_Calculator_3-way'!C20)</f>
        <v>9.18</v>
      </c>
      <c r="D19" s="4">
        <f t="shared" si="0"/>
        <v>4.5945701749027679E-2</v>
      </c>
      <c r="E19" s="4">
        <f t="shared" si="1"/>
        <v>1.3055942154358056</v>
      </c>
      <c r="F19" s="4">
        <f t="shared" si="2"/>
        <v>7.1200726074501137</v>
      </c>
      <c r="G19" s="4">
        <f t="shared" si="3"/>
        <v>10.681794599346155</v>
      </c>
      <c r="I19" s="4">
        <f t="shared" si="4"/>
        <v>1.0459457017490277</v>
      </c>
    </row>
    <row r="20" spans="1:9" x14ac:dyDescent="0.2">
      <c r="A20" s="4">
        <f>IF('True_Odds_Calculator_3-way'!A21="","",'True_Odds_Calculator_3-way'!A21)</f>
        <v>1.27</v>
      </c>
      <c r="B20" s="4">
        <f>IF('True_Odds_Calculator_3-way'!B21="","",'True_Odds_Calculator_3-way'!B21)</f>
        <v>6.7</v>
      </c>
      <c r="C20" s="4">
        <f>IF('True_Odds_Calculator_3-way'!C21="","",'True_Odds_Calculator_3-way'!C21)</f>
        <v>10.23</v>
      </c>
      <c r="D20" s="4">
        <f t="shared" si="0"/>
        <v>3.4407016801369483E-2</v>
      </c>
      <c r="E20" s="4">
        <f t="shared" si="1"/>
        <v>1.2887717820989866</v>
      </c>
      <c r="F20" s="4">
        <f t="shared" si="2"/>
        <v>7.257698519257378</v>
      </c>
      <c r="G20" s="4">
        <f t="shared" si="3"/>
        <v>11.589808170346394</v>
      </c>
      <c r="I20" s="4">
        <f t="shared" si="4"/>
        <v>1.0344070168013695</v>
      </c>
    </row>
    <row r="21" spans="1:9" x14ac:dyDescent="0.2">
      <c r="A21" s="4">
        <f>IF('True_Odds_Calculator_3-way'!A22="","",'True_Odds_Calculator_3-way'!A22)</f>
        <v>1.83</v>
      </c>
      <c r="B21" s="4">
        <f>IF('True_Odds_Calculator_3-way'!B22="","",'True_Odds_Calculator_3-way'!B22)</f>
        <v>4.12</v>
      </c>
      <c r="C21" s="4">
        <f>IF('True_Odds_Calculator_3-way'!C22="","",'True_Odds_Calculator_3-way'!C22)</f>
        <v>4.2699999999999996</v>
      </c>
      <c r="D21" s="4">
        <f t="shared" si="0"/>
        <v>2.3358571504361603E-2</v>
      </c>
      <c r="E21" s="4">
        <f t="shared" si="1"/>
        <v>1.8564520819067807</v>
      </c>
      <c r="F21" s="4">
        <f t="shared" si="2"/>
        <v>4.256546191648833</v>
      </c>
      <c r="G21" s="4">
        <f t="shared" si="3"/>
        <v>4.4168470619741553</v>
      </c>
      <c r="I21" s="4">
        <f t="shared" si="4"/>
        <v>1.0233585715043616</v>
      </c>
    </row>
    <row r="22" spans="1:9" x14ac:dyDescent="0.2">
      <c r="A22" s="4">
        <f>IF('True_Odds_Calculator_3-way'!A23="","",'True_Odds_Calculator_3-way'!A23)</f>
        <v>1.81</v>
      </c>
      <c r="B22" s="4">
        <f>IF('True_Odds_Calculator_3-way'!B23="","",'True_Odds_Calculator_3-way'!B23)</f>
        <v>3.98</v>
      </c>
      <c r="C22" s="4">
        <f>IF('True_Odds_Calculator_3-way'!C23="","",'True_Odds_Calculator_3-way'!C23)</f>
        <v>4.51</v>
      </c>
      <c r="D22" s="4">
        <f t="shared" si="0"/>
        <v>2.5471959274512068E-2</v>
      </c>
      <c r="E22" s="4">
        <f t="shared" si="1"/>
        <v>1.8382503827951042</v>
      </c>
      <c r="F22" s="4">
        <f t="shared" si="2"/>
        <v>4.1191992743728294</v>
      </c>
      <c r="G22" s="4">
        <f t="shared" si="3"/>
        <v>4.6895772570975591</v>
      </c>
      <c r="I22" s="4">
        <f t="shared" si="4"/>
        <v>1.0254719592745121</v>
      </c>
    </row>
    <row r="23" spans="1:9" x14ac:dyDescent="0.2">
      <c r="A23" s="4">
        <f>IF('True_Odds_Calculator_3-way'!A24="","",'True_Odds_Calculator_3-way'!A24)</f>
        <v>1.72</v>
      </c>
      <c r="B23" s="4">
        <f>IF('True_Odds_Calculator_3-way'!B24="","",'True_Odds_Calculator_3-way'!B24)</f>
        <v>4.24</v>
      </c>
      <c r="C23" s="4">
        <f>IF('True_Odds_Calculator_3-way'!C24="","",'True_Odds_Calculator_3-way'!C24)</f>
        <v>4.8499999999999996</v>
      </c>
      <c r="D23" s="4">
        <f t="shared" si="0"/>
        <v>2.342997245129208E-2</v>
      </c>
      <c r="E23" s="4">
        <f t="shared" si="1"/>
        <v>1.743419677677575</v>
      </c>
      <c r="F23" s="4">
        <f t="shared" si="2"/>
        <v>4.3852135446628706</v>
      </c>
      <c r="G23" s="4">
        <f t="shared" si="3"/>
        <v>5.0409431402282587</v>
      </c>
      <c r="I23" s="4">
        <f t="shared" si="4"/>
        <v>1.0234299724512921</v>
      </c>
    </row>
    <row r="24" spans="1:9" x14ac:dyDescent="0.2">
      <c r="A24" s="4">
        <f>IF('True_Odds_Calculator_3-way'!A25="","",'True_Odds_Calculator_3-way'!A25)</f>
        <v>2.88</v>
      </c>
      <c r="B24" s="4">
        <f>IF('True_Odds_Calculator_3-way'!B25="","",'True_Odds_Calculator_3-way'!B25)</f>
        <v>3.7</v>
      </c>
      <c r="C24" s="4">
        <f>IF('True_Odds_Calculator_3-way'!C25="","",'True_Odds_Calculator_3-way'!C25)</f>
        <v>2.4700000000000002</v>
      </c>
      <c r="D24" s="4">
        <f t="shared" si="0"/>
        <v>2.2350792087634241E-2</v>
      </c>
      <c r="E24" s="4">
        <f t="shared" si="1"/>
        <v>2.9431504745660622</v>
      </c>
      <c r="F24" s="4">
        <f t="shared" si="2"/>
        <v>3.8048853825945002</v>
      </c>
      <c r="G24" s="4">
        <f t="shared" si="3"/>
        <v>2.5163054354850845</v>
      </c>
      <c r="I24" s="4">
        <f t="shared" si="4"/>
        <v>1.0223507920876342</v>
      </c>
    </row>
    <row r="25" spans="1:9" x14ac:dyDescent="0.2">
      <c r="A25" s="4">
        <f>IF('True_Odds_Calculator_3-way'!A26="","",'True_Odds_Calculator_3-way'!A26)</f>
        <v>2.52</v>
      </c>
      <c r="B25" s="4">
        <f>IF('True_Odds_Calculator_3-way'!B26="","",'True_Odds_Calculator_3-way'!B26)</f>
        <v>3.64</v>
      </c>
      <c r="C25" s="4">
        <f>IF('True_Odds_Calculator_3-way'!C26="","",'True_Odds_Calculator_3-way'!C26)</f>
        <v>2.8</v>
      </c>
      <c r="D25" s="4">
        <f t="shared" si="0"/>
        <v>2.8693528693528592E-2</v>
      </c>
      <c r="E25" s="4">
        <f t="shared" si="1"/>
        <v>2.5822385706778768</v>
      </c>
      <c r="F25" s="4">
        <f t="shared" si="2"/>
        <v>3.7712970069071368</v>
      </c>
      <c r="G25" s="4">
        <f t="shared" si="3"/>
        <v>2.8770491803278682</v>
      </c>
      <c r="I25" s="4">
        <f t="shared" si="4"/>
        <v>1.0286935286935286</v>
      </c>
    </row>
    <row r="26" spans="1:9" x14ac:dyDescent="0.2">
      <c r="A26" s="4">
        <f>IF('True_Odds_Calculator_3-way'!A27="","",'True_Odds_Calculator_3-way'!A27)</f>
        <v>2.35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3.2</v>
      </c>
      <c r="D26" s="4">
        <f t="shared" si="0"/>
        <v>2.7886987357385262E-2</v>
      </c>
      <c r="E26" s="4">
        <f t="shared" si="1"/>
        <v>2.4024817495717135</v>
      </c>
      <c r="F26" s="4">
        <f t="shared" si="2"/>
        <v>3.5643074668559529</v>
      </c>
      <c r="G26" s="4">
        <f t="shared" si="3"/>
        <v>3.2981058519428799</v>
      </c>
      <c r="I26" s="4">
        <f t="shared" si="4"/>
        <v>1.0278869873573853</v>
      </c>
    </row>
    <row r="27" spans="1:9" x14ac:dyDescent="0.2">
      <c r="A27" s="4">
        <f>IF('True_Odds_Calculator_3-way'!A28="","",'True_Odds_Calculator_3-way'!A28)</f>
        <v>2.37</v>
      </c>
      <c r="B27" s="4">
        <f>IF('True_Odds_Calculator_3-way'!B28="","",'True_Odds_Calculator_3-way'!B28)</f>
        <v>3.42</v>
      </c>
      <c r="C27" s="4">
        <f>IF('True_Odds_Calculator_3-way'!C28="","",'True_Odds_Calculator_3-way'!C28)</f>
        <v>3.19</v>
      </c>
      <c r="D27" s="4">
        <f t="shared" si="0"/>
        <v>2.7818212913206963E-2</v>
      </c>
      <c r="E27" s="4">
        <f t="shared" si="1"/>
        <v>2.4232543789424632</v>
      </c>
      <c r="F27" s="4">
        <f t="shared" si="2"/>
        <v>3.5320097883462722</v>
      </c>
      <c r="G27" s="4">
        <f t="shared" si="3"/>
        <v>3.2872365663222403</v>
      </c>
      <c r="I27" s="4">
        <f t="shared" si="4"/>
        <v>1.027818212913207</v>
      </c>
    </row>
    <row r="28" spans="1:9" x14ac:dyDescent="0.2">
      <c r="A28" s="4">
        <f>IF('True_Odds_Calculator_3-way'!A29="","",'True_Odds_Calculator_3-way'!A29)</f>
        <v>2.65</v>
      </c>
      <c r="B28" s="4">
        <f>IF('True_Odds_Calculator_3-way'!B29="","",'True_Odds_Calculator_3-way'!B29)</f>
        <v>3.68</v>
      </c>
      <c r="C28" s="4">
        <f>IF('True_Odds_Calculator_3-way'!C29="","",'True_Odds_Calculator_3-way'!C29)</f>
        <v>2.64</v>
      </c>
      <c r="D28" s="4">
        <f t="shared" si="0"/>
        <v>2.7885499788699253E-2</v>
      </c>
      <c r="E28" s="4">
        <f t="shared" si="1"/>
        <v>2.7169237869569378</v>
      </c>
      <c r="F28" s="4">
        <f t="shared" si="2"/>
        <v>3.8103372063652445</v>
      </c>
      <c r="G28" s="4">
        <f t="shared" si="3"/>
        <v>2.70641332563368</v>
      </c>
      <c r="I28" s="4">
        <f t="shared" si="4"/>
        <v>1.0278854997886993</v>
      </c>
    </row>
    <row r="29" spans="1:9" x14ac:dyDescent="0.2">
      <c r="A29" s="4">
        <f>IF('True_Odds_Calculator_3-way'!A30="","",'True_Odds_Calculator_3-way'!A30)</f>
        <v>9.6199999999999992</v>
      </c>
      <c r="B29" s="4">
        <f>IF('True_Odds_Calculator_3-way'!B30="","",'True_Odds_Calculator_3-way'!B30)</f>
        <v>5.93</v>
      </c>
      <c r="C29" s="4">
        <f>IF('True_Odds_Calculator_3-way'!C30="","",'True_Odds_Calculator_3-way'!C30)</f>
        <v>1.32</v>
      </c>
      <c r="D29" s="4">
        <f t="shared" si="0"/>
        <v>3.0159925606805915E-2</v>
      </c>
      <c r="E29" s="4">
        <f t="shared" si="1"/>
        <v>10.649990722106732</v>
      </c>
      <c r="F29" s="4">
        <f t="shared" si="2"/>
        <v>6.3059353990407354</v>
      </c>
      <c r="G29" s="4">
        <f t="shared" si="3"/>
        <v>1.3377524665433582</v>
      </c>
      <c r="I29" s="4">
        <f t="shared" si="4"/>
        <v>1.0301599256068059</v>
      </c>
    </row>
    <row r="30" spans="1:9" x14ac:dyDescent="0.2">
      <c r="A30" s="4">
        <f>IF('True_Odds_Calculator_3-way'!A31="","",'True_Odds_Calculator_3-way'!A31)</f>
        <v>5.41</v>
      </c>
      <c r="B30" s="4">
        <f>IF('True_Odds_Calculator_3-way'!B31="","",'True_Odds_Calculator_3-way'!B31)</f>
        <v>3.85</v>
      </c>
      <c r="C30" s="4">
        <f>IF('True_Odds_Calculator_3-way'!C31="","",'True_Odds_Calculator_3-way'!C31)</f>
        <v>1.72</v>
      </c>
      <c r="D30" s="4">
        <f t="shared" si="0"/>
        <v>2.5978492126452313E-2</v>
      </c>
      <c r="E30" s="4">
        <f t="shared" si="1"/>
        <v>5.6759040776707224</v>
      </c>
      <c r="F30" s="4">
        <f t="shared" si="2"/>
        <v>3.9827822354114817</v>
      </c>
      <c r="G30" s="4">
        <f t="shared" si="3"/>
        <v>1.7460055930632241</v>
      </c>
      <c r="I30" s="4">
        <f t="shared" si="4"/>
        <v>1.0259784921264523</v>
      </c>
    </row>
    <row r="31" spans="1:9" x14ac:dyDescent="0.2">
      <c r="A31" s="4">
        <f>IF('True_Odds_Calculator_3-way'!A32="","",'True_Odds_Calculator_3-way'!A32)</f>
        <v>2.2400000000000002</v>
      </c>
      <c r="B31" s="4">
        <f>IF('True_Odds_Calculator_3-way'!B32="","",'True_Odds_Calculator_3-way'!B32)</f>
        <v>3.5</v>
      </c>
      <c r="C31" s="4">
        <f>IF('True_Odds_Calculator_3-way'!C32="","",'True_Odds_Calculator_3-way'!C32)</f>
        <v>3.44</v>
      </c>
      <c r="D31" s="4">
        <f t="shared" si="0"/>
        <v>2.2840531561461708E-2</v>
      </c>
      <c r="E31" s="4">
        <f t="shared" si="1"/>
        <v>2.278864353312303</v>
      </c>
      <c r="F31" s="4">
        <f t="shared" si="2"/>
        <v>3.5958188153310098</v>
      </c>
      <c r="G31" s="4">
        <f t="shared" si="3"/>
        <v>3.5325183374083129</v>
      </c>
      <c r="I31" s="4">
        <f t="shared" si="4"/>
        <v>1.0228405315614617</v>
      </c>
    </row>
    <row r="32" spans="1:9" x14ac:dyDescent="0.2">
      <c r="A32" s="4">
        <f>IF('True_Odds_Calculator_3-way'!A33="","",'True_Odds_Calculator_3-way'!A33)</f>
        <v>3.17</v>
      </c>
      <c r="B32" s="4">
        <f>IF('True_Odds_Calculator_3-way'!B33="","",'True_Odds_Calculator_3-way'!B33)</f>
        <v>3.43</v>
      </c>
      <c r="C32" s="4">
        <f>IF('True_Odds_Calculator_3-way'!C33="","",'True_Odds_Calculator_3-way'!C33)</f>
        <v>2.41</v>
      </c>
      <c r="D32" s="4">
        <f t="shared" si="0"/>
        <v>2.1940362089683862E-2</v>
      </c>
      <c r="E32" s="4">
        <f t="shared" si="1"/>
        <v>3.2452364230455846</v>
      </c>
      <c r="F32" s="4">
        <f t="shared" si="2"/>
        <v>3.5182559693085049</v>
      </c>
      <c r="G32" s="4">
        <f t="shared" si="3"/>
        <v>2.4532393848517104</v>
      </c>
      <c r="I32" s="4">
        <f t="shared" si="4"/>
        <v>1.0219403620896839</v>
      </c>
    </row>
    <row r="33" spans="1:9" x14ac:dyDescent="0.2">
      <c r="A33" s="4">
        <f>IF('True_Odds_Calculator_3-way'!A34="","",'True_Odds_Calculator_3-way'!A34)</f>
        <v>1.96</v>
      </c>
      <c r="B33" s="4">
        <f>IF('True_Odds_Calculator_3-way'!B34="","",'True_Odds_Calculator_3-way'!B34)</f>
        <v>3.62</v>
      </c>
      <c r="C33" s="4">
        <f>IF('True_Odds_Calculator_3-way'!C34="","",'True_Odds_Calculator_3-way'!C34)</f>
        <v>4.22</v>
      </c>
      <c r="D33" s="4">
        <f t="shared" si="0"/>
        <v>2.3414000199854845E-2</v>
      </c>
      <c r="E33" s="4">
        <f t="shared" si="1"/>
        <v>1.9904481779707139</v>
      </c>
      <c r="F33" s="4">
        <f t="shared" si="2"/>
        <v>3.7252490653827319</v>
      </c>
      <c r="G33" s="4">
        <f t="shared" si="3"/>
        <v>4.363722217990353</v>
      </c>
      <c r="I33" s="4">
        <f t="shared" si="4"/>
        <v>1.0234140001998548</v>
      </c>
    </row>
    <row r="34" spans="1:9" x14ac:dyDescent="0.2">
      <c r="A34" s="4">
        <f>IF('True_Odds_Calculator_3-way'!A35="","",'True_Odds_Calculator_3-way'!A35)</f>
        <v>1.83</v>
      </c>
      <c r="B34" s="4">
        <f>IF('True_Odds_Calculator_3-way'!B35="","",'True_Odds_Calculator_3-way'!B35)</f>
        <v>3.82</v>
      </c>
      <c r="C34" s="4">
        <f>IF('True_Odds_Calculator_3-way'!C35="","",'True_Odds_Calculator_3-way'!C35)</f>
        <v>4.5999999999999996</v>
      </c>
      <c r="D34" s="4">
        <f t="shared" si="0"/>
        <v>2.5619496491561922E-2</v>
      </c>
      <c r="E34" s="4">
        <f t="shared" si="1"/>
        <v>1.8590530823924076</v>
      </c>
      <c r="F34" s="4">
        <f t="shared" si="2"/>
        <v>3.9488190007760893</v>
      </c>
      <c r="G34" s="4">
        <f t="shared" si="3"/>
        <v>4.7880916976209988</v>
      </c>
      <c r="I34" s="4">
        <f t="shared" si="4"/>
        <v>1.0256194964915619</v>
      </c>
    </row>
    <row r="35" spans="1:9" x14ac:dyDescent="0.2">
      <c r="A35" s="4">
        <f>IF('True_Odds_Calculator_3-way'!A36="","",'True_Odds_Calculator_3-way'!A36)</f>
        <v>2.39</v>
      </c>
      <c r="B35" s="4">
        <f>IF('True_Odds_Calculator_3-way'!B36="","",'True_Odds_Calculator_3-way'!B36)</f>
        <v>3.46</v>
      </c>
      <c r="C35" s="4">
        <f>IF('True_Odds_Calculator_3-way'!C36="","",'True_Odds_Calculator_3-way'!C36)</f>
        <v>3.18</v>
      </c>
      <c r="D35" s="4">
        <f t="shared" si="0"/>
        <v>2.1892791686497937E-2</v>
      </c>
      <c r="E35" s="4">
        <f t="shared" si="1"/>
        <v>2.4324245424955779</v>
      </c>
      <c r="F35" s="4">
        <f t="shared" si="2"/>
        <v>3.5496269678160859</v>
      </c>
      <c r="G35" s="4">
        <f t="shared" si="3"/>
        <v>3.2555494498873658</v>
      </c>
      <c r="I35" s="4">
        <f t="shared" si="4"/>
        <v>1.0218927916864979</v>
      </c>
    </row>
    <row r="36" spans="1:9" x14ac:dyDescent="0.2">
      <c r="A36" s="4">
        <f>IF('True_Odds_Calculator_3-way'!A37="","",'True_Odds_Calculator_3-way'!A37)</f>
        <v>1.32</v>
      </c>
      <c r="B36" s="4">
        <f>IF('True_Odds_Calculator_3-way'!B37="","",'True_Odds_Calculator_3-way'!B37)</f>
        <v>5.98</v>
      </c>
      <c r="C36" s="4">
        <f>IF('True_Odds_Calculator_3-way'!C37="","",'True_Odds_Calculator_3-way'!C37)</f>
        <v>9.43</v>
      </c>
      <c r="D36" s="4">
        <f t="shared" si="0"/>
        <v>3.0844376549572727E-2</v>
      </c>
      <c r="E36" s="4">
        <f t="shared" si="1"/>
        <v>1.3381608848146582</v>
      </c>
      <c r="F36" s="4">
        <f t="shared" si="2"/>
        <v>6.37175542861943</v>
      </c>
      <c r="G36" s="4">
        <f t="shared" si="3"/>
        <v>10.442437748446938</v>
      </c>
      <c r="I36" s="4">
        <f t="shared" si="4"/>
        <v>1.0308443765495727</v>
      </c>
    </row>
    <row r="37" spans="1:9" x14ac:dyDescent="0.2">
      <c r="A37" s="4">
        <f>IF('True_Odds_Calculator_3-way'!A38="","",'True_Odds_Calculator_3-way'!A38)</f>
        <v>2.4300000000000002</v>
      </c>
      <c r="B37" s="4">
        <f>IF('True_Odds_Calculator_3-way'!B38="","",'True_Odds_Calculator_3-way'!B38)</f>
        <v>3.49</v>
      </c>
      <c r="C37" s="4">
        <f>IF('True_Odds_Calculator_3-way'!C38="","",'True_Odds_Calculator_3-way'!C38)</f>
        <v>3.03</v>
      </c>
      <c r="D37" s="4">
        <f t="shared" si="0"/>
        <v>2.8088588334584275E-2</v>
      </c>
      <c r="E37" s="4">
        <f t="shared" si="1"/>
        <v>2.4865739245780989</v>
      </c>
      <c r="F37" s="4">
        <f t="shared" si="2"/>
        <v>3.6078929200889545</v>
      </c>
      <c r="G37" s="4">
        <f t="shared" si="3"/>
        <v>3.1184693354103286</v>
      </c>
      <c r="I37" s="4">
        <f t="shared" si="4"/>
        <v>1.0280885883345843</v>
      </c>
    </row>
    <row r="38" spans="1:9" x14ac:dyDescent="0.2">
      <c r="A38" s="4">
        <f>IF('True_Odds_Calculator_3-way'!A39="","",'True_Odds_Calculator_3-way'!A39)</f>
        <v>2.2000000000000002</v>
      </c>
      <c r="B38" s="4">
        <f>IF('True_Odds_Calculator_3-way'!B39="","",'True_Odds_Calculator_3-way'!B39)</f>
        <v>3.45</v>
      </c>
      <c r="C38" s="4">
        <f>IF('True_Odds_Calculator_3-way'!C39="","",'True_Odds_Calculator_3-way'!C39)</f>
        <v>3.54</v>
      </c>
      <c r="D38" s="4">
        <f t="shared" si="0"/>
        <v>2.6886402715437407E-2</v>
      </c>
      <c r="E38" s="4">
        <f t="shared" si="1"/>
        <v>2.2442491772606541</v>
      </c>
      <c r="F38" s="4">
        <f t="shared" si="2"/>
        <v>3.5600752596989618</v>
      </c>
      <c r="G38" s="4">
        <f t="shared" si="3"/>
        <v>3.655989767593752</v>
      </c>
      <c r="I38" s="4">
        <f t="shared" si="4"/>
        <v>1.0268864027154374</v>
      </c>
    </row>
    <row r="39" spans="1:9" x14ac:dyDescent="0.2">
      <c r="A39" s="4">
        <f>IF('True_Odds_Calculator_3-way'!A40="","",'True_Odds_Calculator_3-way'!A40)</f>
        <v>1.6</v>
      </c>
      <c r="B39" s="4">
        <f>IF('True_Odds_Calculator_3-way'!B40="","",'True_Odds_Calculator_3-way'!B40)</f>
        <v>4.17</v>
      </c>
      <c r="C39" s="4">
        <f>IF('True_Odds_Calculator_3-way'!C40="","",'True_Odds_Calculator_3-way'!C40)</f>
        <v>5.97</v>
      </c>
      <c r="D39" s="4">
        <f t="shared" si="0"/>
        <v>3.2312341081908391E-2</v>
      </c>
      <c r="E39" s="4">
        <f t="shared" si="1"/>
        <v>1.6280567059104356</v>
      </c>
      <c r="F39" s="4">
        <f t="shared" si="2"/>
        <v>4.3660996735715747</v>
      </c>
      <c r="G39" s="4">
        <f t="shared" si="3"/>
        <v>6.3802607088281569</v>
      </c>
      <c r="I39" s="4">
        <f t="shared" si="4"/>
        <v>1.0323123410819084</v>
      </c>
    </row>
    <row r="40" spans="1:9" x14ac:dyDescent="0.2">
      <c r="A40" s="4">
        <f>IF('True_Odds_Calculator_3-way'!A41="","",'True_Odds_Calculator_3-way'!A41)</f>
        <v>1.95</v>
      </c>
      <c r="B40" s="4">
        <f>IF('True_Odds_Calculator_3-way'!B41="","",'True_Odds_Calculator_3-way'!B41)</f>
        <v>3.47</v>
      </c>
      <c r="C40" s="4">
        <f>IF('True_Odds_Calculator_3-way'!C41="","",'True_Odds_Calculator_3-way'!C41)</f>
        <v>4.3600000000000003</v>
      </c>
      <c r="D40" s="4">
        <f t="shared" si="0"/>
        <v>3.0362749025996338E-2</v>
      </c>
      <c r="E40" s="4">
        <f t="shared" si="1"/>
        <v>1.9892596035587649</v>
      </c>
      <c r="F40" s="4">
        <f t="shared" si="2"/>
        <v>3.5963005643179424</v>
      </c>
      <c r="G40" s="4">
        <f t="shared" si="3"/>
        <v>4.5612763312639739</v>
      </c>
      <c r="I40" s="4">
        <f t="shared" si="4"/>
        <v>1.0303627490259963</v>
      </c>
    </row>
    <row r="41" spans="1:9" x14ac:dyDescent="0.2">
      <c r="A41" s="4">
        <f>IF('True_Odds_Calculator_3-way'!A42="","",'True_Odds_Calculator_3-way'!A42)</f>
        <v>1.98</v>
      </c>
      <c r="B41" s="4">
        <f>IF('True_Odds_Calculator_3-way'!B42="","",'True_Odds_Calculator_3-way'!B42)</f>
        <v>3.59</v>
      </c>
      <c r="C41" s="4">
        <f>IF('True_Odds_Calculator_3-way'!C42="","",'True_Odds_Calculator_3-way'!C42)</f>
        <v>4.0599999999999996</v>
      </c>
      <c r="D41" s="4">
        <f t="shared" si="0"/>
        <v>2.9907455803143135E-2</v>
      </c>
      <c r="E41" s="4">
        <f t="shared" si="1"/>
        <v>2.0198700551047506</v>
      </c>
      <c r="F41" s="4">
        <f t="shared" si="2"/>
        <v>3.7232524323867779</v>
      </c>
      <c r="G41" s="4">
        <f t="shared" si="3"/>
        <v>4.2312591867689804</v>
      </c>
      <c r="I41" s="4">
        <f t="shared" si="4"/>
        <v>1.0299074558031431</v>
      </c>
    </row>
    <row r="42" spans="1:9" x14ac:dyDescent="0.2">
      <c r="A42" s="4">
        <f>IF('True_Odds_Calculator_3-way'!A43="","",'True_Odds_Calculator_3-way'!A43)</f>
        <v>3.19</v>
      </c>
      <c r="B42" s="4">
        <f>IF('True_Odds_Calculator_3-way'!B43="","",'True_Odds_Calculator_3-way'!B43)</f>
        <v>3.3</v>
      </c>
      <c r="C42" s="4">
        <f>IF('True_Odds_Calculator_3-way'!C43="","",'True_Odds_Calculator_3-way'!C43)</f>
        <v>2.4300000000000002</v>
      </c>
      <c r="D42" s="4">
        <f t="shared" si="0"/>
        <v>2.8032560599610346E-2</v>
      </c>
      <c r="E42" s="4">
        <f t="shared" si="1"/>
        <v>3.2880088226561281</v>
      </c>
      <c r="F42" s="4">
        <f t="shared" si="2"/>
        <v>3.4049958270495035</v>
      </c>
      <c r="G42" s="4">
        <f t="shared" si="3"/>
        <v>2.4864584558469751</v>
      </c>
      <c r="I42" s="4">
        <f t="shared" si="4"/>
        <v>1.0280325605996103</v>
      </c>
    </row>
    <row r="43" spans="1:9" x14ac:dyDescent="0.2">
      <c r="A43" s="4">
        <f>IF('True_Odds_Calculator_3-way'!A44="","",'True_Odds_Calculator_3-way'!A44)</f>
        <v>2.58</v>
      </c>
      <c r="B43" s="4">
        <f>IF('True_Odds_Calculator_3-way'!B44="","",'True_Odds_Calculator_3-way'!B44)</f>
        <v>3.21</v>
      </c>
      <c r="C43" s="4">
        <f>IF('True_Odds_Calculator_3-way'!C44="","",'True_Odds_Calculator_3-way'!C44)</f>
        <v>3.05</v>
      </c>
      <c r="D43" s="4">
        <f t="shared" si="0"/>
        <v>2.6992231434601388E-2</v>
      </c>
      <c r="E43" s="4">
        <f t="shared" si="1"/>
        <v>2.6413136565783737</v>
      </c>
      <c r="F43" s="4">
        <f t="shared" si="2"/>
        <v>3.3054674792226364</v>
      </c>
      <c r="G43" s="4">
        <f t="shared" si="3"/>
        <v>3.1360600804764518</v>
      </c>
      <c r="I43" s="4">
        <f t="shared" si="4"/>
        <v>1.0269922314346014</v>
      </c>
    </row>
    <row r="44" spans="1:9" x14ac:dyDescent="0.2">
      <c r="A44" s="4">
        <f>IF('True_Odds_Calculator_3-way'!A45="","",'True_Odds_Calculator_3-way'!A45)</f>
        <v>2.02</v>
      </c>
      <c r="B44" s="4">
        <f>IF('True_Odds_Calculator_3-way'!B45="","",'True_Odds_Calculator_3-way'!B45)</f>
        <v>3.43</v>
      </c>
      <c r="C44" s="4">
        <f>IF('True_Odds_Calculator_3-way'!C45="","",'True_Odds_Calculator_3-way'!C45)</f>
        <v>4.1399999999999997</v>
      </c>
      <c r="D44" s="4">
        <f t="shared" si="0"/>
        <v>2.8140588174675019E-2</v>
      </c>
      <c r="E44" s="4">
        <f t="shared" si="1"/>
        <v>2.0590141927659209</v>
      </c>
      <c r="F44" s="4">
        <f t="shared" si="2"/>
        <v>3.544025741062923</v>
      </c>
      <c r="G44" s="4">
        <f t="shared" si="3"/>
        <v>4.3072685158582651</v>
      </c>
      <c r="I44" s="4">
        <f t="shared" si="4"/>
        <v>1.028140588174675</v>
      </c>
    </row>
    <row r="45" spans="1:9" x14ac:dyDescent="0.2">
      <c r="A45" s="4">
        <f>IF('True_Odds_Calculator_3-way'!A46="","",'True_Odds_Calculator_3-way'!A46)</f>
        <v>2.04</v>
      </c>
      <c r="B45" s="4">
        <f>IF('True_Odds_Calculator_3-way'!B46="","",'True_Odds_Calculator_3-way'!B46)</f>
        <v>3.55</v>
      </c>
      <c r="C45" s="4">
        <f>IF('True_Odds_Calculator_3-way'!C46="","",'True_Odds_Calculator_3-way'!C46)</f>
        <v>3.9</v>
      </c>
      <c r="D45" s="4">
        <f t="shared" si="0"/>
        <v>2.8296475686699463E-2</v>
      </c>
      <c r="E45" s="4">
        <f t="shared" si="1"/>
        <v>2.0800229773319785</v>
      </c>
      <c r="F45" s="4">
        <f t="shared" si="2"/>
        <v>3.6729868913857673</v>
      </c>
      <c r="G45" s="4">
        <f t="shared" si="3"/>
        <v>4.0489420264923446</v>
      </c>
      <c r="I45" s="4">
        <f t="shared" si="4"/>
        <v>1.0282964756866995</v>
      </c>
    </row>
    <row r="46" spans="1:9" x14ac:dyDescent="0.2">
      <c r="A46" s="4">
        <f>IF('True_Odds_Calculator_3-way'!A47="","",'True_Odds_Calculator_3-way'!A47)</f>
        <v>2.84</v>
      </c>
      <c r="B46" s="4">
        <f>IF('True_Odds_Calculator_3-way'!B47="","",'True_Odds_Calculator_3-way'!B47)</f>
        <v>3.16</v>
      </c>
      <c r="C46" s="4">
        <f>IF('True_Odds_Calculator_3-way'!C47="","",'True_Odds_Calculator_3-way'!C47)</f>
        <v>2.79</v>
      </c>
      <c r="D46" s="4">
        <f t="shared" si="0"/>
        <v>2.6991311326969969E-2</v>
      </c>
      <c r="E46" s="4">
        <f t="shared" si="1"/>
        <v>2.9144698777529179</v>
      </c>
      <c r="F46" s="4">
        <f t="shared" si="2"/>
        <v>3.2524704940156681</v>
      </c>
      <c r="G46" s="4">
        <f t="shared" si="3"/>
        <v>2.861837617596517</v>
      </c>
      <c r="I46" s="4">
        <f t="shared" si="4"/>
        <v>1.02699131132697</v>
      </c>
    </row>
    <row r="47" spans="1:9" x14ac:dyDescent="0.2">
      <c r="A47" s="4">
        <f>IF('True_Odds_Calculator_3-way'!A48="","",'True_Odds_Calculator_3-way'!A48)</f>
        <v>3.25</v>
      </c>
      <c r="B47" s="4">
        <f>IF('True_Odds_Calculator_3-way'!B48="","",'True_Odds_Calculator_3-way'!B48)</f>
        <v>3.33</v>
      </c>
      <c r="C47" s="4">
        <f>IF('True_Odds_Calculator_3-way'!C48="","",'True_Odds_Calculator_3-way'!C48)</f>
        <v>2.39</v>
      </c>
      <c r="D47" s="4">
        <f t="shared" si="0"/>
        <v>2.6402649833612291E-2</v>
      </c>
      <c r="E47" s="4">
        <f t="shared" si="1"/>
        <v>3.3456965249475332</v>
      </c>
      <c r="F47" s="4">
        <f t="shared" si="2"/>
        <v>3.4305385932317476</v>
      </c>
      <c r="G47" s="4">
        <f t="shared" si="3"/>
        <v>2.441351661930355</v>
      </c>
      <c r="I47" s="4">
        <f t="shared" si="4"/>
        <v>1.0264026498336123</v>
      </c>
    </row>
    <row r="48" spans="1:9" x14ac:dyDescent="0.2">
      <c r="A48" s="4">
        <f>IF('True_Odds_Calculator_3-way'!A49="","",'True_Odds_Calculator_3-way'!A49)</f>
        <v>1.64</v>
      </c>
      <c r="B48" s="4">
        <f>IF('True_Odds_Calculator_3-way'!B49="","",'True_Odds_Calculator_3-way'!B49)</f>
        <v>4.04</v>
      </c>
      <c r="C48" s="4">
        <f>IF('True_Odds_Calculator_3-way'!C49="","",'True_Odds_Calculator_3-way'!C49)</f>
        <v>5.55</v>
      </c>
      <c r="D48" s="4">
        <f t="shared" si="0"/>
        <v>3.7461030216403346E-2</v>
      </c>
      <c r="E48" s="4">
        <f t="shared" si="1"/>
        <v>1.6742872198599814</v>
      </c>
      <c r="F48" s="4">
        <f t="shared" si="2"/>
        <v>4.2546358290189019</v>
      </c>
      <c r="G48" s="4">
        <f t="shared" si="3"/>
        <v>5.9632720841027318</v>
      </c>
      <c r="I48" s="4">
        <f t="shared" si="4"/>
        <v>1.0374610302164033</v>
      </c>
    </row>
    <row r="49" spans="1:9" x14ac:dyDescent="0.2">
      <c r="A49" s="4">
        <f>IF('True_Odds_Calculator_3-way'!A50="","",'True_Odds_Calculator_3-way'!A50)</f>
        <v>2.06</v>
      </c>
      <c r="B49" s="4">
        <f>IF('True_Odds_Calculator_3-way'!B50="","",'True_Odds_Calculator_3-way'!B50)</f>
        <v>3.74</v>
      </c>
      <c r="C49" s="4">
        <f>IF('True_Odds_Calculator_3-way'!C50="","",'True_Odds_Calculator_3-way'!C50)</f>
        <v>3.56</v>
      </c>
      <c r="D49" s="4">
        <f t="shared" si="0"/>
        <v>3.3715448752762889E-2</v>
      </c>
      <c r="E49" s="4">
        <f t="shared" si="1"/>
        <v>2.1088219156961174</v>
      </c>
      <c r="F49" s="4">
        <f t="shared" si="2"/>
        <v>3.9040967042043526</v>
      </c>
      <c r="G49" s="4">
        <f t="shared" si="3"/>
        <v>3.7083680961422112</v>
      </c>
      <c r="I49" s="4">
        <f t="shared" si="4"/>
        <v>1.0337154487527629</v>
      </c>
    </row>
    <row r="50" spans="1:9" x14ac:dyDescent="0.2">
      <c r="A50" s="4">
        <f>IF('True_Odds_Calculator_3-way'!A51="","",'True_Odds_Calculator_3-way'!A51)</f>
        <v>4.2300000000000004</v>
      </c>
      <c r="B50" s="4">
        <f>IF('True_Odds_Calculator_3-way'!B51="","",'True_Odds_Calculator_3-way'!B51)</f>
        <v>3.52</v>
      </c>
      <c r="C50" s="4">
        <f>IF('True_Odds_Calculator_3-way'!C51="","",'True_Odds_Calculator_3-way'!C51)</f>
        <v>1.94</v>
      </c>
      <c r="D50" s="4">
        <f t="shared" si="0"/>
        <v>3.5961446002024999E-2</v>
      </c>
      <c r="E50" s="4">
        <f t="shared" si="1"/>
        <v>4.4559413530413794</v>
      </c>
      <c r="F50" s="4">
        <f t="shared" si="2"/>
        <v>3.6750686519119053</v>
      </c>
      <c r="G50" s="4">
        <f t="shared" si="3"/>
        <v>1.9861889601527607</v>
      </c>
      <c r="I50" s="4">
        <f t="shared" si="4"/>
        <v>1.035961446002025</v>
      </c>
    </row>
    <row r="51" spans="1:9" x14ac:dyDescent="0.2">
      <c r="A51" s="4">
        <f>IF('True_Odds_Calculator_3-way'!A52="","",'True_Odds_Calculator_3-way'!A52)</f>
        <v>2.54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2.97</v>
      </c>
      <c r="D51" s="4">
        <f t="shared" si="0"/>
        <v>3.3431427132214475E-2</v>
      </c>
      <c r="E51" s="4">
        <f t="shared" si="1"/>
        <v>2.6139896971517009</v>
      </c>
      <c r="F51" s="4">
        <f t="shared" si="2"/>
        <v>3.4259892821459919</v>
      </c>
      <c r="G51" s="4">
        <f t="shared" si="3"/>
        <v>3.0716631830397132</v>
      </c>
      <c r="I51" s="4">
        <f t="shared" si="4"/>
        <v>1.0334314271322145</v>
      </c>
    </row>
    <row r="52" spans="1:9" x14ac:dyDescent="0.2">
      <c r="A52" s="4">
        <f>IF('True_Odds_Calculator_3-way'!A53="","",'True_Odds_Calculator_3-way'!A53)</f>
        <v>1.78</v>
      </c>
      <c r="B52" s="4">
        <f>IF('True_Odds_Calculator_3-way'!B53="","",'True_Odds_Calculator_3-way'!B53)</f>
        <v>3.92</v>
      </c>
      <c r="C52" s="4">
        <f>IF('True_Odds_Calculator_3-way'!C53="","",'True_Odds_Calculator_3-way'!C53)</f>
        <v>4.54</v>
      </c>
      <c r="D52" s="4">
        <f t="shared" si="0"/>
        <v>3.716411080593196E-2</v>
      </c>
      <c r="E52" s="4">
        <f t="shared" si="1"/>
        <v>1.8201352671926954</v>
      </c>
      <c r="F52" s="4">
        <f t="shared" si="2"/>
        <v>4.1200754139024607</v>
      </c>
      <c r="G52" s="4">
        <f t="shared" si="3"/>
        <v>4.8105536563380005</v>
      </c>
      <c r="I52" s="4">
        <f t="shared" si="4"/>
        <v>1.037164110805932</v>
      </c>
    </row>
    <row r="53" spans="1:9" x14ac:dyDescent="0.2">
      <c r="A53" s="4">
        <f>IF('True_Odds_Calculator_3-way'!A54="","",'True_Odds_Calculator_3-way'!A54)</f>
        <v>2.33</v>
      </c>
      <c r="B53" s="4">
        <f>IF('True_Odds_Calculator_3-way'!B54="","",'True_Odds_Calculator_3-way'!B54)</f>
        <v>3.53</v>
      </c>
      <c r="C53" s="4">
        <f>IF('True_Odds_Calculator_3-way'!C54="","",'True_Odds_Calculator_3-way'!C54)</f>
        <v>3.12</v>
      </c>
      <c r="D53" s="4">
        <f t="shared" si="0"/>
        <v>3.298348884921376E-2</v>
      </c>
      <c r="E53" s="4">
        <f t="shared" si="1"/>
        <v>2.3912572588738139</v>
      </c>
      <c r="F53" s="4">
        <f t="shared" si="2"/>
        <v>3.6725331102544239</v>
      </c>
      <c r="G53" s="4">
        <f t="shared" si="3"/>
        <v>3.2308264865692409</v>
      </c>
      <c r="I53" s="4">
        <f t="shared" si="4"/>
        <v>1.0329834888492138</v>
      </c>
    </row>
    <row r="54" spans="1:9" x14ac:dyDescent="0.2">
      <c r="A54" s="4">
        <f>IF('True_Odds_Calculator_3-way'!A55="","",'True_Odds_Calculator_3-way'!A55)</f>
        <v>1.48</v>
      </c>
      <c r="B54" s="4">
        <f>IF('True_Odds_Calculator_3-way'!B55="","",'True_Odds_Calculator_3-way'!B55)</f>
        <v>4.5999999999999996</v>
      </c>
      <c r="C54" s="4">
        <f>IF('True_Odds_Calculator_3-way'!C55="","",'True_Odds_Calculator_3-way'!C55)</f>
        <v>6.87</v>
      </c>
      <c r="D54" s="4">
        <f t="shared" si="0"/>
        <v>3.8627387592643059E-2</v>
      </c>
      <c r="E54" s="4">
        <f t="shared" si="1"/>
        <v>1.5087510279640632</v>
      </c>
      <c r="F54" s="4">
        <f t="shared" si="2"/>
        <v>4.8896047415403316</v>
      </c>
      <c r="G54" s="4">
        <f t="shared" si="3"/>
        <v>7.5366690014051416</v>
      </c>
      <c r="I54" s="4">
        <f t="shared" si="4"/>
        <v>1.0386273875926431</v>
      </c>
    </row>
    <row r="55" spans="1:9" x14ac:dyDescent="0.2">
      <c r="A55" s="4">
        <f>IF('True_Odds_Calculator_3-way'!A56="","",'True_Odds_Calculator_3-way'!A56)</f>
        <v>2</v>
      </c>
      <c r="B55" s="4">
        <f>IF('True_Odds_Calculator_3-way'!B56="","",'True_Odds_Calculator_3-way'!B56)</f>
        <v>3.44</v>
      </c>
      <c r="C55" s="4">
        <f>IF('True_Odds_Calculator_3-way'!C56="","",'True_Odds_Calculator_3-way'!C56)</f>
        <v>4.09</v>
      </c>
      <c r="D55" s="4">
        <f t="shared" si="0"/>
        <v>3.5196451924717209E-2</v>
      </c>
      <c r="E55" s="4">
        <f t="shared" si="1"/>
        <v>2.0480562079071483</v>
      </c>
      <c r="F55" s="4">
        <f t="shared" si="2"/>
        <v>3.584672351122737</v>
      </c>
      <c r="G55" s="4">
        <f t="shared" si="3"/>
        <v>4.2961485221073206</v>
      </c>
      <c r="I55" s="4">
        <f t="shared" si="4"/>
        <v>1.0351964519247172</v>
      </c>
    </row>
    <row r="56" spans="1:9" x14ac:dyDescent="0.2">
      <c r="A56" s="4">
        <f>IF('True_Odds_Calculator_3-way'!A57="","",'True_Odds_Calculator_3-way'!A57)</f>
        <v>1.72</v>
      </c>
      <c r="B56" s="4">
        <f>IF('True_Odds_Calculator_3-way'!B57="","",'True_Odds_Calculator_3-way'!B57)</f>
        <v>3.72</v>
      </c>
      <c r="C56" s="4">
        <f>IF('True_Odds_Calculator_3-way'!C57="","",'True_Odds_Calculator_3-way'!C57)</f>
        <v>5.31</v>
      </c>
      <c r="D56" s="4">
        <f t="shared" si="0"/>
        <v>3.8536470275761125E-2</v>
      </c>
      <c r="E56" s="4">
        <f t="shared" si="1"/>
        <v>1.7588606955366448</v>
      </c>
      <c r="F56" s="4">
        <f t="shared" si="2"/>
        <v>3.9066816546100811</v>
      </c>
      <c r="G56" s="4">
        <f t="shared" si="3"/>
        <v>5.6987061990268995</v>
      </c>
      <c r="I56" s="4">
        <f t="shared" si="4"/>
        <v>1.0385364702757611</v>
      </c>
    </row>
    <row r="57" spans="1:9" x14ac:dyDescent="0.2">
      <c r="A57" s="4">
        <f>IF('True_Odds_Calculator_3-way'!A58="","",'True_Odds_Calculator_3-way'!A58)</f>
        <v>1.48</v>
      </c>
      <c r="B57" s="4">
        <f>IF('True_Odds_Calculator_3-way'!B58="","",'True_Odds_Calculator_3-way'!B58)</f>
        <v>4.6500000000000004</v>
      </c>
      <c r="C57" s="4">
        <f>IF('True_Odds_Calculator_3-way'!C58="","",'True_Odds_Calculator_3-way'!C58)</f>
        <v>6.74</v>
      </c>
      <c r="D57" s="4">
        <f t="shared" si="0"/>
        <v>3.9097391638791112E-2</v>
      </c>
      <c r="E57" s="4">
        <f t="shared" si="1"/>
        <v>1.5091077403321218</v>
      </c>
      <c r="F57" s="4">
        <f t="shared" si="2"/>
        <v>4.949973107646251</v>
      </c>
      <c r="G57" s="4">
        <f t="shared" si="3"/>
        <v>7.3890448841575838</v>
      </c>
      <c r="I57" s="4">
        <f t="shared" si="4"/>
        <v>1.0390973916387911</v>
      </c>
    </row>
    <row r="58" spans="1:9" x14ac:dyDescent="0.2">
      <c r="A58" s="4">
        <f>IF('True_Odds_Calculator_3-way'!A59="","",'True_Odds_Calculator_3-way'!A59)</f>
        <v>1.47</v>
      </c>
      <c r="B58" s="4">
        <f>IF('True_Odds_Calculator_3-way'!B59="","",'True_Odds_Calculator_3-way'!B59)</f>
        <v>4.82</v>
      </c>
      <c r="C58" s="4">
        <f>IF('True_Odds_Calculator_3-way'!C59="","",'True_Odds_Calculator_3-way'!C59)</f>
        <v>6.67</v>
      </c>
      <c r="D58" s="4">
        <f t="shared" si="0"/>
        <v>3.7666025992846519E-2</v>
      </c>
      <c r="E58" s="4">
        <f t="shared" si="1"/>
        <v>1.4976409903912953</v>
      </c>
      <c r="F58" s="4">
        <f t="shared" si="2"/>
        <v>5.1304799653825501</v>
      </c>
      <c r="G58" s="4">
        <f t="shared" si="3"/>
        <v>7.2796259500994998</v>
      </c>
      <c r="I58" s="4">
        <f t="shared" si="4"/>
        <v>1.0376660259928465</v>
      </c>
    </row>
    <row r="59" spans="1:9" x14ac:dyDescent="0.2">
      <c r="A59" s="4">
        <f>IF('True_Odds_Calculator_3-way'!A60="","",'True_Odds_Calculator_3-way'!A60)</f>
        <v>2.2999999999999998</v>
      </c>
      <c r="B59" s="4">
        <f>IF('True_Odds_Calculator_3-way'!B60="","",'True_Odds_Calculator_3-way'!B60)</f>
        <v>3.23</v>
      </c>
      <c r="C59" s="4">
        <f>IF('True_Odds_Calculator_3-way'!C60="","",'True_Odds_Calculator_3-way'!C60)</f>
        <v>3.45</v>
      </c>
      <c r="D59" s="4">
        <f t="shared" si="0"/>
        <v>3.4235204379234663E-2</v>
      </c>
      <c r="E59" s="4">
        <f t="shared" si="1"/>
        <v>2.3619952661885755</v>
      </c>
      <c r="F59" s="4">
        <f t="shared" si="2"/>
        <v>3.3536138837337619</v>
      </c>
      <c r="G59" s="4">
        <f t="shared" si="3"/>
        <v>3.5913949615942431</v>
      </c>
      <c r="I59" s="4">
        <f t="shared" si="4"/>
        <v>1.0342352043792347</v>
      </c>
    </row>
    <row r="60" spans="1:9" x14ac:dyDescent="0.2">
      <c r="A60" s="4">
        <f>IF('True_Odds_Calculator_3-way'!A61="","",'True_Odds_Calculator_3-way'!A61)</f>
        <v>2.21</v>
      </c>
      <c r="B60" s="4">
        <f>IF('True_Odds_Calculator_3-way'!B61="","",'True_Odds_Calculator_3-way'!B61)</f>
        <v>3.39</v>
      </c>
      <c r="C60" s="4">
        <f>IF('True_Odds_Calculator_3-way'!C61="","",'True_Odds_Calculator_3-way'!C61)</f>
        <v>3.49</v>
      </c>
      <c r="D60" s="4">
        <f t="shared" si="0"/>
        <v>3.4006889809666818E-2</v>
      </c>
      <c r="E60" s="4">
        <f t="shared" si="1"/>
        <v>2.2667869625161225</v>
      </c>
      <c r="F60" s="4">
        <f t="shared" si="2"/>
        <v>3.5254762448700601</v>
      </c>
      <c r="G60" s="4">
        <f t="shared" si="3"/>
        <v>3.6337562992404853</v>
      </c>
      <c r="I60" s="4">
        <f t="shared" si="4"/>
        <v>1.0340068898096668</v>
      </c>
    </row>
    <row r="61" spans="1:9" x14ac:dyDescent="0.2">
      <c r="A61" s="4">
        <f>IF('True_Odds_Calculator_3-way'!A62="","",'True_Odds_Calculator_3-way'!A62)</f>
        <v>1.93</v>
      </c>
      <c r="B61" s="4">
        <f>IF('True_Odds_Calculator_3-way'!B62="","",'True_Odds_Calculator_3-way'!B62)</f>
        <v>3.37</v>
      </c>
      <c r="C61" s="4">
        <f>IF('True_Odds_Calculator_3-way'!C62="","",'True_Odds_Calculator_3-way'!C62)</f>
        <v>4.55</v>
      </c>
      <c r="D61" s="4">
        <f t="shared" si="0"/>
        <v>3.4650839850637105E-2</v>
      </c>
      <c r="E61" s="4">
        <f t="shared" si="1"/>
        <v>1.9740045898776559</v>
      </c>
      <c r="F61" s="4">
        <f t="shared" si="2"/>
        <v>3.5064880976007999</v>
      </c>
      <c r="G61" s="4">
        <f t="shared" si="3"/>
        <v>4.8023833691560851</v>
      </c>
      <c r="I61" s="4">
        <f t="shared" si="4"/>
        <v>1.0346508398506371</v>
      </c>
    </row>
    <row r="62" spans="1:9" x14ac:dyDescent="0.2">
      <c r="A62" s="4">
        <f>IF('True_Odds_Calculator_3-way'!A63="","",'True_Odds_Calculator_3-way'!A63)</f>
        <v>1.81</v>
      </c>
      <c r="B62" s="4">
        <f>IF('True_Odds_Calculator_3-way'!B63="","",'True_Odds_Calculator_3-way'!B63)</f>
        <v>3.93</v>
      </c>
      <c r="C62" s="4">
        <f>IF('True_Odds_Calculator_3-way'!C63="","",'True_Odds_Calculator_3-way'!C63)</f>
        <v>4.3899999999999997</v>
      </c>
      <c r="D62" s="4">
        <f t="shared" si="0"/>
        <v>3.472954685577756E-2</v>
      </c>
      <c r="E62" s="4">
        <f t="shared" si="1"/>
        <v>1.8487375089511622</v>
      </c>
      <c r="F62" s="4">
        <f t="shared" si="2"/>
        <v>4.1173203999949548</v>
      </c>
      <c r="G62" s="4">
        <f t="shared" si="3"/>
        <v>4.625049178275388</v>
      </c>
      <c r="I62" s="4">
        <f t="shared" si="4"/>
        <v>1.0347295468557776</v>
      </c>
    </row>
    <row r="63" spans="1:9" x14ac:dyDescent="0.2">
      <c r="A63" s="4">
        <f>IF('True_Odds_Calculator_3-way'!A64="","",'True_Odds_Calculator_3-way'!A64)</f>
        <v>3.74</v>
      </c>
      <c r="B63" s="4">
        <f>IF('True_Odds_Calculator_3-way'!B64="","",'True_Odds_Calculator_3-way'!B64)</f>
        <v>3.45</v>
      </c>
      <c r="C63" s="4">
        <f>IF('True_Odds_Calculator_3-way'!C64="","",'True_Odds_Calculator_3-way'!C64)</f>
        <v>2.1</v>
      </c>
      <c r="D63" s="4">
        <f t="shared" si="0"/>
        <v>3.3425227798629109E-2</v>
      </c>
      <c r="E63" s="4">
        <f t="shared" si="1"/>
        <v>3.9026227477639663</v>
      </c>
      <c r="F63" s="4">
        <f t="shared" si="2"/>
        <v>3.5879159439096404</v>
      </c>
      <c r="G63" s="4">
        <f t="shared" si="3"/>
        <v>2.1503122743252572</v>
      </c>
      <c r="I63" s="4">
        <f t="shared" si="4"/>
        <v>1.0334252277986291</v>
      </c>
    </row>
    <row r="64" spans="1:9" x14ac:dyDescent="0.2">
      <c r="A64" s="4">
        <f>IF('True_Odds_Calculator_3-way'!A65="","",'True_Odds_Calculator_3-way'!A65)</f>
        <v>2.34</v>
      </c>
      <c r="B64" s="4">
        <f>IF('True_Odds_Calculator_3-way'!B65="","",'True_Odds_Calculator_3-way'!B65)</f>
        <v>3.25</v>
      </c>
      <c r="C64" s="4">
        <f>IF('True_Odds_Calculator_3-way'!C65="","",'True_Odds_Calculator_3-way'!C65)</f>
        <v>3.36</v>
      </c>
      <c r="D64" s="4">
        <f t="shared" si="0"/>
        <v>3.2661782661782768E-2</v>
      </c>
      <c r="E64" s="4">
        <f t="shared" si="1"/>
        <v>2.4011727339359883</v>
      </c>
      <c r="F64" s="4">
        <f t="shared" si="2"/>
        <v>3.3692149468632158</v>
      </c>
      <c r="G64" s="4">
        <f t="shared" si="3"/>
        <v>3.4875798438608943</v>
      </c>
      <c r="I64" s="4">
        <f t="shared" si="4"/>
        <v>1.0326617826617828</v>
      </c>
    </row>
    <row r="65" spans="1:9" x14ac:dyDescent="0.2">
      <c r="A65" s="4">
        <f>IF('True_Odds_Calculator_3-way'!A66="","",'True_Odds_Calculator_3-way'!A66)</f>
        <v>3.48</v>
      </c>
      <c r="B65" s="4">
        <f>IF('True_Odds_Calculator_3-way'!B66="","",'True_Odds_Calculator_3-way'!B66)</f>
        <v>3.5</v>
      </c>
      <c r="C65" s="4">
        <f>IF('True_Odds_Calculator_3-way'!C66="","",'True_Odds_Calculator_3-way'!C66)</f>
        <v>2.17</v>
      </c>
      <c r="D65" s="4">
        <f t="shared" si="0"/>
        <v>3.3900100640923636E-2</v>
      </c>
      <c r="E65" s="4">
        <f t="shared" si="1"/>
        <v>3.622449632235369</v>
      </c>
      <c r="F65" s="4">
        <f t="shared" si="2"/>
        <v>3.6441255951614968</v>
      </c>
      <c r="G65" s="4">
        <f t="shared" si="3"/>
        <v>2.2245483110761977</v>
      </c>
      <c r="I65" s="4">
        <f t="shared" si="4"/>
        <v>1.0339001006409236</v>
      </c>
    </row>
    <row r="66" spans="1:9" x14ac:dyDescent="0.2">
      <c r="A66" s="4">
        <f>IF('True_Odds_Calculator_3-way'!A67="","",'True_Odds_Calculator_3-way'!A67)</f>
        <v>1.94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4.09</v>
      </c>
      <c r="D66" s="4">
        <f t="shared" si="0"/>
        <v>4.6495646321284001E-2</v>
      </c>
      <c r="E66" s="4">
        <f t="shared" si="1"/>
        <v>2.0001385345872036</v>
      </c>
      <c r="F66" s="4">
        <f t="shared" si="2"/>
        <v>3.6895685223661099</v>
      </c>
      <c r="G66" s="4">
        <f t="shared" si="3"/>
        <v>4.3668078653701743</v>
      </c>
      <c r="I66" s="4">
        <f t="shared" si="4"/>
        <v>1.046495646321284</v>
      </c>
    </row>
    <row r="67" spans="1:9" x14ac:dyDescent="0.2">
      <c r="A67" s="4">
        <f>IF('True_Odds_Calculator_3-way'!A68="","",'True_Odds_Calculator_3-way'!A68)</f>
        <v>1.98</v>
      </c>
      <c r="B67" s="4">
        <f>IF('True_Odds_Calculator_3-way'!B68="","",'True_Odds_Calculator_3-way'!B68)</f>
        <v>3.62</v>
      </c>
      <c r="C67" s="4">
        <f>IF('True_Odds_Calculator_3-way'!C68="","",'True_Odds_Calculator_3-way'!C68)</f>
        <v>3.96</v>
      </c>
      <c r="D67" s="4">
        <f t="shared" ref="D67:D130" si="5">IF(A67="","",((1/A67)+(1/B67)+(1/C67))-1)</f>
        <v>3.3818851498409686E-2</v>
      </c>
      <c r="E67" s="4">
        <f t="shared" ref="E67:E130" si="6">IF(A67="","",(3*A67)/(3-($D67*A67)))</f>
        <v>2.025203435804702</v>
      </c>
      <c r="F67" s="4">
        <f t="shared" ref="F67:F130" si="7">IF(B67="","",(3*B67)/(3-($D67*B67)))</f>
        <v>3.7740101095197982</v>
      </c>
      <c r="G67" s="4">
        <f t="shared" ref="G67:G130" si="8">IF(C67="","",(3*C67)/(3-($D67*C67)))</f>
        <v>4.1450381679389317</v>
      </c>
      <c r="I67" s="4">
        <f t="shared" ref="I67:I130" si="9">IF(A67="","",D67+1)</f>
        <v>1.0338188514984097</v>
      </c>
    </row>
    <row r="68" spans="1:9" x14ac:dyDescent="0.2">
      <c r="A68" s="4">
        <f>IF('True_Odds_Calculator_3-way'!A69="","",'True_Odds_Calculator_3-way'!A69)</f>
        <v>1.81</v>
      </c>
      <c r="B68" s="4">
        <f>IF('True_Odds_Calculator_3-way'!B69="","",'True_Odds_Calculator_3-way'!B69)</f>
        <v>3.73</v>
      </c>
      <c r="C68" s="4">
        <f>IF('True_Odds_Calculator_3-way'!C69="","",'True_Odds_Calculator_3-way'!C69)</f>
        <v>4.68</v>
      </c>
      <c r="D68" s="4">
        <f t="shared" si="5"/>
        <v>3.4257916265826083E-2</v>
      </c>
      <c r="E68" s="4">
        <f t="shared" si="6"/>
        <v>1.8482003472863497</v>
      </c>
      <c r="F68" s="4">
        <f t="shared" si="7"/>
        <v>3.8959438690958454</v>
      </c>
      <c r="G68" s="4">
        <f t="shared" si="8"/>
        <v>4.9442313385859977</v>
      </c>
      <c r="I68" s="4">
        <f t="shared" si="9"/>
        <v>1.0342579162658261</v>
      </c>
    </row>
    <row r="69" spans="1:9" x14ac:dyDescent="0.2">
      <c r="A69" s="4">
        <f>IF('True_Odds_Calculator_3-way'!A70="","",'True_Odds_Calculator_3-way'!A70)</f>
        <v>2.12</v>
      </c>
      <c r="B69" s="4">
        <f>IF('True_Odds_Calculator_3-way'!B70="","",'True_Odds_Calculator_3-way'!B70)</f>
        <v>3.33</v>
      </c>
      <c r="C69" s="4">
        <f>IF('True_Odds_Calculator_3-way'!C70="","",'True_Odds_Calculator_3-way'!C70)</f>
        <v>3.82</v>
      </c>
      <c r="D69" s="4">
        <f t="shared" si="5"/>
        <v>3.3778518219889309E-2</v>
      </c>
      <c r="E69" s="4">
        <f t="shared" si="6"/>
        <v>2.171842205465687</v>
      </c>
      <c r="F69" s="4">
        <f t="shared" si="7"/>
        <v>3.4597192506142589</v>
      </c>
      <c r="G69" s="4">
        <f t="shared" si="8"/>
        <v>3.9916877312033541</v>
      </c>
      <c r="I69" s="4">
        <f t="shared" si="9"/>
        <v>1.0337785182198893</v>
      </c>
    </row>
    <row r="70" spans="1:9" x14ac:dyDescent="0.2">
      <c r="A70" s="4">
        <f>IF('True_Odds_Calculator_3-way'!A71="","",'True_Odds_Calculator_3-way'!A71)</f>
        <v>1.97</v>
      </c>
      <c r="B70" s="4">
        <f>IF('True_Odds_Calculator_3-way'!B71="","",'True_Odds_Calculator_3-way'!B71)</f>
        <v>3.4</v>
      </c>
      <c r="C70" s="4">
        <f>IF('True_Odds_Calculator_3-way'!C71="","",'True_Odds_Calculator_3-way'!C71)</f>
        <v>4.2699999999999996</v>
      </c>
      <c r="D70" s="4">
        <f t="shared" si="5"/>
        <v>3.5923897727519138E-2</v>
      </c>
      <c r="E70" s="4">
        <f t="shared" si="6"/>
        <v>2.0175951217309844</v>
      </c>
      <c r="F70" s="4">
        <f t="shared" si="7"/>
        <v>3.5443018209487178</v>
      </c>
      <c r="G70" s="4">
        <f t="shared" si="8"/>
        <v>4.5000975529933029</v>
      </c>
      <c r="I70" s="4">
        <f t="shared" si="9"/>
        <v>1.0359238977275191</v>
      </c>
    </row>
    <row r="71" spans="1:9" x14ac:dyDescent="0.2">
      <c r="A71" s="4">
        <f>IF('True_Odds_Calculator_3-way'!A72="","",'True_Odds_Calculator_3-way'!A72)</f>
        <v>1.85</v>
      </c>
      <c r="B71" s="4">
        <f>IF('True_Odds_Calculator_3-way'!B72="","",'True_Odds_Calculator_3-way'!B72)</f>
        <v>3.62</v>
      </c>
      <c r="C71" s="4">
        <f>IF('True_Odds_Calculator_3-way'!C72="","",'True_Odds_Calculator_3-way'!C72)</f>
        <v>4.1100000000000003</v>
      </c>
      <c r="D71" s="4">
        <f t="shared" si="5"/>
        <v>6.0092636896282414E-2</v>
      </c>
      <c r="E71" s="4">
        <f t="shared" si="6"/>
        <v>1.9211939255342589</v>
      </c>
      <c r="F71" s="4">
        <f t="shared" si="7"/>
        <v>3.9030145388148392</v>
      </c>
      <c r="G71" s="4">
        <f t="shared" si="8"/>
        <v>4.4787191170783487</v>
      </c>
      <c r="I71" s="4">
        <f t="shared" si="9"/>
        <v>1.0600926368962824</v>
      </c>
    </row>
    <row r="72" spans="1:9" x14ac:dyDescent="0.2">
      <c r="A72" s="4">
        <f>IF('True_Odds_Calculator_3-way'!A73="","",'True_Odds_Calculator_3-way'!A73)</f>
        <v>1.82</v>
      </c>
      <c r="B72" s="4">
        <f>IF('True_Odds_Calculator_3-way'!B73="","",'True_Odds_Calculator_3-way'!B73)</f>
        <v>4.0999999999999996</v>
      </c>
      <c r="C72" s="4">
        <f>IF('True_Odds_Calculator_3-way'!C73="","",'True_Odds_Calculator_3-way'!C73)</f>
        <v>3.94</v>
      </c>
      <c r="D72" s="4">
        <f t="shared" si="5"/>
        <v>4.716009507392438E-2</v>
      </c>
      <c r="E72" s="4">
        <f t="shared" si="6"/>
        <v>1.8736046876208166</v>
      </c>
      <c r="F72" s="4">
        <f t="shared" si="7"/>
        <v>4.3824588042858243</v>
      </c>
      <c r="G72" s="4">
        <f t="shared" si="8"/>
        <v>4.2001440035658026</v>
      </c>
      <c r="I72" s="4">
        <f t="shared" si="9"/>
        <v>1.0471600950739244</v>
      </c>
    </row>
    <row r="73" spans="1:9" x14ac:dyDescent="0.2">
      <c r="A73" s="4">
        <f>IF('True_Odds_Calculator_3-way'!A74="","",'True_Odds_Calculator_3-way'!A74)</f>
        <v>2.11</v>
      </c>
      <c r="B73" s="4">
        <f>IF('True_Odds_Calculator_3-way'!B74="","",'True_Odds_Calculator_3-way'!B74)</f>
        <v>3.9</v>
      </c>
      <c r="C73" s="4">
        <f>IF('True_Odds_Calculator_3-way'!C74="","",'True_Odds_Calculator_3-way'!C74)</f>
        <v>3.18</v>
      </c>
      <c r="D73" s="4">
        <f t="shared" si="5"/>
        <v>4.4809314504387299E-2</v>
      </c>
      <c r="E73" s="4">
        <f t="shared" si="6"/>
        <v>2.1786624750023726</v>
      </c>
      <c r="F73" s="4">
        <f t="shared" si="7"/>
        <v>4.141235713584873</v>
      </c>
      <c r="G73" s="4">
        <f t="shared" si="8"/>
        <v>3.3385752232034642</v>
      </c>
      <c r="I73" s="4">
        <f t="shared" si="9"/>
        <v>1.0448093145043873</v>
      </c>
    </row>
    <row r="74" spans="1:9" x14ac:dyDescent="0.2">
      <c r="A74" s="4">
        <f>IF('True_Odds_Calculator_3-way'!A75="","",'True_Odds_Calculator_3-way'!A75)</f>
        <v>3.26</v>
      </c>
      <c r="B74" s="4">
        <f>IF('True_Odds_Calculator_3-way'!B75="","",'True_Odds_Calculator_3-way'!B75)</f>
        <v>3.87</v>
      </c>
      <c r="C74" s="4">
        <f>IF('True_Odds_Calculator_3-way'!C75="","",'True_Odds_Calculator_3-way'!C75)</f>
        <v>2.08</v>
      </c>
      <c r="D74" s="4">
        <f t="shared" si="5"/>
        <v>4.5915629843436889E-2</v>
      </c>
      <c r="E74" s="4">
        <f t="shared" si="6"/>
        <v>3.4311996532759732</v>
      </c>
      <c r="F74" s="4">
        <f t="shared" si="7"/>
        <v>4.1136566664729797</v>
      </c>
      <c r="G74" s="4">
        <f t="shared" si="8"/>
        <v>2.1483937646464484</v>
      </c>
      <c r="I74" s="4">
        <f t="shared" si="9"/>
        <v>1.0459156298434369</v>
      </c>
    </row>
    <row r="75" spans="1:9" x14ac:dyDescent="0.2">
      <c r="A75" s="4">
        <f>IF('True_Odds_Calculator_3-way'!A76="","",'True_Odds_Calculator_3-way'!A76)</f>
        <v>3.22</v>
      </c>
      <c r="B75" s="4">
        <f>IF('True_Odds_Calculator_3-way'!B76="","",'True_Odds_Calculator_3-way'!B76)</f>
        <v>3.45</v>
      </c>
      <c r="C75" s="4">
        <f>IF('True_Odds_Calculator_3-way'!C76="","",'True_Odds_Calculator_3-way'!C76)</f>
        <v>2.2000000000000002</v>
      </c>
      <c r="D75" s="4">
        <f t="shared" si="5"/>
        <v>5.4959533220402701E-2</v>
      </c>
      <c r="E75" s="4">
        <f t="shared" si="6"/>
        <v>3.4218548733361955</v>
      </c>
      <c r="F75" s="4">
        <f t="shared" si="7"/>
        <v>3.6827634011090575</v>
      </c>
      <c r="G75" s="4">
        <f t="shared" si="8"/>
        <v>2.2923917733352508</v>
      </c>
      <c r="I75" s="4">
        <f t="shared" si="9"/>
        <v>1.0549595332204027</v>
      </c>
    </row>
    <row r="76" spans="1:9" x14ac:dyDescent="0.2">
      <c r="A76" s="4">
        <f>IF('True_Odds_Calculator_3-way'!A77="","",'True_Odds_Calculator_3-way'!A77)</f>
        <v>2.52</v>
      </c>
      <c r="B76" s="4">
        <f>IF('True_Odds_Calculator_3-way'!B77="","",'True_Odds_Calculator_3-way'!B77)</f>
        <v>3.43</v>
      </c>
      <c r="C76" s="4">
        <f>IF('True_Odds_Calculator_3-way'!C77="","",'True_Odds_Calculator_3-way'!C77)</f>
        <v>2.82</v>
      </c>
      <c r="D76" s="4">
        <f t="shared" si="5"/>
        <v>4.2980515407784248E-2</v>
      </c>
      <c r="E76" s="4">
        <f t="shared" si="6"/>
        <v>2.614388938608557</v>
      </c>
      <c r="F76" s="4">
        <f t="shared" si="7"/>
        <v>3.6072648014320765</v>
      </c>
      <c r="G76" s="4">
        <f t="shared" si="8"/>
        <v>2.9387296271790646</v>
      </c>
      <c r="I76" s="4">
        <f t="shared" si="9"/>
        <v>1.0429805154077842</v>
      </c>
    </row>
    <row r="77" spans="1:9" x14ac:dyDescent="0.2">
      <c r="A77" s="4">
        <f>IF('True_Odds_Calculator_3-way'!A78="","",'True_Odds_Calculator_3-way'!A78)</f>
        <v>1.1599999999999999</v>
      </c>
      <c r="B77" s="4">
        <f>IF('True_Odds_Calculator_3-way'!B78="","",'True_Odds_Calculator_3-way'!B78)</f>
        <v>7.7</v>
      </c>
      <c r="C77" s="4">
        <f>IF('True_Odds_Calculator_3-way'!C78="","",'True_Odds_Calculator_3-way'!C78)</f>
        <v>16.059999999999999</v>
      </c>
      <c r="D77" s="4">
        <f t="shared" si="5"/>
        <v>5.4205596010036272E-2</v>
      </c>
      <c r="E77" s="4">
        <f t="shared" si="6"/>
        <v>1.1848335146424251</v>
      </c>
      <c r="F77" s="4">
        <f t="shared" si="7"/>
        <v>8.9444159929765537</v>
      </c>
      <c r="G77" s="4">
        <f t="shared" si="8"/>
        <v>22.625474229665958</v>
      </c>
      <c r="I77" s="4">
        <f t="shared" si="9"/>
        <v>1.0542055960100363</v>
      </c>
    </row>
    <row r="78" spans="1:9" x14ac:dyDescent="0.2">
      <c r="A78" s="4">
        <f>IF('True_Odds_Calculator_3-way'!A79="","",'True_Odds_Calculator_3-way'!A79)</f>
        <v>1.74</v>
      </c>
      <c r="B78" s="4">
        <f>IF('True_Odds_Calculator_3-way'!B79="","",'True_Odds_Calculator_3-way'!B79)</f>
        <v>3.99</v>
      </c>
      <c r="C78" s="4">
        <f>IF('True_Odds_Calculator_3-way'!C79="","",'True_Odds_Calculator_3-way'!C79)</f>
        <v>4.5</v>
      </c>
      <c r="D78" s="4">
        <f t="shared" si="5"/>
        <v>4.7561432316423069E-2</v>
      </c>
      <c r="E78" s="4">
        <f t="shared" si="6"/>
        <v>1.7893606419354282</v>
      </c>
      <c r="F78" s="4">
        <f t="shared" si="7"/>
        <v>4.2594380138246954</v>
      </c>
      <c r="G78" s="4">
        <f t="shared" si="8"/>
        <v>4.8457028523567987</v>
      </c>
      <c r="I78" s="4">
        <f t="shared" si="9"/>
        <v>1.0475614323164231</v>
      </c>
    </row>
    <row r="79" spans="1:9" x14ac:dyDescent="0.2">
      <c r="A79" s="4">
        <f>IF('True_Odds_Calculator_3-way'!A80="","",'True_Odds_Calculator_3-way'!A80)</f>
        <v>1.35</v>
      </c>
      <c r="B79" s="4">
        <f>IF('True_Odds_Calculator_3-way'!B80="","",'True_Odds_Calculator_3-way'!B80)</f>
        <v>5.46</v>
      </c>
      <c r="C79" s="4">
        <f>IF('True_Odds_Calculator_3-way'!C80="","",'True_Odds_Calculator_3-way'!C80)</f>
        <v>7.98</v>
      </c>
      <c r="D79" s="4">
        <f t="shared" si="5"/>
        <v>4.9204207098943797E-2</v>
      </c>
      <c r="E79" s="4">
        <f t="shared" si="6"/>
        <v>1.3805683980166203</v>
      </c>
      <c r="F79" s="4">
        <f t="shared" si="7"/>
        <v>5.9970453474928256</v>
      </c>
      <c r="G79" s="4">
        <f t="shared" si="8"/>
        <v>9.1817347407067427</v>
      </c>
      <c r="I79" s="4">
        <f t="shared" si="9"/>
        <v>1.0492042070989438</v>
      </c>
    </row>
    <row r="80" spans="1:9" x14ac:dyDescent="0.2">
      <c r="A80" s="4">
        <f>IF('True_Odds_Calculator_3-way'!A81="","",'True_Odds_Calculator_3-way'!A81)</f>
        <v>3.24</v>
      </c>
      <c r="B80" s="4">
        <f>IF('True_Odds_Calculator_3-way'!B81="","",'True_Odds_Calculator_3-way'!B81)</f>
        <v>3.27</v>
      </c>
      <c r="C80" s="4">
        <f>IF('True_Odds_Calculator_3-way'!C81="","",'True_Odds_Calculator_3-way'!C81)</f>
        <v>2.33</v>
      </c>
      <c r="D80" s="4">
        <f t="shared" si="5"/>
        <v>4.3636922218381891E-2</v>
      </c>
      <c r="E80" s="4">
        <f t="shared" si="6"/>
        <v>3.4002463902343076</v>
      </c>
      <c r="F80" s="4">
        <f t="shared" si="7"/>
        <v>3.4333024391220848</v>
      </c>
      <c r="G80" s="4">
        <f t="shared" si="8"/>
        <v>2.4117370059071521</v>
      </c>
      <c r="I80" s="4">
        <f t="shared" si="9"/>
        <v>1.0436369222183819</v>
      </c>
    </row>
    <row r="81" spans="1:9" x14ac:dyDescent="0.2">
      <c r="A81" s="4">
        <f>IF('True_Odds_Calculator_3-way'!A82="","",'True_Odds_Calculator_3-way'!A82)</f>
        <v>2.12</v>
      </c>
      <c r="B81" s="4">
        <f>IF('True_Odds_Calculator_3-way'!B82="","",'True_Odds_Calculator_3-way'!B82)</f>
        <v>3.32</v>
      </c>
      <c r="C81" s="4">
        <f>IF('True_Odds_Calculator_3-way'!C82="","",'True_Odds_Calculator_3-way'!C82)</f>
        <v>3.54</v>
      </c>
      <c r="D81" s="4">
        <f t="shared" si="5"/>
        <v>5.538880819087022E-2</v>
      </c>
      <c r="E81" s="4">
        <f t="shared" si="6"/>
        <v>2.2063600762445947</v>
      </c>
      <c r="F81" s="4">
        <f t="shared" si="7"/>
        <v>3.5367947211589699</v>
      </c>
      <c r="G81" s="4">
        <f t="shared" si="8"/>
        <v>3.7875496778942894</v>
      </c>
      <c r="I81" s="4">
        <f t="shared" si="9"/>
        <v>1.0553888081908702</v>
      </c>
    </row>
    <row r="82" spans="1:9" x14ac:dyDescent="0.2">
      <c r="A82" s="4">
        <f>IF('True_Odds_Calculator_3-way'!A83="","",'True_Odds_Calculator_3-way'!A83)</f>
        <v>1.1000000000000001</v>
      </c>
      <c r="B82" s="4">
        <f>IF('True_Odds_Calculator_3-way'!B83="","",'True_Odds_Calculator_3-way'!B83)</f>
        <v>11.96</v>
      </c>
      <c r="C82" s="4">
        <f>IF('True_Odds_Calculator_3-way'!C83="","",'True_Odds_Calculator_3-way'!C83)</f>
        <v>27.94</v>
      </c>
      <c r="D82" s="4">
        <f t="shared" si="5"/>
        <v>2.8493929897558834E-2</v>
      </c>
      <c r="E82" s="4">
        <f t="shared" si="6"/>
        <v>1.1116138910376054</v>
      </c>
      <c r="F82" s="4">
        <f t="shared" si="7"/>
        <v>13.492715859291724</v>
      </c>
      <c r="G82" s="4">
        <f t="shared" si="8"/>
        <v>38.032930678645158</v>
      </c>
      <c r="I82" s="4">
        <f t="shared" si="9"/>
        <v>1.0284939298975588</v>
      </c>
    </row>
    <row r="83" spans="1:9" x14ac:dyDescent="0.2">
      <c r="A83" s="4">
        <f>IF('True_Odds_Calculator_3-way'!A84="","",'True_Odds_Calculator_3-way'!A84)</f>
        <v>3.09</v>
      </c>
      <c r="B83" s="4">
        <f>IF('True_Odds_Calculator_3-way'!B84="","",'True_Odds_Calculator_3-way'!B84)</f>
        <v>3.56</v>
      </c>
      <c r="C83" s="4">
        <f>IF('True_Odds_Calculator_3-way'!C84="","",'True_Odds_Calculator_3-way'!C84)</f>
        <v>2.39</v>
      </c>
      <c r="D83" s="4">
        <f t="shared" si="5"/>
        <v>2.2933513714754383E-2</v>
      </c>
      <c r="E83" s="4">
        <f t="shared" si="6"/>
        <v>3.1647563527154206</v>
      </c>
      <c r="F83" s="4">
        <f t="shared" si="7"/>
        <v>3.6595937817656692</v>
      </c>
      <c r="G83" s="4">
        <f t="shared" si="8"/>
        <v>2.4344788188598794</v>
      </c>
      <c r="I83" s="4">
        <f t="shared" si="9"/>
        <v>1.0229335137147544</v>
      </c>
    </row>
    <row r="84" spans="1:9" x14ac:dyDescent="0.2">
      <c r="A84" s="4">
        <f>IF('True_Odds_Calculator_3-way'!A85="","",'True_Odds_Calculator_3-way'!A85)</f>
        <v>2.14</v>
      </c>
      <c r="B84" s="4">
        <f>IF('True_Odds_Calculator_3-way'!B85="","",'True_Odds_Calculator_3-way'!B85)</f>
        <v>3.27</v>
      </c>
      <c r="C84" s="4">
        <f>IF('True_Odds_Calculator_3-way'!C85="","",'True_Odds_Calculator_3-way'!C85)</f>
        <v>3.69</v>
      </c>
      <c r="D84" s="4">
        <f t="shared" si="5"/>
        <v>4.4102827206785378E-2</v>
      </c>
      <c r="E84" s="4">
        <f t="shared" si="6"/>
        <v>2.2095112612685845</v>
      </c>
      <c r="F84" s="4">
        <f t="shared" si="7"/>
        <v>3.4351340442735494</v>
      </c>
      <c r="G84" s="4">
        <f t="shared" si="8"/>
        <v>3.9016508128954821</v>
      </c>
      <c r="I84" s="4">
        <f t="shared" si="9"/>
        <v>1.0441028272067854</v>
      </c>
    </row>
    <row r="85" spans="1:9" x14ac:dyDescent="0.2">
      <c r="A85" s="4">
        <f>IF('True_Odds_Calculator_3-way'!A86="","",'True_Odds_Calculator_3-way'!A86)</f>
        <v>4.68</v>
      </c>
      <c r="B85" s="4">
        <f>IF('True_Odds_Calculator_3-way'!B86="","",'True_Odds_Calculator_3-way'!B86)</f>
        <v>3.46</v>
      </c>
      <c r="C85" s="4">
        <f>IF('True_Odds_Calculator_3-way'!C86="","",'True_Odds_Calculator_3-way'!C86)</f>
        <v>1.83</v>
      </c>
      <c r="D85" s="4">
        <f t="shared" si="5"/>
        <v>4.9140642147370128E-2</v>
      </c>
      <c r="E85" s="4">
        <f t="shared" si="6"/>
        <v>5.0685521776790132</v>
      </c>
      <c r="F85" s="4">
        <f t="shared" si="7"/>
        <v>3.6678790267319945</v>
      </c>
      <c r="G85" s="4">
        <f t="shared" si="8"/>
        <v>1.8865508554944266</v>
      </c>
      <c r="I85" s="4">
        <f t="shared" si="9"/>
        <v>1.0491406421473701</v>
      </c>
    </row>
    <row r="86" spans="1:9" x14ac:dyDescent="0.2">
      <c r="A86" s="4">
        <f>IF('True_Odds_Calculator_3-way'!A87="","",'True_Odds_Calculator_3-way'!A87)</f>
        <v>1.31</v>
      </c>
      <c r="B86" s="4">
        <f>IF('True_Odds_Calculator_3-way'!B87="","",'True_Odds_Calculator_3-way'!B87)</f>
        <v>5.9</v>
      </c>
      <c r="C86" s="4">
        <f>IF('True_Odds_Calculator_3-way'!C87="","",'True_Odds_Calculator_3-way'!C87)</f>
        <v>10.07</v>
      </c>
      <c r="D86" s="4">
        <f t="shared" si="5"/>
        <v>3.2155169988113963E-2</v>
      </c>
      <c r="E86" s="4">
        <f t="shared" si="6"/>
        <v>1.3286557765261173</v>
      </c>
      <c r="F86" s="4">
        <f t="shared" si="7"/>
        <v>6.2982947165858842</v>
      </c>
      <c r="G86" s="4">
        <f t="shared" si="8"/>
        <v>11.288404797254733</v>
      </c>
      <c r="I86" s="4">
        <f t="shared" si="9"/>
        <v>1.032155169988114</v>
      </c>
    </row>
    <row r="87" spans="1:9" x14ac:dyDescent="0.2">
      <c r="A87" s="4">
        <f>IF('True_Odds_Calculator_3-way'!A88="","",'True_Odds_Calculator_3-way'!A88)</f>
        <v>4.75</v>
      </c>
      <c r="B87" s="4">
        <f>IF('True_Odds_Calculator_3-way'!B88="","",'True_Odds_Calculator_3-way'!B88)</f>
        <v>3.42</v>
      </c>
      <c r="C87" s="4">
        <f>IF('True_Odds_Calculator_3-way'!C88="","",'True_Odds_Calculator_3-way'!C88)</f>
        <v>1.92</v>
      </c>
      <c r="D87" s="4">
        <f t="shared" si="5"/>
        <v>2.3757309941520477E-2</v>
      </c>
      <c r="E87" s="4">
        <f t="shared" si="6"/>
        <v>4.9356584485868913</v>
      </c>
      <c r="F87" s="4">
        <f t="shared" si="7"/>
        <v>3.5152034261241969</v>
      </c>
      <c r="G87" s="4">
        <f t="shared" si="8"/>
        <v>1.949643705463183</v>
      </c>
      <c r="I87" s="4">
        <f t="shared" si="9"/>
        <v>1.0237573099415205</v>
      </c>
    </row>
    <row r="88" spans="1:9" x14ac:dyDescent="0.2">
      <c r="A88" s="4">
        <f>IF('True_Odds_Calculator_3-way'!A89="","",'True_Odds_Calculator_3-way'!A89)</f>
        <v>1.25</v>
      </c>
      <c r="B88" s="4">
        <f>IF('True_Odds_Calculator_3-way'!B89="","",'True_Odds_Calculator_3-way'!B89)</f>
        <v>6.37</v>
      </c>
      <c r="C88" s="4">
        <f>IF('True_Odds_Calculator_3-way'!C89="","",'True_Odds_Calculator_3-way'!C89)</f>
        <v>13.54</v>
      </c>
      <c r="D88" s="4">
        <f t="shared" si="5"/>
        <v>3.0841114993889862E-2</v>
      </c>
      <c r="E88" s="4">
        <f t="shared" si="6"/>
        <v>1.2662721858742128</v>
      </c>
      <c r="F88" s="4">
        <f t="shared" si="7"/>
        <v>6.8163770457081618</v>
      </c>
      <c r="G88" s="4">
        <f t="shared" si="8"/>
        <v>15.729485056498618</v>
      </c>
      <c r="I88" s="4">
        <f t="shared" si="9"/>
        <v>1.0308411149938899</v>
      </c>
    </row>
    <row r="89" spans="1:9" x14ac:dyDescent="0.2">
      <c r="A89" s="4">
        <f>IF('True_Odds_Calculator_3-way'!A90="","",'True_Odds_Calculator_3-way'!A90)</f>
        <v>2.34</v>
      </c>
      <c r="B89" s="4">
        <f>IF('True_Odds_Calculator_3-way'!B90="","",'True_Odds_Calculator_3-way'!B90)</f>
        <v>3.32</v>
      </c>
      <c r="C89" s="4">
        <f>IF('True_Odds_Calculator_3-way'!C90="","",'True_Odds_Calculator_3-way'!C90)</f>
        <v>3.35</v>
      </c>
      <c r="D89" s="4">
        <f t="shared" si="5"/>
        <v>2.7062709314102928E-2</v>
      </c>
      <c r="E89" s="4">
        <f t="shared" si="6"/>
        <v>2.3904600130795473</v>
      </c>
      <c r="F89" s="4">
        <f t="shared" si="7"/>
        <v>3.4225018717660527</v>
      </c>
      <c r="G89" s="4">
        <f t="shared" si="8"/>
        <v>3.4543918081875651</v>
      </c>
      <c r="I89" s="4">
        <f t="shared" si="9"/>
        <v>1.0270627093141029</v>
      </c>
    </row>
    <row r="90" spans="1:9" x14ac:dyDescent="0.2">
      <c r="A90" s="4">
        <f>IF('True_Odds_Calculator_3-way'!A91="","",'True_Odds_Calculator_3-way'!A91)</f>
        <v>2.2999999999999998</v>
      </c>
      <c r="B90" s="4">
        <f>IF('True_Odds_Calculator_3-way'!B91="","",'True_Odds_Calculator_3-way'!B91)</f>
        <v>3.25</v>
      </c>
      <c r="C90" s="4">
        <f>IF('True_Odds_Calculator_3-way'!C91="","",'True_Odds_Calculator_3-way'!C91)</f>
        <v>3.5</v>
      </c>
      <c r="D90" s="4">
        <f t="shared" si="5"/>
        <v>2.8189202102245625E-2</v>
      </c>
      <c r="E90" s="4">
        <f t="shared" si="6"/>
        <v>2.3508049419693</v>
      </c>
      <c r="F90" s="4">
        <f t="shared" si="7"/>
        <v>3.3523758675920985</v>
      </c>
      <c r="G90" s="4">
        <f t="shared" si="8"/>
        <v>3.619020172910663</v>
      </c>
      <c r="I90" s="4">
        <f t="shared" si="9"/>
        <v>1.0281892021022456</v>
      </c>
    </row>
    <row r="91" spans="1:9" x14ac:dyDescent="0.2">
      <c r="A91" s="4">
        <f>IF('True_Odds_Calculator_3-way'!A92="","",'True_Odds_Calculator_3-way'!A92)</f>
        <v>4.67</v>
      </c>
      <c r="B91" s="4">
        <f>IF('True_Odds_Calculator_3-way'!B92="","",'True_Odds_Calculator_3-way'!B92)</f>
        <v>3.46</v>
      </c>
      <c r="C91" s="4">
        <f>IF('True_Odds_Calculator_3-way'!C92="","",'True_Odds_Calculator_3-way'!C92)</f>
        <v>1.9</v>
      </c>
      <c r="D91" s="4">
        <f t="shared" si="5"/>
        <v>2.9465892826780582E-2</v>
      </c>
      <c r="E91" s="4">
        <f t="shared" si="6"/>
        <v>4.8945039107463426</v>
      </c>
      <c r="F91" s="4">
        <f t="shared" si="7"/>
        <v>3.5817212003555987</v>
      </c>
      <c r="G91" s="4">
        <f t="shared" si="8"/>
        <v>1.9361315686910106</v>
      </c>
      <c r="I91" s="4">
        <f t="shared" si="9"/>
        <v>1.0294658928267806</v>
      </c>
    </row>
    <row r="92" spans="1:9" x14ac:dyDescent="0.2">
      <c r="A92" s="4">
        <f>IF('True_Odds_Calculator_3-way'!A93="","",'True_Odds_Calculator_3-way'!A93)</f>
        <v>2.2799999999999998</v>
      </c>
      <c r="B92" s="4">
        <f>IF('True_Odds_Calculator_3-way'!B93="","",'True_Odds_Calculator_3-way'!B93)</f>
        <v>3.35</v>
      </c>
      <c r="C92" s="4">
        <f>IF('True_Odds_Calculator_3-way'!C93="","",'True_Odds_Calculator_3-way'!C93)</f>
        <v>3.44</v>
      </c>
      <c r="D92" s="4">
        <f t="shared" si="5"/>
        <v>2.7801628333242068E-2</v>
      </c>
      <c r="E92" s="4">
        <f t="shared" si="6"/>
        <v>2.329214527007061</v>
      </c>
      <c r="F92" s="4">
        <f t="shared" si="7"/>
        <v>3.4573334409398262</v>
      </c>
      <c r="G92" s="4">
        <f t="shared" si="8"/>
        <v>3.5532755847584157</v>
      </c>
      <c r="I92" s="4">
        <f t="shared" si="9"/>
        <v>1.0278016283332421</v>
      </c>
    </row>
    <row r="93" spans="1:9" x14ac:dyDescent="0.2">
      <c r="A93" s="4">
        <f>IF('True_Odds_Calculator_3-way'!A94="","",'True_Odds_Calculator_3-way'!A94)</f>
        <v>1.74</v>
      </c>
      <c r="B93" s="4">
        <f>IF('True_Odds_Calculator_3-way'!B94="","",'True_Odds_Calculator_3-way'!B94)</f>
        <v>3.98</v>
      </c>
      <c r="C93" s="4">
        <f>IF('True_Odds_Calculator_3-way'!C94="","",'True_Odds_Calculator_3-way'!C94)</f>
        <v>4.87</v>
      </c>
      <c r="D93" s="4">
        <f t="shared" si="5"/>
        <v>3.130773412010357E-2</v>
      </c>
      <c r="E93" s="4">
        <f t="shared" si="6"/>
        <v>1.7721801072950349</v>
      </c>
      <c r="F93" s="4">
        <f t="shared" si="7"/>
        <v>4.1524726494697992</v>
      </c>
      <c r="G93" s="4">
        <f t="shared" si="8"/>
        <v>5.1307600451203053</v>
      </c>
      <c r="I93" s="4">
        <f t="shared" si="9"/>
        <v>1.0313077341201036</v>
      </c>
    </row>
    <row r="94" spans="1:9" x14ac:dyDescent="0.2">
      <c r="A94" s="4">
        <f>IF('True_Odds_Calculator_3-way'!A95="","",'True_Odds_Calculator_3-way'!A95)</f>
        <v>2.2799999999999998</v>
      </c>
      <c r="B94" s="4">
        <f>IF('True_Odds_Calculator_3-way'!B95="","",'True_Odds_Calculator_3-way'!B95)</f>
        <v>3.04</v>
      </c>
      <c r="C94" s="4">
        <f>IF('True_Odds_Calculator_3-way'!C95="","",'True_Odds_Calculator_3-way'!C95)</f>
        <v>3.84</v>
      </c>
      <c r="D94" s="4">
        <f t="shared" si="5"/>
        <v>2.7960526315789602E-2</v>
      </c>
      <c r="E94" s="4">
        <f t="shared" si="6"/>
        <v>2.3295019157088124</v>
      </c>
      <c r="F94" s="4">
        <f t="shared" si="7"/>
        <v>3.1286449399656955</v>
      </c>
      <c r="G94" s="4">
        <f t="shared" si="8"/>
        <v>3.9825327510917035</v>
      </c>
      <c r="I94" s="4">
        <f t="shared" si="9"/>
        <v>1.0279605263157896</v>
      </c>
    </row>
    <row r="95" spans="1:9" x14ac:dyDescent="0.2">
      <c r="A95" s="4">
        <f>IF('True_Odds_Calculator_3-way'!A96="","",'True_Odds_Calculator_3-way'!A96)</f>
        <v>1.98</v>
      </c>
      <c r="B95" s="4">
        <f>IF('True_Odds_Calculator_3-way'!B96="","",'True_Odds_Calculator_3-way'!B96)</f>
        <v>3.5</v>
      </c>
      <c r="C95" s="4">
        <f>IF('True_Odds_Calculator_3-way'!C96="","",'True_Odds_Calculator_3-way'!C96)</f>
        <v>4.21</v>
      </c>
      <c r="D95" s="4">
        <f t="shared" si="5"/>
        <v>2.829448197619211E-2</v>
      </c>
      <c r="E95" s="4">
        <f t="shared" si="6"/>
        <v>2.0176788575248676</v>
      </c>
      <c r="F95" s="4">
        <f t="shared" si="7"/>
        <v>3.6194798589027326</v>
      </c>
      <c r="G95" s="4">
        <f t="shared" si="8"/>
        <v>4.3840767362067661</v>
      </c>
      <c r="I95" s="4">
        <f t="shared" si="9"/>
        <v>1.0282944819761921</v>
      </c>
    </row>
    <row r="96" spans="1:9" x14ac:dyDescent="0.2">
      <c r="A96" s="4">
        <f>IF('True_Odds_Calculator_3-way'!A97="","",'True_Odds_Calculator_3-way'!A97)</f>
        <v>1.55</v>
      </c>
      <c r="B96" s="4">
        <f>IF('True_Odds_Calculator_3-way'!B97="","",'True_Odds_Calculator_3-way'!B97)</f>
        <v>4.0199999999999996</v>
      </c>
      <c r="C96" s="4">
        <f>IF('True_Odds_Calculator_3-way'!C97="","",'True_Odds_Calculator_3-way'!C97)</f>
        <v>7.18</v>
      </c>
      <c r="D96" s="4">
        <f t="shared" si="5"/>
        <v>3.319327524476634E-2</v>
      </c>
      <c r="E96" s="4">
        <f t="shared" si="6"/>
        <v>1.5770461183717486</v>
      </c>
      <c r="F96" s="4">
        <f t="shared" si="7"/>
        <v>4.2071288365173567</v>
      </c>
      <c r="G96" s="4">
        <f t="shared" si="8"/>
        <v>7.7996220358229138</v>
      </c>
      <c r="I96" s="4">
        <f t="shared" si="9"/>
        <v>1.0331932752447663</v>
      </c>
    </row>
    <row r="97" spans="1:9" x14ac:dyDescent="0.2">
      <c r="A97" s="4">
        <f>IF('True_Odds_Calculator_3-way'!A98="","",'True_Odds_Calculator_3-way'!A98)</f>
        <v>2.37</v>
      </c>
      <c r="B97" s="4">
        <f>IF('True_Odds_Calculator_3-way'!B98="","",'True_Odds_Calculator_3-way'!B98)</f>
        <v>3.65</v>
      </c>
      <c r="C97" s="4">
        <f>IF('True_Odds_Calculator_3-way'!C98="","",'True_Odds_Calculator_3-way'!C98)</f>
        <v>3.02</v>
      </c>
      <c r="D97" s="4">
        <f t="shared" si="5"/>
        <v>2.7039358824337612E-2</v>
      </c>
      <c r="E97" s="4">
        <f t="shared" si="6"/>
        <v>2.4217308183734252</v>
      </c>
      <c r="F97" s="4">
        <f t="shared" si="7"/>
        <v>3.7741619517851692</v>
      </c>
      <c r="G97" s="4">
        <f t="shared" si="8"/>
        <v>3.1045034067983854</v>
      </c>
      <c r="I97" s="4">
        <f t="shared" si="9"/>
        <v>1.0270393588243376</v>
      </c>
    </row>
    <row r="98" spans="1:9" x14ac:dyDescent="0.2">
      <c r="A98" s="4">
        <f>IF('True_Odds_Calculator_3-way'!A99="","",'True_Odds_Calculator_3-way'!A99)</f>
        <v>1.94</v>
      </c>
      <c r="B98" s="4">
        <f>IF('True_Odds_Calculator_3-way'!B99="","",'True_Odds_Calculator_3-way'!B99)</f>
        <v>3.79</v>
      </c>
      <c r="C98" s="4">
        <f>IF('True_Odds_Calculator_3-way'!C99="","",'True_Odds_Calculator_3-way'!C99)</f>
        <v>3.98</v>
      </c>
      <c r="D98" s="4">
        <f t="shared" si="5"/>
        <v>3.0572441676871787E-2</v>
      </c>
      <c r="E98" s="4">
        <f t="shared" si="6"/>
        <v>1.979127708973373</v>
      </c>
      <c r="F98" s="4">
        <f t="shared" si="7"/>
        <v>3.9422627418232787</v>
      </c>
      <c r="G98" s="4">
        <f t="shared" si="8"/>
        <v>4.1482507233800945</v>
      </c>
      <c r="I98" s="4">
        <f t="shared" si="9"/>
        <v>1.0305724416768718</v>
      </c>
    </row>
    <row r="99" spans="1:9" x14ac:dyDescent="0.2">
      <c r="A99" s="4">
        <f>IF('True_Odds_Calculator_3-way'!A100="","",'True_Odds_Calculator_3-way'!A100)</f>
        <v>1.75</v>
      </c>
      <c r="B99" s="4">
        <f>IF('True_Odds_Calculator_3-way'!B100="","",'True_Odds_Calculator_3-way'!B100)</f>
        <v>4.28</v>
      </c>
      <c r="C99" s="4">
        <f>IF('True_Odds_Calculator_3-way'!C100="","",'True_Odds_Calculator_3-way'!C100)</f>
        <v>4.4400000000000004</v>
      </c>
      <c r="D99" s="4">
        <f t="shared" si="5"/>
        <v>3.0298656466880791E-2</v>
      </c>
      <c r="E99" s="4">
        <f t="shared" si="6"/>
        <v>1.7814863754865897</v>
      </c>
      <c r="F99" s="4">
        <f t="shared" si="7"/>
        <v>4.4733660951287755</v>
      </c>
      <c r="G99" s="4">
        <f t="shared" si="8"/>
        <v>4.6484456537945436</v>
      </c>
      <c r="I99" s="4">
        <f t="shared" si="9"/>
        <v>1.0302986564668808</v>
      </c>
    </row>
    <row r="100" spans="1:9" x14ac:dyDescent="0.2">
      <c r="A100" s="4">
        <f>IF('True_Odds_Calculator_3-way'!A101="","",'True_Odds_Calculator_3-way'!A101)</f>
        <v>9.3699999999999992</v>
      </c>
      <c r="B100" s="4">
        <f>IF('True_Odds_Calculator_3-way'!B101="","",'True_Odds_Calculator_3-way'!B101)</f>
        <v>4.78</v>
      </c>
      <c r="C100" s="4">
        <f>IF('True_Odds_Calculator_3-way'!C101="","",'True_Odds_Calculator_3-way'!C101)</f>
        <v>1.4</v>
      </c>
      <c r="D100" s="4">
        <f t="shared" si="5"/>
        <v>3.0214321118703147E-2</v>
      </c>
      <c r="E100" s="4">
        <f t="shared" si="6"/>
        <v>10.346381804741542</v>
      </c>
      <c r="F100" s="4">
        <f t="shared" si="7"/>
        <v>5.0217547299158776</v>
      </c>
      <c r="G100" s="4">
        <f t="shared" si="8"/>
        <v>1.4200223384336101</v>
      </c>
      <c r="I100" s="4">
        <f t="shared" si="9"/>
        <v>1.0302143211187031</v>
      </c>
    </row>
    <row r="101" spans="1:9" x14ac:dyDescent="0.2">
      <c r="A101" s="4">
        <f>IF('True_Odds_Calculator_3-way'!A102="","",'True_Odds_Calculator_3-way'!A102)</f>
        <v>1.18</v>
      </c>
      <c r="B101" s="4">
        <f>IF('True_Odds_Calculator_3-way'!B102="","",'True_Odds_Calculator_3-way'!B102)</f>
        <v>7.64</v>
      </c>
      <c r="C101" s="4">
        <f>IF('True_Odds_Calculator_3-way'!C102="","",'True_Odds_Calculator_3-way'!C102)</f>
        <v>17.57</v>
      </c>
      <c r="D101" s="4">
        <f t="shared" si="5"/>
        <v>3.5262875832092533E-2</v>
      </c>
      <c r="E101" s="4">
        <f t="shared" si="6"/>
        <v>1.196596875841184</v>
      </c>
      <c r="F101" s="4">
        <f t="shared" si="7"/>
        <v>8.393785346581442</v>
      </c>
      <c r="G101" s="4">
        <f t="shared" si="8"/>
        <v>22.143046358109665</v>
      </c>
      <c r="I101" s="4">
        <f t="shared" si="9"/>
        <v>1.0352628758320925</v>
      </c>
    </row>
    <row r="102" spans="1:9" x14ac:dyDescent="0.2">
      <c r="A102" s="4">
        <f>IF('True_Odds_Calculator_3-way'!A103="","",'True_Odds_Calculator_3-way'!A103)</f>
        <v>7.38</v>
      </c>
      <c r="B102" s="4">
        <f>IF('True_Odds_Calculator_3-way'!B103="","",'True_Odds_Calculator_3-way'!B103)</f>
        <v>4.63</v>
      </c>
      <c r="C102" s="4">
        <f>IF('True_Odds_Calculator_3-way'!C103="","",'True_Odds_Calculator_3-way'!C103)</f>
        <v>1.47</v>
      </c>
      <c r="D102" s="4">
        <f t="shared" si="5"/>
        <v>3.1756185239376844E-2</v>
      </c>
      <c r="E102" s="4">
        <f t="shared" si="6"/>
        <v>8.0053821827914842</v>
      </c>
      <c r="F102" s="4">
        <f t="shared" si="7"/>
        <v>4.8686125472113435</v>
      </c>
      <c r="G102" s="4">
        <f t="shared" si="8"/>
        <v>1.4932355375244672</v>
      </c>
      <c r="I102" s="4">
        <f t="shared" si="9"/>
        <v>1.0317561852393768</v>
      </c>
    </row>
    <row r="103" spans="1:9" x14ac:dyDescent="0.2">
      <c r="A103" s="4">
        <f>IF('True_Odds_Calculator_3-way'!A104="","",'True_Odds_Calculator_3-way'!A104)</f>
        <v>2.72</v>
      </c>
      <c r="B103" s="4">
        <f>IF('True_Odds_Calculator_3-way'!B104="","",'True_Odds_Calculator_3-way'!B104)</f>
        <v>3.29</v>
      </c>
      <c r="C103" s="4">
        <f>IF('True_Odds_Calculator_3-way'!C104="","",'True_Odds_Calculator_3-way'!C104)</f>
        <v>2.81</v>
      </c>
      <c r="D103" s="4">
        <f t="shared" si="5"/>
        <v>2.747031272568079E-2</v>
      </c>
      <c r="E103" s="4">
        <f t="shared" si="6"/>
        <v>2.7894758483309081</v>
      </c>
      <c r="F103" s="4">
        <f t="shared" si="7"/>
        <v>3.3921924302845459</v>
      </c>
      <c r="G103" s="4">
        <f t="shared" si="8"/>
        <v>2.8842123003125746</v>
      </c>
      <c r="I103" s="4">
        <f t="shared" si="9"/>
        <v>1.0274703127256808</v>
      </c>
    </row>
    <row r="104" spans="1:9" x14ac:dyDescent="0.2">
      <c r="A104" s="4">
        <f>IF('True_Odds_Calculator_3-way'!A105="","",'True_Odds_Calculator_3-way'!A105)</f>
        <v>1.79</v>
      </c>
      <c r="B104" s="4">
        <f>IF('True_Odds_Calculator_3-way'!B105="","",'True_Odds_Calculator_3-way'!B105)</f>
        <v>3.7</v>
      </c>
      <c r="C104" s="4">
        <f>IF('True_Odds_Calculator_3-way'!C105="","",'True_Odds_Calculator_3-way'!C105)</f>
        <v>4.95</v>
      </c>
      <c r="D104" s="4">
        <f t="shared" si="5"/>
        <v>3.0949690167567212E-2</v>
      </c>
      <c r="E104" s="4">
        <f t="shared" si="6"/>
        <v>1.823677205877581</v>
      </c>
      <c r="F104" s="4">
        <f t="shared" si="7"/>
        <v>3.8468387775576582</v>
      </c>
      <c r="G104" s="4">
        <f t="shared" si="8"/>
        <v>5.2163850782445431</v>
      </c>
      <c r="I104" s="4">
        <f t="shared" si="9"/>
        <v>1.0309496901675672</v>
      </c>
    </row>
    <row r="105" spans="1:9" x14ac:dyDescent="0.2">
      <c r="A105" s="4">
        <f>IF('True_Odds_Calculator_3-way'!A106="","",'True_Odds_Calculator_3-way'!A106)</f>
        <v>1.36</v>
      </c>
      <c r="B105" s="4">
        <f>IF('True_Odds_Calculator_3-way'!B106="","",'True_Odds_Calculator_3-way'!B106)</f>
        <v>5.44</v>
      </c>
      <c r="C105" s="4">
        <f>IF('True_Odds_Calculator_3-way'!C106="","",'True_Odds_Calculator_3-way'!C106)</f>
        <v>8.67</v>
      </c>
      <c r="D105" s="4">
        <f t="shared" si="5"/>
        <v>3.4457900807381758E-2</v>
      </c>
      <c r="E105" s="4">
        <f t="shared" si="6"/>
        <v>1.3815815682889583</v>
      </c>
      <c r="F105" s="4">
        <f t="shared" si="7"/>
        <v>5.8025655326268826</v>
      </c>
      <c r="G105" s="4">
        <f t="shared" si="8"/>
        <v>9.6288755205923184</v>
      </c>
      <c r="I105" s="4">
        <f t="shared" si="9"/>
        <v>1.0344579008073818</v>
      </c>
    </row>
    <row r="106" spans="1:9" x14ac:dyDescent="0.2">
      <c r="A106" s="4">
        <f>IF('True_Odds_Calculator_3-way'!A107="","",'True_Odds_Calculator_3-way'!A107)</f>
        <v>2.5099999999999998</v>
      </c>
      <c r="B106" s="4">
        <f>IF('True_Odds_Calculator_3-way'!B107="","",'True_Odds_Calculator_3-way'!B107)</f>
        <v>3.04</v>
      </c>
      <c r="C106" s="4">
        <f>IF('True_Odds_Calculator_3-way'!C107="","",'True_Odds_Calculator_3-way'!C107)</f>
        <v>3.33</v>
      </c>
      <c r="D106" s="4">
        <f t="shared" si="5"/>
        <v>2.7654043223344971E-2</v>
      </c>
      <c r="E106" s="4">
        <f t="shared" si="6"/>
        <v>2.5694499181782597</v>
      </c>
      <c r="F106" s="4">
        <f t="shared" si="7"/>
        <v>3.1276452644960875</v>
      </c>
      <c r="G106" s="4">
        <f t="shared" si="8"/>
        <v>3.43545467541521</v>
      </c>
      <c r="I106" s="4">
        <f t="shared" si="9"/>
        <v>1.027654043223345</v>
      </c>
    </row>
    <row r="107" spans="1:9" x14ac:dyDescent="0.2">
      <c r="A107" s="4">
        <f>IF('True_Odds_Calculator_3-way'!A108="","",'True_Odds_Calculator_3-way'!A108)</f>
        <v>3.1</v>
      </c>
      <c r="B107" s="4">
        <f>IF('True_Odds_Calculator_3-way'!B108="","",'True_Odds_Calculator_3-way'!B108)</f>
        <v>3.36</v>
      </c>
      <c r="C107" s="4">
        <f>IF('True_Odds_Calculator_3-way'!C108="","",'True_Odds_Calculator_3-way'!C108)</f>
        <v>2.36</v>
      </c>
      <c r="D107" s="4">
        <f t="shared" si="5"/>
        <v>4.3928506339659945E-2</v>
      </c>
      <c r="E107" s="4">
        <f t="shared" si="6"/>
        <v>3.2474089522373548</v>
      </c>
      <c r="F107" s="4">
        <f t="shared" si="7"/>
        <v>3.533865946973763</v>
      </c>
      <c r="G107" s="4">
        <f t="shared" si="8"/>
        <v>2.44447390891589</v>
      </c>
      <c r="I107" s="4">
        <f t="shared" si="9"/>
        <v>1.0439285063396599</v>
      </c>
    </row>
    <row r="108" spans="1:9" x14ac:dyDescent="0.2">
      <c r="A108" s="4">
        <f>IF('True_Odds_Calculator_3-way'!A109="","",'True_Odds_Calculator_3-way'!A109)</f>
        <v>2.29</v>
      </c>
      <c r="B108" s="4">
        <f>IF('True_Odds_Calculator_3-way'!B109="","",'True_Odds_Calculator_3-way'!B109)</f>
        <v>3.53</v>
      </c>
      <c r="C108" s="4">
        <f>IF('True_Odds_Calculator_3-way'!C109="","",'True_Odds_Calculator_3-way'!C109)</f>
        <v>3.08</v>
      </c>
      <c r="D108" s="4">
        <f t="shared" si="5"/>
        <v>4.4642666362918249E-2</v>
      </c>
      <c r="E108" s="4">
        <f t="shared" si="6"/>
        <v>2.3707899676299804</v>
      </c>
      <c r="F108" s="4">
        <f t="shared" si="7"/>
        <v>3.7257098130415978</v>
      </c>
      <c r="G108" s="4">
        <f t="shared" si="8"/>
        <v>3.2279469356336215</v>
      </c>
      <c r="I108" s="4">
        <f t="shared" si="9"/>
        <v>1.0446426663629182</v>
      </c>
    </row>
    <row r="109" spans="1:9" x14ac:dyDescent="0.2">
      <c r="A109" s="4">
        <f>IF('True_Odds_Calculator_3-way'!A110="","",'True_Odds_Calculator_3-way'!A110)</f>
        <v>2.61</v>
      </c>
      <c r="B109" s="4">
        <f>IF('True_Odds_Calculator_3-way'!B110="","",'True_Odds_Calculator_3-way'!B110)</f>
        <v>3.33</v>
      </c>
      <c r="C109" s="4">
        <f>IF('True_Odds_Calculator_3-way'!C110="","",'True_Odds_Calculator_3-way'!C110)</f>
        <v>2.77</v>
      </c>
      <c r="D109" s="4">
        <f t="shared" si="5"/>
        <v>4.4452893077317368E-2</v>
      </c>
      <c r="E109" s="4">
        <f t="shared" si="6"/>
        <v>2.7149999543269159</v>
      </c>
      <c r="F109" s="4">
        <f t="shared" si="7"/>
        <v>3.5028396033328839</v>
      </c>
      <c r="G109" s="4">
        <f t="shared" si="8"/>
        <v>2.8885604975039501</v>
      </c>
      <c r="I109" s="4">
        <f t="shared" si="9"/>
        <v>1.0444528930773174</v>
      </c>
    </row>
    <row r="110" spans="1:9" x14ac:dyDescent="0.2">
      <c r="A110" s="4">
        <f>IF('True_Odds_Calculator_3-way'!A111="","",'True_Odds_Calculator_3-way'!A111)</f>
        <v>2.2200000000000002</v>
      </c>
      <c r="B110" s="4">
        <f>IF('True_Odds_Calculator_3-way'!B111="","",'True_Odds_Calculator_3-way'!B111)</f>
        <v>3.52</v>
      </c>
      <c r="C110" s="4">
        <f>IF('True_Odds_Calculator_3-way'!C111="","",'True_Odds_Calculator_3-way'!C111)</f>
        <v>3.03</v>
      </c>
      <c r="D110" s="4">
        <f t="shared" si="5"/>
        <v>6.4574362841689492E-2</v>
      </c>
      <c r="E110" s="4">
        <f t="shared" si="6"/>
        <v>2.3314063173251052</v>
      </c>
      <c r="F110" s="4">
        <f t="shared" si="7"/>
        <v>3.8085644651134061</v>
      </c>
      <c r="G110" s="4">
        <f t="shared" si="8"/>
        <v>3.2414047638082866</v>
      </c>
      <c r="I110" s="4">
        <f t="shared" si="9"/>
        <v>1.0645743628416895</v>
      </c>
    </row>
    <row r="111" spans="1:9" x14ac:dyDescent="0.2">
      <c r="A111" s="4">
        <f>IF('True_Odds_Calculator_3-way'!A112="","",'True_Odds_Calculator_3-way'!A112)</f>
        <v>1.72</v>
      </c>
      <c r="B111" s="4">
        <f>IF('True_Odds_Calculator_3-way'!B112="","",'True_Odds_Calculator_3-way'!B112)</f>
        <v>3.67</v>
      </c>
      <c r="C111" s="4">
        <f>IF('True_Odds_Calculator_3-way'!C112="","",'True_Odds_Calculator_3-way'!C112)</f>
        <v>4.7300000000000004</v>
      </c>
      <c r="D111" s="4">
        <f t="shared" si="5"/>
        <v>6.5291403356164901E-2</v>
      </c>
      <c r="E111" s="4">
        <f t="shared" si="6"/>
        <v>1.7868899708688897</v>
      </c>
      <c r="F111" s="4">
        <f t="shared" si="7"/>
        <v>3.9885804880290432</v>
      </c>
      <c r="G111" s="4">
        <f t="shared" si="8"/>
        <v>5.27279630642124</v>
      </c>
      <c r="I111" s="4">
        <f t="shared" si="9"/>
        <v>1.0652914033561649</v>
      </c>
    </row>
    <row r="112" spans="1:9" x14ac:dyDescent="0.2">
      <c r="A112" s="4">
        <f>IF('True_Odds_Calculator_3-way'!A113="","",'True_Odds_Calculator_3-way'!A113)</f>
        <v>1.53</v>
      </c>
      <c r="B112" s="4">
        <f>IF('True_Odds_Calculator_3-way'!B113="","",'True_Odds_Calculator_3-way'!B113)</f>
        <v>4.0199999999999996</v>
      </c>
      <c r="C112" s="4">
        <f>IF('True_Odds_Calculator_3-way'!C113="","",'True_Odds_Calculator_3-way'!C113)</f>
        <v>6.24</v>
      </c>
      <c r="D112" s="4">
        <f t="shared" si="5"/>
        <v>6.2607400403713154E-2</v>
      </c>
      <c r="E112" s="4">
        <f t="shared" si="6"/>
        <v>1.5804638539987568</v>
      </c>
      <c r="F112" s="4">
        <f t="shared" si="7"/>
        <v>4.3881380907561738</v>
      </c>
      <c r="G112" s="4">
        <f t="shared" si="8"/>
        <v>7.1742559510457546</v>
      </c>
      <c r="I112" s="4">
        <f t="shared" si="9"/>
        <v>1.0626074004037132</v>
      </c>
    </row>
    <row r="113" spans="1:9" x14ac:dyDescent="0.2">
      <c r="A113" s="4">
        <f>IF('True_Odds_Calculator_3-way'!A114="","",'True_Odds_Calculator_3-way'!A114)</f>
        <v>3.91</v>
      </c>
      <c r="B113" s="4">
        <f>IF('True_Odds_Calculator_3-way'!B114="","",'True_Odds_Calculator_3-way'!B114)</f>
        <v>3.86</v>
      </c>
      <c r="C113" s="4">
        <f>IF('True_Odds_Calculator_3-way'!C114="","",'True_Odds_Calculator_3-way'!C114)</f>
        <v>1.82</v>
      </c>
      <c r="D113" s="4">
        <f t="shared" si="5"/>
        <v>6.4272382666827443E-2</v>
      </c>
      <c r="E113" s="4">
        <f t="shared" si="6"/>
        <v>4.2674796837225131</v>
      </c>
      <c r="F113" s="4">
        <f t="shared" si="7"/>
        <v>4.2079885893635387</v>
      </c>
      <c r="G113" s="4">
        <f t="shared" si="8"/>
        <v>1.8938446231748736</v>
      </c>
      <c r="I113" s="4">
        <f t="shared" si="9"/>
        <v>1.0642723826668274</v>
      </c>
    </row>
    <row r="114" spans="1:9" x14ac:dyDescent="0.2">
      <c r="A114" s="4">
        <f>IF('True_Odds_Calculator_3-way'!A115="","",'True_Odds_Calculator_3-way'!A115)</f>
        <v>2.63</v>
      </c>
      <c r="B114" s="4">
        <f>IF('True_Odds_Calculator_3-way'!B115="","",'True_Odds_Calculator_3-way'!B115)</f>
        <v>3.41</v>
      </c>
      <c r="C114" s="4">
        <f>IF('True_Odds_Calculator_3-way'!C115="","",'True_Odds_Calculator_3-way'!C115)</f>
        <v>2.57</v>
      </c>
      <c r="D114" s="4">
        <f t="shared" si="5"/>
        <v>6.258832721269747E-2</v>
      </c>
      <c r="E114" s="4">
        <f t="shared" si="6"/>
        <v>2.782683330455229</v>
      </c>
      <c r="F114" s="4">
        <f t="shared" si="7"/>
        <v>3.6711749692629008</v>
      </c>
      <c r="G114" s="4">
        <f t="shared" si="8"/>
        <v>2.7156034143142667</v>
      </c>
      <c r="I114" s="4">
        <f t="shared" si="9"/>
        <v>1.0625883272126975</v>
      </c>
    </row>
    <row r="115" spans="1:9" x14ac:dyDescent="0.2">
      <c r="A115" s="4">
        <f>IF('True_Odds_Calculator_3-way'!A116="","",'True_Odds_Calculator_3-way'!A116)</f>
        <v>3.09</v>
      </c>
      <c r="B115" s="4">
        <f>IF('True_Odds_Calculator_3-way'!B116="","",'True_Odds_Calculator_3-way'!B116)</f>
        <v>3.53</v>
      </c>
      <c r="C115" s="4">
        <f>IF('True_Odds_Calculator_3-way'!C116="","",'True_Odds_Calculator_3-way'!C116)</f>
        <v>2.19</v>
      </c>
      <c r="D115" s="4">
        <f t="shared" si="5"/>
        <v>6.3531719015635701E-2</v>
      </c>
      <c r="E115" s="4">
        <f t="shared" si="6"/>
        <v>3.3063605312851347</v>
      </c>
      <c r="F115" s="4">
        <f t="shared" si="7"/>
        <v>3.8152084074336297</v>
      </c>
      <c r="G115" s="4">
        <f t="shared" si="8"/>
        <v>2.2965077941641181</v>
      </c>
      <c r="I115" s="4">
        <f t="shared" si="9"/>
        <v>1.0635317190156357</v>
      </c>
    </row>
    <row r="116" spans="1:9" x14ac:dyDescent="0.2">
      <c r="A116" s="4">
        <f>IF('True_Odds_Calculator_3-way'!A117="","",'True_Odds_Calculator_3-way'!A117)</f>
        <v>2.5</v>
      </c>
      <c r="B116" s="4">
        <f>IF('True_Odds_Calculator_3-way'!B117="","",'True_Odds_Calculator_3-way'!B117)</f>
        <v>3.56</v>
      </c>
      <c r="C116" s="4">
        <f>IF('True_Odds_Calculator_3-way'!C117="","",'True_Odds_Calculator_3-way'!C117)</f>
        <v>2.6</v>
      </c>
      <c r="D116" s="4">
        <f t="shared" si="5"/>
        <v>6.5514261019878894E-2</v>
      </c>
      <c r="E116" s="4">
        <f t="shared" si="6"/>
        <v>2.6443699527655031</v>
      </c>
      <c r="F116" s="4">
        <f t="shared" si="7"/>
        <v>3.8600978647686826</v>
      </c>
      <c r="G116" s="4">
        <f t="shared" si="8"/>
        <v>2.7565120711562896</v>
      </c>
      <c r="I116" s="4">
        <f t="shared" si="9"/>
        <v>1.0655142610198789</v>
      </c>
    </row>
    <row r="117" spans="1:9" x14ac:dyDescent="0.2">
      <c r="A117" s="4">
        <f>IF('True_Odds_Calculator_3-way'!A118="","",'True_Odds_Calculator_3-way'!A118)</f>
        <v>2.2000000000000002</v>
      </c>
      <c r="B117" s="4">
        <f>IF('True_Odds_Calculator_3-way'!B118="","",'True_Odds_Calculator_3-way'!B118)</f>
        <v>3.76</v>
      </c>
      <c r="C117" s="4">
        <f>IF('True_Odds_Calculator_3-way'!C118="","",'True_Odds_Calculator_3-way'!C118)</f>
        <v>2.91</v>
      </c>
      <c r="D117" s="4">
        <f t="shared" si="5"/>
        <v>6.4145513037813906E-2</v>
      </c>
      <c r="E117" s="4">
        <f t="shared" si="6"/>
        <v>2.3085964773189365</v>
      </c>
      <c r="F117" s="4">
        <f t="shared" si="7"/>
        <v>4.0887151566760567</v>
      </c>
      <c r="G117" s="4">
        <f t="shared" si="8"/>
        <v>3.1030770129838881</v>
      </c>
      <c r="I117" s="4">
        <f t="shared" si="9"/>
        <v>1.0641455130378139</v>
      </c>
    </row>
    <row r="118" spans="1:9" x14ac:dyDescent="0.2">
      <c r="A118" s="4">
        <f>IF('True_Odds_Calculator_3-way'!A119="","",'True_Odds_Calculator_3-way'!A119)</f>
        <v>1.58</v>
      </c>
      <c r="B118" s="4">
        <f>IF('True_Odds_Calculator_3-way'!B119="","",'True_Odds_Calculator_3-way'!B119)</f>
        <v>4.05</v>
      </c>
      <c r="C118" s="4">
        <f>IF('True_Odds_Calculator_3-way'!C119="","",'True_Odds_Calculator_3-way'!C119)</f>
        <v>5.38</v>
      </c>
      <c r="D118" s="4">
        <f t="shared" si="5"/>
        <v>6.5698578599932222E-2</v>
      </c>
      <c r="E118" s="4">
        <f t="shared" si="6"/>
        <v>1.6366294262186236</v>
      </c>
      <c r="F118" s="4">
        <f t="shared" si="7"/>
        <v>4.4441668509799293</v>
      </c>
      <c r="G118" s="4">
        <f t="shared" si="8"/>
        <v>6.0985248493967008</v>
      </c>
      <c r="I118" s="4">
        <f t="shared" si="9"/>
        <v>1.0656985785999322</v>
      </c>
    </row>
    <row r="119" spans="1:9" x14ac:dyDescent="0.2">
      <c r="A119" s="4">
        <f>IF('True_Odds_Calculator_3-way'!A120="","",'True_Odds_Calculator_3-way'!A120)</f>
        <v>2.48</v>
      </c>
      <c r="B119" s="4">
        <f>IF('True_Odds_Calculator_3-way'!B120="","",'True_Odds_Calculator_3-way'!B120)</f>
        <v>3.46</v>
      </c>
      <c r="C119" s="4">
        <f>IF('True_Odds_Calculator_3-way'!C120="","",'True_Odds_Calculator_3-way'!C120)</f>
        <v>2.69</v>
      </c>
      <c r="D119" s="4">
        <f t="shared" si="5"/>
        <v>6.3990359387986251E-2</v>
      </c>
      <c r="E119" s="4">
        <f t="shared" si="6"/>
        <v>2.6185160894518589</v>
      </c>
      <c r="F119" s="4">
        <f t="shared" si="7"/>
        <v>3.7357031663709628</v>
      </c>
      <c r="G119" s="4">
        <f t="shared" si="8"/>
        <v>2.8537420763564447</v>
      </c>
      <c r="I119" s="4">
        <f t="shared" si="9"/>
        <v>1.0639903593879863</v>
      </c>
    </row>
    <row r="120" spans="1:9" x14ac:dyDescent="0.2">
      <c r="A120" s="4">
        <f>IF('True_Odds_Calculator_3-way'!A121="","",'True_Odds_Calculator_3-way'!A121)</f>
        <v>3.4</v>
      </c>
      <c r="B120" s="4">
        <f>IF('True_Odds_Calculator_3-way'!B121="","",'True_Odds_Calculator_3-way'!B121)</f>
        <v>3.44</v>
      </c>
      <c r="C120" s="4">
        <f>IF('True_Odds_Calculator_3-way'!C121="","",'True_Odds_Calculator_3-way'!C121)</f>
        <v>2.2799999999999998</v>
      </c>
      <c r="D120" s="4">
        <f t="shared" si="5"/>
        <v>2.3411812705498303E-2</v>
      </c>
      <c r="E120" s="4">
        <f t="shared" si="6"/>
        <v>3.4926724318585056</v>
      </c>
      <c r="F120" s="4">
        <f t="shared" si="7"/>
        <v>3.5348962162773598</v>
      </c>
      <c r="G120" s="4">
        <f t="shared" si="8"/>
        <v>2.3213028904632353</v>
      </c>
      <c r="I120" s="4">
        <f t="shared" si="9"/>
        <v>1.0234118127054983</v>
      </c>
    </row>
    <row r="121" spans="1:9" x14ac:dyDescent="0.2">
      <c r="A121" s="4">
        <f>IF('True_Odds_Calculator_3-way'!A122="","",'True_Odds_Calculator_3-way'!A122)</f>
        <v>7.07</v>
      </c>
      <c r="B121" s="4">
        <f>IF('True_Odds_Calculator_3-way'!B122="","",'True_Odds_Calculator_3-way'!B122)</f>
        <v>3.8</v>
      </c>
      <c r="C121" s="4">
        <f>IF('True_Odds_Calculator_3-way'!C122="","",'True_Odds_Calculator_3-way'!C122)</f>
        <v>1.61</v>
      </c>
      <c r="D121" s="4">
        <f t="shared" si="5"/>
        <v>2.5718622859343787E-2</v>
      </c>
      <c r="E121" s="4">
        <f t="shared" si="6"/>
        <v>7.526162365818406</v>
      </c>
      <c r="F121" s="4">
        <f t="shared" si="7"/>
        <v>3.9279608762167908</v>
      </c>
      <c r="G121" s="4">
        <f t="shared" si="8"/>
        <v>1.6325327518608412</v>
      </c>
      <c r="I121" s="4">
        <f t="shared" si="9"/>
        <v>1.0257186228593438</v>
      </c>
    </row>
    <row r="122" spans="1:9" x14ac:dyDescent="0.2">
      <c r="A122" s="4">
        <f>IF('True_Odds_Calculator_3-way'!A123="","",'True_Odds_Calculator_3-way'!A123)</f>
        <v>2.02</v>
      </c>
      <c r="B122" s="4">
        <f>IF('True_Odds_Calculator_3-way'!B123="","",'True_Odds_Calculator_3-way'!B123)</f>
        <v>3.46</v>
      </c>
      <c r="C122" s="4">
        <f>IF('True_Odds_Calculator_3-way'!C123="","",'True_Odds_Calculator_3-way'!C123)</f>
        <v>4.21</v>
      </c>
      <c r="D122" s="4">
        <f t="shared" si="5"/>
        <v>2.1596537202358768E-2</v>
      </c>
      <c r="E122" s="4">
        <f t="shared" si="6"/>
        <v>2.0498076226980602</v>
      </c>
      <c r="F122" s="4">
        <f t="shared" si="7"/>
        <v>3.5483831496331639</v>
      </c>
      <c r="G122" s="4">
        <f t="shared" si="8"/>
        <v>4.3415809025831615</v>
      </c>
      <c r="I122" s="4">
        <f t="shared" si="9"/>
        <v>1.0215965372023588</v>
      </c>
    </row>
    <row r="123" spans="1:9" x14ac:dyDescent="0.2">
      <c r="A123" s="4">
        <f>IF('True_Odds_Calculator_3-way'!A124="","",'True_Odds_Calculator_3-way'!A124)</f>
        <v>5.55</v>
      </c>
      <c r="B123" s="4">
        <f>IF('True_Odds_Calculator_3-way'!B124="","",'True_Odds_Calculator_3-way'!B124)</f>
        <v>4.4800000000000004</v>
      </c>
      <c r="C123" s="4">
        <f>IF('True_Odds_Calculator_3-way'!C124="","",'True_Odds_Calculator_3-way'!C124)</f>
        <v>1.61</v>
      </c>
      <c r="D123" s="4">
        <f t="shared" si="5"/>
        <v>2.4512478316826236E-2</v>
      </c>
      <c r="E123" s="4">
        <f t="shared" si="6"/>
        <v>5.8136373186220363</v>
      </c>
      <c r="F123" s="4">
        <f t="shared" si="7"/>
        <v>4.6502228052866128</v>
      </c>
      <c r="G123" s="4">
        <f t="shared" si="8"/>
        <v>1.6314619306910922</v>
      </c>
      <c r="I123" s="4">
        <f t="shared" si="9"/>
        <v>1.0245124783168262</v>
      </c>
    </row>
    <row r="124" spans="1:9" x14ac:dyDescent="0.2">
      <c r="A124" s="4">
        <f>IF('True_Odds_Calculator_3-way'!A125="","",'True_Odds_Calculator_3-way'!A125)</f>
        <v>1.98</v>
      </c>
      <c r="B124" s="4">
        <f>IF('True_Odds_Calculator_3-way'!B125="","",'True_Odds_Calculator_3-way'!B125)</f>
        <v>3.42</v>
      </c>
      <c r="C124" s="4">
        <f>IF('True_Odds_Calculator_3-way'!C125="","",'True_Odds_Calculator_3-way'!C125)</f>
        <v>4.21</v>
      </c>
      <c r="D124" s="4">
        <f t="shared" si="5"/>
        <v>3.4977857080619845E-2</v>
      </c>
      <c r="E124" s="4">
        <f t="shared" si="6"/>
        <v>2.0267892106051182</v>
      </c>
      <c r="F124" s="4">
        <f t="shared" si="7"/>
        <v>3.5620352919479839</v>
      </c>
      <c r="G124" s="4">
        <f t="shared" si="8"/>
        <v>4.4273175040672665</v>
      </c>
      <c r="I124" s="4">
        <f t="shared" si="9"/>
        <v>1.0349778570806198</v>
      </c>
    </row>
    <row r="125" spans="1:9" x14ac:dyDescent="0.2">
      <c r="A125" s="4">
        <f>IF('True_Odds_Calculator_3-way'!A126="","",'True_Odds_Calculator_3-way'!A126)</f>
        <v>3.88</v>
      </c>
      <c r="B125" s="4">
        <f>IF('True_Odds_Calculator_3-way'!B126="","",'True_Odds_Calculator_3-way'!B126)</f>
        <v>3.1</v>
      </c>
      <c r="C125" s="4">
        <f>IF('True_Odds_Calculator_3-way'!C126="","",'True_Odds_Calculator_3-way'!C126)</f>
        <v>2.2000000000000002</v>
      </c>
      <c r="D125" s="4">
        <f t="shared" si="5"/>
        <v>3.4858058469631414E-2</v>
      </c>
      <c r="E125" s="4">
        <f t="shared" si="6"/>
        <v>4.0631807386782413</v>
      </c>
      <c r="F125" s="4">
        <f t="shared" si="7"/>
        <v>3.2158343325663545</v>
      </c>
      <c r="G125" s="4">
        <f t="shared" si="8"/>
        <v>2.2577129595922827</v>
      </c>
      <c r="I125" s="4">
        <f t="shared" si="9"/>
        <v>1.0348580584696314</v>
      </c>
    </row>
    <row r="126" spans="1:9" x14ac:dyDescent="0.2">
      <c r="A126" s="4">
        <f>IF('True_Odds_Calculator_3-way'!A127="","",'True_Odds_Calculator_3-way'!A127)</f>
        <v>2.2200000000000002</v>
      </c>
      <c r="B126" s="4">
        <f>IF('True_Odds_Calculator_3-way'!B127="","",'True_Odds_Calculator_3-way'!B127)</f>
        <v>2.93</v>
      </c>
      <c r="C126" s="4">
        <f>IF('True_Odds_Calculator_3-way'!C127="","",'True_Odds_Calculator_3-way'!C127)</f>
        <v>4.13</v>
      </c>
      <c r="D126" s="4">
        <f t="shared" si="5"/>
        <v>3.3878129383422273E-2</v>
      </c>
      <c r="E126" s="4">
        <f t="shared" si="6"/>
        <v>2.2770861297042959</v>
      </c>
      <c r="F126" s="4">
        <f t="shared" si="7"/>
        <v>3.0302642931198873</v>
      </c>
      <c r="G126" s="4">
        <f t="shared" si="8"/>
        <v>4.3320416188222355</v>
      </c>
      <c r="I126" s="4">
        <f t="shared" si="9"/>
        <v>1.0338781293834223</v>
      </c>
    </row>
    <row r="127" spans="1:9" x14ac:dyDescent="0.2">
      <c r="A127" s="4">
        <f>IF('True_Odds_Calculator_3-way'!A128="","",'True_Odds_Calculator_3-way'!A128)</f>
        <v>2.16</v>
      </c>
      <c r="B127" s="4">
        <f>IF('True_Odds_Calculator_3-way'!B128="","",'True_Odds_Calculator_3-way'!B128)</f>
        <v>3.02</v>
      </c>
      <c r="C127" s="4">
        <f>IF('True_Odds_Calculator_3-way'!C128="","",'True_Odds_Calculator_3-way'!C128)</f>
        <v>4.17</v>
      </c>
      <c r="D127" s="4">
        <f t="shared" si="5"/>
        <v>3.389694425475076E-2</v>
      </c>
      <c r="E127" s="4">
        <f t="shared" si="6"/>
        <v>2.2140353024829467</v>
      </c>
      <c r="F127" s="4">
        <f t="shared" si="7"/>
        <v>3.1266918686395444</v>
      </c>
      <c r="G127" s="4">
        <f t="shared" si="8"/>
        <v>4.3761919532137856</v>
      </c>
      <c r="I127" s="4">
        <f t="shared" si="9"/>
        <v>1.0338969442547508</v>
      </c>
    </row>
    <row r="128" spans="1:9" x14ac:dyDescent="0.2">
      <c r="A128" s="4">
        <f>IF('True_Odds_Calculator_3-way'!A129="","",'True_Odds_Calculator_3-way'!A129)</f>
        <v>2.21</v>
      </c>
      <c r="B128" s="4">
        <f>IF('True_Odds_Calculator_3-way'!B129="","",'True_Odds_Calculator_3-way'!B129)</f>
        <v>3.06</v>
      </c>
      <c r="C128" s="4">
        <f>IF('True_Odds_Calculator_3-way'!C129="","",'True_Odds_Calculator_3-way'!C129)</f>
        <v>3.93</v>
      </c>
      <c r="D128" s="4">
        <f t="shared" si="5"/>
        <v>3.3738999612371812E-2</v>
      </c>
      <c r="E128" s="4">
        <f t="shared" si="6"/>
        <v>2.2663282199072801</v>
      </c>
      <c r="F128" s="4">
        <f t="shared" si="7"/>
        <v>3.1690593086001315</v>
      </c>
      <c r="G128" s="4">
        <f t="shared" si="8"/>
        <v>4.1117306387388286</v>
      </c>
      <c r="I128" s="4">
        <f t="shared" si="9"/>
        <v>1.0337389996123718</v>
      </c>
    </row>
    <row r="129" spans="1:9" x14ac:dyDescent="0.2">
      <c r="A129" s="4">
        <f>IF('True_Odds_Calculator_3-way'!A130="","",'True_Odds_Calculator_3-way'!A130)</f>
        <v>1.72</v>
      </c>
      <c r="B129" s="4">
        <f>IF('True_Odds_Calculator_3-way'!B130="","",'True_Odds_Calculator_3-way'!B130)</f>
        <v>3.96</v>
      </c>
      <c r="C129" s="4">
        <f>IF('True_Odds_Calculator_3-way'!C130="","",'True_Odds_Calculator_3-way'!C130)</f>
        <v>5.08</v>
      </c>
      <c r="D129" s="4">
        <f t="shared" si="5"/>
        <v>3.0770995063249096E-2</v>
      </c>
      <c r="E129" s="4">
        <f t="shared" si="6"/>
        <v>1.7508892532863236</v>
      </c>
      <c r="F129" s="4">
        <f t="shared" si="7"/>
        <v>4.1276559465973079</v>
      </c>
      <c r="G129" s="4">
        <f t="shared" si="8"/>
        <v>5.3592464949989909</v>
      </c>
      <c r="I129" s="4">
        <f t="shared" si="9"/>
        <v>1.0307709950632491</v>
      </c>
    </row>
    <row r="130" spans="1:9" x14ac:dyDescent="0.2">
      <c r="A130" s="4">
        <f>IF('True_Odds_Calculator_3-way'!A131="","",'True_Odds_Calculator_3-way'!A131)</f>
        <v>1.96</v>
      </c>
      <c r="B130" s="4">
        <f>IF('True_Odds_Calculator_3-way'!B131="","",'True_Odds_Calculator_3-way'!B131)</f>
        <v>4.0199999999999996</v>
      </c>
      <c r="C130" s="4">
        <f>IF('True_Odds_Calculator_3-way'!C131="","",'True_Odds_Calculator_3-way'!C131)</f>
        <v>3.69</v>
      </c>
      <c r="D130" s="4">
        <f t="shared" si="5"/>
        <v>2.9963010565225989E-2</v>
      </c>
      <c r="E130" s="4">
        <f t="shared" si="6"/>
        <v>1.9991347287322319</v>
      </c>
      <c r="F130" s="4">
        <f t="shared" si="7"/>
        <v>4.1881562935032122</v>
      </c>
      <c r="G130" s="4">
        <f t="shared" si="8"/>
        <v>3.8311968560049419</v>
      </c>
      <c r="I130" s="4">
        <f t="shared" si="9"/>
        <v>1.029963010565226</v>
      </c>
    </row>
    <row r="131" spans="1:9" x14ac:dyDescent="0.2">
      <c r="A131" s="4">
        <f>IF('True_Odds_Calculator_3-way'!A132="","",'True_Odds_Calculator_3-way'!A132)</f>
        <v>1.44</v>
      </c>
      <c r="B131" s="4">
        <f>IF('True_Odds_Calculator_3-way'!B132="","",'True_Odds_Calculator_3-way'!B132)</f>
        <v>4.96</v>
      </c>
      <c r="C131" s="4">
        <f>IF('True_Odds_Calculator_3-way'!C132="","",'True_Odds_Calculator_3-way'!C132)</f>
        <v>6.9</v>
      </c>
      <c r="D131" s="4">
        <f t="shared" ref="D131:D194" si="10">IF(A131="","",((1/A131)+(1/B131)+(1/C131))-1)</f>
        <v>4.098488390213495E-2</v>
      </c>
      <c r="E131" s="4">
        <f t="shared" ref="E131:E194" si="11">IF(A131="","",(3*A131)/(3-($D131*A131)))</f>
        <v>1.4688972397611735</v>
      </c>
      <c r="F131" s="4">
        <f t="shared" ref="F131:F194" si="12">IF(B131="","",(3*B131)/(3-($D131*B131)))</f>
        <v>5.3205278794997577</v>
      </c>
      <c r="G131" s="4">
        <f t="shared" ref="G131:G194" si="13">IF(C131="","",(3*C131)/(3-($D131*C131)))</f>
        <v>7.6181242580134558</v>
      </c>
      <c r="I131" s="4">
        <f t="shared" ref="I131:I194" si="14">IF(A131="","",D131+1)</f>
        <v>1.0409848839021349</v>
      </c>
    </row>
    <row r="132" spans="1:9" x14ac:dyDescent="0.2">
      <c r="A132" s="4">
        <f>IF('True_Odds_Calculator_3-way'!A133="","",'True_Odds_Calculator_3-way'!A133)</f>
        <v>5.92</v>
      </c>
      <c r="B132" s="4">
        <f>IF('True_Odds_Calculator_3-way'!B133="","",'True_Odds_Calculator_3-way'!B133)</f>
        <v>4.2300000000000004</v>
      </c>
      <c r="C132" s="4">
        <f>IF('True_Odds_Calculator_3-way'!C133="","",'True_Odds_Calculator_3-way'!C133)</f>
        <v>1.55</v>
      </c>
      <c r="D132" s="4">
        <f t="shared" si="10"/>
        <v>5.0486828626842284E-2</v>
      </c>
      <c r="E132" s="4">
        <f t="shared" si="11"/>
        <v>6.5750552798776702</v>
      </c>
      <c r="F132" s="4">
        <f t="shared" si="12"/>
        <v>4.554197019912877</v>
      </c>
      <c r="G132" s="4">
        <f t="shared" si="13"/>
        <v>1.5915144335051183</v>
      </c>
      <c r="I132" s="4">
        <f t="shared" si="14"/>
        <v>1.0504868286268423</v>
      </c>
    </row>
    <row r="133" spans="1:9" x14ac:dyDescent="0.2">
      <c r="A133" s="4">
        <f>IF('True_Odds_Calculator_3-way'!A134="","",'True_Odds_Calculator_3-way'!A134)</f>
        <v>3.58</v>
      </c>
      <c r="B133" s="4">
        <f>IF('True_Odds_Calculator_3-way'!B134="","",'True_Odds_Calculator_3-way'!B134)</f>
        <v>3.79</v>
      </c>
      <c r="C133" s="4">
        <f>IF('True_Odds_Calculator_3-way'!C134="","",'True_Odds_Calculator_3-way'!C134)</f>
        <v>1.99</v>
      </c>
      <c r="D133" s="4">
        <f t="shared" si="10"/>
        <v>4.5694414496681102E-2</v>
      </c>
      <c r="E133" s="4">
        <f t="shared" si="11"/>
        <v>3.7864712326057171</v>
      </c>
      <c r="F133" s="4">
        <f t="shared" si="12"/>
        <v>4.0221900808677056</v>
      </c>
      <c r="G133" s="4">
        <f t="shared" si="13"/>
        <v>2.0522035798700697</v>
      </c>
      <c r="I133" s="4">
        <f t="shared" si="14"/>
        <v>1.0456944144966811</v>
      </c>
    </row>
    <row r="134" spans="1:9" x14ac:dyDescent="0.2">
      <c r="A134" s="4">
        <f>IF('True_Odds_Calculator_3-way'!A135="","",'True_Odds_Calculator_3-way'!A135)</f>
        <v>3.27</v>
      </c>
      <c r="B134" s="4">
        <f>IF('True_Odds_Calculator_3-way'!B135="","",'True_Odds_Calculator_3-way'!B135)</f>
        <v>3.69</v>
      </c>
      <c r="C134" s="4">
        <f>IF('True_Odds_Calculator_3-way'!C135="","",'True_Odds_Calculator_3-way'!C135)</f>
        <v>2.13</v>
      </c>
      <c r="D134" s="4">
        <f t="shared" si="10"/>
        <v>4.6296675655734365E-2</v>
      </c>
      <c r="E134" s="4">
        <f t="shared" si="11"/>
        <v>3.443785019924098</v>
      </c>
      <c r="F134" s="4">
        <f t="shared" si="12"/>
        <v>3.9128148962475748</v>
      </c>
      <c r="G134" s="4">
        <f t="shared" si="13"/>
        <v>2.2023941030738392</v>
      </c>
      <c r="I134" s="4">
        <f t="shared" si="14"/>
        <v>1.0462966756557344</v>
      </c>
    </row>
    <row r="135" spans="1:9" x14ac:dyDescent="0.2">
      <c r="A135" s="4">
        <f>IF('True_Odds_Calculator_3-way'!A136="","",'True_Odds_Calculator_3-way'!A136)</f>
        <v>2.06</v>
      </c>
      <c r="B135" s="4">
        <f>IF('True_Odds_Calculator_3-way'!B136="","",'True_Odds_Calculator_3-way'!B136)</f>
        <v>3.53</v>
      </c>
      <c r="C135" s="4">
        <f>IF('True_Odds_Calculator_3-way'!C136="","",'True_Odds_Calculator_3-way'!C136)</f>
        <v>3.95</v>
      </c>
      <c r="D135" s="4">
        <f t="shared" si="10"/>
        <v>2.18875691460787E-2</v>
      </c>
      <c r="E135" s="4">
        <f t="shared" si="11"/>
        <v>2.0914331190789919</v>
      </c>
      <c r="F135" s="4">
        <f t="shared" si="12"/>
        <v>3.6233162379937016</v>
      </c>
      <c r="G135" s="4">
        <f t="shared" si="13"/>
        <v>4.067211473607748</v>
      </c>
      <c r="I135" s="4">
        <f t="shared" si="14"/>
        <v>1.0218875691460787</v>
      </c>
    </row>
    <row r="136" spans="1:9" x14ac:dyDescent="0.2">
      <c r="A136" s="4">
        <f>IF('True_Odds_Calculator_3-way'!A137="","",'True_Odds_Calculator_3-way'!A137)</f>
        <v>4.13</v>
      </c>
      <c r="B136" s="4">
        <f>IF('True_Odds_Calculator_3-way'!B137="","",'True_Odds_Calculator_3-way'!B137)</f>
        <v>3.75</v>
      </c>
      <c r="C136" s="4">
        <f>IF('True_Odds_Calculator_3-way'!C137="","",'True_Odds_Calculator_3-way'!C137)</f>
        <v>1.94</v>
      </c>
      <c r="D136" s="4">
        <f t="shared" si="10"/>
        <v>2.4261334797766931E-2</v>
      </c>
      <c r="E136" s="4">
        <f t="shared" si="11"/>
        <v>4.2727074499728639</v>
      </c>
      <c r="F136" s="4">
        <f t="shared" si="12"/>
        <v>3.867281772293647</v>
      </c>
      <c r="G136" s="4">
        <f t="shared" si="13"/>
        <v>1.9709217849915437</v>
      </c>
      <c r="I136" s="4">
        <f t="shared" si="14"/>
        <v>1.0242613347977669</v>
      </c>
    </row>
    <row r="137" spans="1:9" x14ac:dyDescent="0.2">
      <c r="A137" s="4">
        <f>IF('True_Odds_Calculator_3-way'!A138="","",'True_Odds_Calculator_3-way'!A138)</f>
        <v>3.06</v>
      </c>
      <c r="B137" s="4">
        <f>IF('True_Odds_Calculator_3-way'!B138="","",'True_Odds_Calculator_3-way'!B138)</f>
        <v>3.66</v>
      </c>
      <c r="C137" s="4">
        <f>IF('True_Odds_Calculator_3-way'!C138="","",'True_Odds_Calculator_3-way'!C138)</f>
        <v>2.37</v>
      </c>
      <c r="D137" s="4">
        <f t="shared" si="10"/>
        <v>2.1962357606804206E-2</v>
      </c>
      <c r="E137" s="4">
        <f t="shared" si="11"/>
        <v>3.1301197044676554</v>
      </c>
      <c r="F137" s="4">
        <f t="shared" si="12"/>
        <v>3.7607662579889385</v>
      </c>
      <c r="G137" s="4">
        <f t="shared" si="13"/>
        <v>2.4118461640790003</v>
      </c>
      <c r="I137" s="4">
        <f t="shared" si="14"/>
        <v>1.0219623576068042</v>
      </c>
    </row>
    <row r="138" spans="1:9" x14ac:dyDescent="0.2">
      <c r="A138" s="4">
        <f>IF('True_Odds_Calculator_3-way'!A139="","",'True_Odds_Calculator_3-way'!A139)</f>
        <v>2.56</v>
      </c>
      <c r="B138" s="4">
        <f>IF('True_Odds_Calculator_3-way'!B139="","",'True_Odds_Calculator_3-way'!B139)</f>
        <v>3.41</v>
      </c>
      <c r="C138" s="4">
        <f>IF('True_Odds_Calculator_3-way'!C139="","",'True_Odds_Calculator_3-way'!C139)</f>
        <v>2.91</v>
      </c>
      <c r="D138" s="4">
        <f t="shared" si="10"/>
        <v>2.7522743648658032E-2</v>
      </c>
      <c r="E138" s="4">
        <f t="shared" si="11"/>
        <v>2.6215703978818672</v>
      </c>
      <c r="F138" s="4">
        <f t="shared" si="12"/>
        <v>3.5201242182547547</v>
      </c>
      <c r="G138" s="4">
        <f t="shared" si="13"/>
        <v>2.9898193916931568</v>
      </c>
      <c r="I138" s="4">
        <f t="shared" si="14"/>
        <v>1.027522743648658</v>
      </c>
    </row>
    <row r="139" spans="1:9" x14ac:dyDescent="0.2">
      <c r="A139" s="4">
        <f>IF('True_Odds_Calculator_3-way'!A140="","",'True_Odds_Calculator_3-way'!A140)</f>
        <v>2.29</v>
      </c>
      <c r="B139" s="4">
        <f>IF('True_Odds_Calculator_3-way'!B140="","",'True_Odds_Calculator_3-way'!B140)</f>
        <v>3.89</v>
      </c>
      <c r="C139" s="4">
        <f>IF('True_Odds_Calculator_3-way'!C140="","",'True_Odds_Calculator_3-way'!C140)</f>
        <v>3</v>
      </c>
      <c r="D139" s="4">
        <f t="shared" si="10"/>
        <v>2.7083964781116743E-2</v>
      </c>
      <c r="E139" s="4">
        <f t="shared" si="11"/>
        <v>2.3383431234724172</v>
      </c>
      <c r="F139" s="4">
        <f t="shared" si="12"/>
        <v>4.0315847170399568</v>
      </c>
      <c r="G139" s="4">
        <f t="shared" si="13"/>
        <v>3.0835137785811813</v>
      </c>
      <c r="I139" s="4">
        <f t="shared" si="14"/>
        <v>1.0270839647811167</v>
      </c>
    </row>
    <row r="140" spans="1:9" x14ac:dyDescent="0.2">
      <c r="A140" s="4">
        <f>IF('True_Odds_Calculator_3-way'!A141="","",'True_Odds_Calculator_3-way'!A141)</f>
        <v>2.83</v>
      </c>
      <c r="B140" s="4">
        <f>IF('True_Odds_Calculator_3-way'!B141="","",'True_Odds_Calculator_3-way'!B141)</f>
        <v>3.18</v>
      </c>
      <c r="C140" s="4">
        <f>IF('True_Odds_Calculator_3-way'!C141="","",'True_Odds_Calculator_3-way'!C141)</f>
        <v>2.78</v>
      </c>
      <c r="D140" s="4">
        <f t="shared" si="10"/>
        <v>2.7534529480222725E-2</v>
      </c>
      <c r="E140" s="4">
        <f t="shared" si="11"/>
        <v>2.9054673035326424</v>
      </c>
      <c r="F140" s="4">
        <f t="shared" si="12"/>
        <v>3.2756037402155216</v>
      </c>
      <c r="G140" s="4">
        <f t="shared" si="13"/>
        <v>2.8527898769911757</v>
      </c>
      <c r="I140" s="4">
        <f t="shared" si="14"/>
        <v>1.0275345294802227</v>
      </c>
    </row>
    <row r="141" spans="1:9" x14ac:dyDescent="0.2">
      <c r="A141" s="4">
        <f>IF('True_Odds_Calculator_3-way'!A142="","",'True_Odds_Calculator_3-way'!A142)</f>
        <v>1.2</v>
      </c>
      <c r="B141" s="4">
        <f>IF('True_Odds_Calculator_3-way'!B142="","",'True_Odds_Calculator_3-way'!B142)</f>
        <v>7.4</v>
      </c>
      <c r="C141" s="4">
        <f>IF('True_Odds_Calculator_3-way'!C142="","",'True_Odds_Calculator_3-way'!C142)</f>
        <v>16.850000000000001</v>
      </c>
      <c r="D141" s="4">
        <f t="shared" si="10"/>
        <v>2.7815649477370474E-2</v>
      </c>
      <c r="E141" s="4">
        <f t="shared" si="11"/>
        <v>1.2135017355666813</v>
      </c>
      <c r="F141" s="4">
        <f t="shared" si="12"/>
        <v>7.9451308010903041</v>
      </c>
      <c r="G141" s="4">
        <f t="shared" si="13"/>
        <v>19.96992615001334</v>
      </c>
      <c r="I141" s="4">
        <f t="shared" si="14"/>
        <v>1.0278156494773705</v>
      </c>
    </row>
    <row r="142" spans="1:9" x14ac:dyDescent="0.2">
      <c r="A142" s="4">
        <f>IF('True_Odds_Calculator_3-way'!A143="","",'True_Odds_Calculator_3-way'!A143)</f>
        <v>1.71</v>
      </c>
      <c r="B142" s="4">
        <f>IF('True_Odds_Calculator_3-way'!B143="","",'True_Odds_Calculator_3-way'!B143)</f>
        <v>4.05</v>
      </c>
      <c r="C142" s="4">
        <f>IF('True_Odds_Calculator_3-way'!C143="","",'True_Odds_Calculator_3-way'!C143)</f>
        <v>5.14</v>
      </c>
      <c r="D142" s="4">
        <f t="shared" si="10"/>
        <v>2.6261431067219787E-2</v>
      </c>
      <c r="E142" s="4">
        <f t="shared" si="11"/>
        <v>1.7359860017293014</v>
      </c>
      <c r="F142" s="4">
        <f t="shared" si="12"/>
        <v>4.1988619675646595</v>
      </c>
      <c r="G142" s="4">
        <f t="shared" si="13"/>
        <v>5.3821684364269728</v>
      </c>
      <c r="I142" s="4">
        <f t="shared" si="14"/>
        <v>1.0262614310672198</v>
      </c>
    </row>
    <row r="143" spans="1:9" x14ac:dyDescent="0.2">
      <c r="A143" s="4">
        <f>IF('True_Odds_Calculator_3-way'!A144="","",'True_Odds_Calculator_3-way'!A144)</f>
        <v>2.69</v>
      </c>
      <c r="B143" s="4">
        <f>IF('True_Odds_Calculator_3-way'!B144="","",'True_Odds_Calculator_3-way'!B144)</f>
        <v>3.11</v>
      </c>
      <c r="C143" s="4">
        <f>IF('True_Odds_Calculator_3-way'!C144="","",'True_Odds_Calculator_3-way'!C144)</f>
        <v>3.04</v>
      </c>
      <c r="D143" s="4">
        <f t="shared" si="10"/>
        <v>2.2237988677092035E-2</v>
      </c>
      <c r="E143" s="4">
        <f t="shared" si="11"/>
        <v>2.7447300914365522</v>
      </c>
      <c r="F143" s="4">
        <f t="shared" si="12"/>
        <v>3.1833878549866994</v>
      </c>
      <c r="G143" s="4">
        <f t="shared" si="13"/>
        <v>3.1100841769342877</v>
      </c>
      <c r="I143" s="4">
        <f t="shared" si="14"/>
        <v>1.022237988677092</v>
      </c>
    </row>
    <row r="144" spans="1:9" x14ac:dyDescent="0.2">
      <c r="A144" s="4">
        <f>IF('True_Odds_Calculator_3-way'!A145="","",'True_Odds_Calculator_3-way'!A145)</f>
        <v>2.68</v>
      </c>
      <c r="B144" s="4">
        <f>IF('True_Odds_Calculator_3-way'!B145="","",'True_Odds_Calculator_3-way'!B145)</f>
        <v>3.49</v>
      </c>
      <c r="C144" s="4">
        <f>IF('True_Odds_Calculator_3-way'!C145="","",'True_Odds_Calculator_3-way'!C145)</f>
        <v>2.75</v>
      </c>
      <c r="D144" s="4">
        <f t="shared" si="10"/>
        <v>2.3303643283970832E-2</v>
      </c>
      <c r="E144" s="4">
        <f t="shared" si="11"/>
        <v>2.7369781967928324</v>
      </c>
      <c r="F144" s="4">
        <f t="shared" si="12"/>
        <v>3.587250006973306</v>
      </c>
      <c r="G144" s="4">
        <f t="shared" si="13"/>
        <v>2.8100268752594664</v>
      </c>
      <c r="I144" s="4">
        <f t="shared" si="14"/>
        <v>1.0233036432839708</v>
      </c>
    </row>
    <row r="145" spans="1:9" x14ac:dyDescent="0.2">
      <c r="A145" s="4">
        <f>IF('True_Odds_Calculator_3-way'!A146="","",'True_Odds_Calculator_3-way'!A146)</f>
        <v>1.39</v>
      </c>
      <c r="B145" s="4">
        <f>IF('True_Odds_Calculator_3-way'!B146="","",'True_Odds_Calculator_3-way'!B146)</f>
        <v>5.53</v>
      </c>
      <c r="C145" s="4">
        <f>IF('True_Odds_Calculator_3-way'!C146="","",'True_Odds_Calculator_3-way'!C146)</f>
        <v>7.84</v>
      </c>
      <c r="D145" s="4">
        <f t="shared" si="10"/>
        <v>2.7807307241264789E-2</v>
      </c>
      <c r="E145" s="4">
        <f t="shared" si="11"/>
        <v>1.4081425827597496</v>
      </c>
      <c r="F145" s="4">
        <f t="shared" si="12"/>
        <v>5.828771989373065</v>
      </c>
      <c r="G145" s="4">
        <f t="shared" si="13"/>
        <v>8.4543776171035212</v>
      </c>
      <c r="I145" s="4">
        <f t="shared" si="14"/>
        <v>1.0278073072412648</v>
      </c>
    </row>
    <row r="146" spans="1:9" x14ac:dyDescent="0.2">
      <c r="A146" s="4">
        <f>IF('True_Odds_Calculator_3-way'!A147="","",'True_Odds_Calculator_3-way'!A147)</f>
        <v>2.0499999999999998</v>
      </c>
      <c r="B146" s="4">
        <f>IF('True_Odds_Calculator_3-way'!B147="","",'True_Odds_Calculator_3-way'!B147)</f>
        <v>3.71</v>
      </c>
      <c r="C146" s="4">
        <f>IF('True_Odds_Calculator_3-way'!C147="","",'True_Odds_Calculator_3-way'!C147)</f>
        <v>3.77</v>
      </c>
      <c r="D146" s="4">
        <f t="shared" si="10"/>
        <v>2.2598646414442314E-2</v>
      </c>
      <c r="E146" s="4">
        <f t="shared" si="11"/>
        <v>2.0821534641092745</v>
      </c>
      <c r="F146" s="4">
        <f t="shared" si="12"/>
        <v>3.8166642891514093</v>
      </c>
      <c r="G146" s="4">
        <f t="shared" si="13"/>
        <v>3.880193481436641</v>
      </c>
      <c r="I146" s="4">
        <f t="shared" si="14"/>
        <v>1.0225986464144423</v>
      </c>
    </row>
    <row r="147" spans="1:9" x14ac:dyDescent="0.2">
      <c r="A147" s="4">
        <f>IF('True_Odds_Calculator_3-way'!A148="","",'True_Odds_Calculator_3-way'!A148)</f>
        <v>1.35</v>
      </c>
      <c r="B147" s="4">
        <f>IF('True_Odds_Calculator_3-way'!B148="","",'True_Odds_Calculator_3-way'!B148)</f>
        <v>5.66</v>
      </c>
      <c r="C147" s="4">
        <f>IF('True_Odds_Calculator_3-way'!C148="","",'True_Odds_Calculator_3-way'!C148)</f>
        <v>9.18</v>
      </c>
      <c r="D147" s="4">
        <f t="shared" si="10"/>
        <v>2.6351647844061077E-2</v>
      </c>
      <c r="E147" s="4">
        <f t="shared" si="11"/>
        <v>1.3662007383333863</v>
      </c>
      <c r="F147" s="4">
        <f t="shared" si="12"/>
        <v>5.9561190334265675</v>
      </c>
      <c r="G147" s="4">
        <f t="shared" si="13"/>
        <v>9.9851641171496652</v>
      </c>
      <c r="I147" s="4">
        <f t="shared" si="14"/>
        <v>1.0263516478440611</v>
      </c>
    </row>
    <row r="148" spans="1:9" x14ac:dyDescent="0.2">
      <c r="A148" s="4">
        <f>IF('True_Odds_Calculator_3-way'!A149="","",'True_Odds_Calculator_3-way'!A149)</f>
        <v>2.58</v>
      </c>
      <c r="B148" s="4">
        <f>IF('True_Odds_Calculator_3-way'!B149="","",'True_Odds_Calculator_3-way'!B149)</f>
        <v>3.47</v>
      </c>
      <c r="C148" s="4">
        <f>IF('True_Odds_Calculator_3-way'!C149="","",'True_Odds_Calculator_3-way'!C149)</f>
        <v>2.89</v>
      </c>
      <c r="D148" s="4">
        <f t="shared" si="10"/>
        <v>2.1802098510826706E-2</v>
      </c>
      <c r="E148" s="4">
        <f t="shared" si="11"/>
        <v>2.6292988397948647</v>
      </c>
      <c r="F148" s="4">
        <f t="shared" si="12"/>
        <v>3.5597694128839561</v>
      </c>
      <c r="G148" s="4">
        <f t="shared" si="13"/>
        <v>2.9519999342808703</v>
      </c>
      <c r="I148" s="4">
        <f t="shared" si="14"/>
        <v>1.0218020985108267</v>
      </c>
    </row>
    <row r="149" spans="1:9" x14ac:dyDescent="0.2">
      <c r="A149" s="4">
        <f>IF('True_Odds_Calculator_3-way'!A150="","",'True_Odds_Calculator_3-way'!A150)</f>
        <v>2.06</v>
      </c>
      <c r="B149" s="4">
        <f>IF('True_Odds_Calculator_3-way'!B150="","",'True_Odds_Calculator_3-way'!B150)</f>
        <v>3.91</v>
      </c>
      <c r="C149" s="4">
        <f>IF('True_Odds_Calculator_3-way'!C150="","",'True_Odds_Calculator_3-way'!C150)</f>
        <v>3.57</v>
      </c>
      <c r="D149" s="4">
        <f t="shared" si="10"/>
        <v>2.1303413725135556E-2</v>
      </c>
      <c r="E149" s="4">
        <f t="shared" si="11"/>
        <v>2.0905817491778818</v>
      </c>
      <c r="F149" s="4">
        <f t="shared" si="12"/>
        <v>4.0216632878045537</v>
      </c>
      <c r="G149" s="4">
        <f t="shared" si="13"/>
        <v>3.6628573243460569</v>
      </c>
      <c r="I149" s="4">
        <f t="shared" si="14"/>
        <v>1.0213034137251356</v>
      </c>
    </row>
    <row r="150" spans="1:9" x14ac:dyDescent="0.2">
      <c r="A150" s="4">
        <f>IF('True_Odds_Calculator_3-way'!A151="","",'True_Odds_Calculator_3-way'!A151)</f>
        <v>1.19</v>
      </c>
      <c r="B150" s="4">
        <f>IF('True_Odds_Calculator_3-way'!B151="","",'True_Odds_Calculator_3-way'!B151)</f>
        <v>6.51</v>
      </c>
      <c r="C150" s="4">
        <f>IF('True_Odds_Calculator_3-way'!C151="","",'True_Odds_Calculator_3-way'!C151)</f>
        <v>13.85</v>
      </c>
      <c r="D150" s="4">
        <f t="shared" si="10"/>
        <v>6.6148131547949296E-2</v>
      </c>
      <c r="E150" s="4">
        <f t="shared" si="11"/>
        <v>1.2220654814638032</v>
      </c>
      <c r="F150" s="4">
        <f t="shared" si="12"/>
        <v>7.6010683359795159</v>
      </c>
      <c r="G150" s="4">
        <f t="shared" si="13"/>
        <v>19.939070633662801</v>
      </c>
      <c r="I150" s="4">
        <f t="shared" si="14"/>
        <v>1.0661481315479493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2.96</v>
      </c>
      <c r="C151" s="4">
        <f>IF('True_Odds_Calculator_3-way'!C152="","",'True_Odds_Calculator_3-way'!C152)</f>
        <v>2.68</v>
      </c>
      <c r="D151" s="4">
        <f t="shared" si="10"/>
        <v>5.4614777879895549E-2</v>
      </c>
      <c r="E151" s="4">
        <f t="shared" si="11"/>
        <v>3.0727848797709503</v>
      </c>
      <c r="F151" s="4">
        <f t="shared" si="12"/>
        <v>3.1285889620218028</v>
      </c>
      <c r="G151" s="4">
        <f t="shared" si="13"/>
        <v>2.8174617071537047</v>
      </c>
      <c r="I151" s="4">
        <f t="shared" si="14"/>
        <v>1.0546147778798955</v>
      </c>
    </row>
    <row r="152" spans="1:9" x14ac:dyDescent="0.2">
      <c r="A152" s="4">
        <f>IF('True_Odds_Calculator_3-way'!A153="","",'True_Odds_Calculator_3-way'!A153)</f>
        <v>1.64</v>
      </c>
      <c r="B152" s="4">
        <f>IF('True_Odds_Calculator_3-way'!B153="","",'True_Odds_Calculator_3-way'!B153)</f>
        <v>3.65</v>
      </c>
      <c r="C152" s="4">
        <f>IF('True_Odds_Calculator_3-way'!C153="","",'True_Odds_Calculator_3-way'!C153)</f>
        <v>5.62</v>
      </c>
      <c r="D152" s="4">
        <f t="shared" si="10"/>
        <v>6.1664643361199811E-2</v>
      </c>
      <c r="E152" s="4">
        <f t="shared" si="11"/>
        <v>1.6972130608302227</v>
      </c>
      <c r="F152" s="4">
        <f t="shared" si="12"/>
        <v>3.946053944491537</v>
      </c>
      <c r="G152" s="4">
        <f t="shared" si="13"/>
        <v>6.3540046538802475</v>
      </c>
      <c r="I152" s="4">
        <f t="shared" si="14"/>
        <v>1.0616646433611998</v>
      </c>
    </row>
    <row r="153" spans="1:9" x14ac:dyDescent="0.2">
      <c r="A153" s="4">
        <f>IF('True_Odds_Calculator_3-way'!A154="","",'True_Odds_Calculator_3-way'!A154)</f>
        <v>1.41</v>
      </c>
      <c r="B153" s="4">
        <f>IF('True_Odds_Calculator_3-way'!B154="","",'True_Odds_Calculator_3-way'!B154)</f>
        <v>4.25</v>
      </c>
      <c r="C153" s="4">
        <f>IF('True_Odds_Calculator_3-way'!C154="","",'True_Odds_Calculator_3-way'!C154)</f>
        <v>8.4600000000000009</v>
      </c>
      <c r="D153" s="4">
        <f t="shared" si="10"/>
        <v>6.2717285495758501E-2</v>
      </c>
      <c r="E153" s="4">
        <f t="shared" si="11"/>
        <v>1.4528251060677484</v>
      </c>
      <c r="F153" s="4">
        <f t="shared" si="12"/>
        <v>4.6644324324324318</v>
      </c>
      <c r="G153" s="4">
        <f t="shared" si="13"/>
        <v>10.277751310147687</v>
      </c>
      <c r="I153" s="4">
        <f t="shared" si="14"/>
        <v>1.0627172854957585</v>
      </c>
    </row>
    <row r="154" spans="1:9" x14ac:dyDescent="0.2">
      <c r="A154" s="4">
        <f>IF('True_Odds_Calculator_3-way'!A155="","",'True_Odds_Calculator_3-way'!A155)</f>
        <v>4.63</v>
      </c>
      <c r="B154" s="4">
        <f>IF('True_Odds_Calculator_3-way'!B155="","",'True_Odds_Calculator_3-way'!B155)</f>
        <v>3.86</v>
      </c>
      <c r="C154" s="4">
        <f>IF('True_Odds_Calculator_3-way'!C155="","",'True_Odds_Calculator_3-way'!C155)</f>
        <v>1.82</v>
      </c>
      <c r="D154" s="4">
        <f t="shared" si="10"/>
        <v>2.4500628345792252E-2</v>
      </c>
      <c r="E154" s="4">
        <f t="shared" si="11"/>
        <v>4.8119526146578808</v>
      </c>
      <c r="F154" s="4">
        <f t="shared" si="12"/>
        <v>3.9856440068560572</v>
      </c>
      <c r="G154" s="4">
        <f t="shared" si="13"/>
        <v>1.8474601198262517</v>
      </c>
      <c r="I154" s="4">
        <f t="shared" si="14"/>
        <v>1.0245006283457923</v>
      </c>
    </row>
    <row r="155" spans="1:9" x14ac:dyDescent="0.2">
      <c r="A155" s="4">
        <f>IF('True_Odds_Calculator_3-way'!A156="","",'True_Odds_Calculator_3-way'!A156)</f>
        <v>4.2699999999999996</v>
      </c>
      <c r="B155" s="4">
        <f>IF('True_Odds_Calculator_3-way'!B156="","",'True_Odds_Calculator_3-way'!B156)</f>
        <v>3.81</v>
      </c>
      <c r="C155" s="4">
        <f>IF('True_Odds_Calculator_3-way'!C156="","",'True_Odds_Calculator_3-way'!C156)</f>
        <v>1.9</v>
      </c>
      <c r="D155" s="4">
        <f t="shared" si="10"/>
        <v>2.2975018545460024E-2</v>
      </c>
      <c r="E155" s="4">
        <f t="shared" si="11"/>
        <v>4.414354283821023</v>
      </c>
      <c r="F155" s="4">
        <f t="shared" si="12"/>
        <v>3.9245104391542021</v>
      </c>
      <c r="G155" s="4">
        <f t="shared" si="13"/>
        <v>1.9280548270924378</v>
      </c>
      <c r="I155" s="4">
        <f t="shared" si="14"/>
        <v>1.02297501854546</v>
      </c>
    </row>
    <row r="156" spans="1:9" x14ac:dyDescent="0.2">
      <c r="A156" s="4">
        <f>IF('True_Odds_Calculator_3-way'!A157="","",'True_Odds_Calculator_3-way'!A157)</f>
        <v>4.3899999999999997</v>
      </c>
      <c r="B156" s="4">
        <f>IF('True_Odds_Calculator_3-way'!B157="","",'True_Odds_Calculator_3-way'!B157)</f>
        <v>3.64</v>
      </c>
      <c r="C156" s="4">
        <f>IF('True_Odds_Calculator_3-way'!C157="","",'True_Odds_Calculator_3-way'!C157)</f>
        <v>1.92</v>
      </c>
      <c r="D156" s="4">
        <f t="shared" si="10"/>
        <v>2.3349040860430437E-2</v>
      </c>
      <c r="E156" s="4">
        <f t="shared" si="11"/>
        <v>4.5453012617461539</v>
      </c>
      <c r="F156" s="4">
        <f t="shared" si="12"/>
        <v>3.7461284543707554</v>
      </c>
      <c r="G156" s="4">
        <f t="shared" si="13"/>
        <v>1.9491265507036994</v>
      </c>
      <c r="I156" s="4">
        <f t="shared" si="14"/>
        <v>1.0233490408604304</v>
      </c>
    </row>
    <row r="157" spans="1:9" x14ac:dyDescent="0.2">
      <c r="A157" s="4">
        <f>IF('True_Odds_Calculator_3-way'!A158="","",'True_Odds_Calculator_3-way'!A158)</f>
        <v>1.5</v>
      </c>
      <c r="B157" s="4">
        <f>IF('True_Odds_Calculator_3-way'!B158="","",'True_Odds_Calculator_3-way'!B158)</f>
        <v>4.68</v>
      </c>
      <c r="C157" s="4">
        <f>IF('True_Odds_Calculator_3-way'!C158="","",'True_Odds_Calculator_3-way'!C158)</f>
        <v>6.98</v>
      </c>
      <c r="D157" s="4">
        <f t="shared" si="10"/>
        <v>2.3608355986579399E-2</v>
      </c>
      <c r="E157" s="4">
        <f t="shared" si="11"/>
        <v>1.5179177715546084</v>
      </c>
      <c r="F157" s="4">
        <f t="shared" si="12"/>
        <v>4.8589504581333536</v>
      </c>
      <c r="G157" s="4">
        <f t="shared" si="13"/>
        <v>7.3856867237429151</v>
      </c>
      <c r="I157" s="4">
        <f t="shared" si="14"/>
        <v>1.0236083559865794</v>
      </c>
    </row>
    <row r="158" spans="1:9" x14ac:dyDescent="0.2">
      <c r="A158" s="4">
        <f>IF('True_Odds_Calculator_3-way'!A159="","",'True_Odds_Calculator_3-way'!A159)</f>
        <v>3.74</v>
      </c>
      <c r="B158" s="4">
        <f>IF('True_Odds_Calculator_3-way'!B159="","",'True_Odds_Calculator_3-way'!B159)</f>
        <v>3.41</v>
      </c>
      <c r="C158" s="4">
        <f>IF('True_Odds_Calculator_3-way'!C159="","",'True_Odds_Calculator_3-way'!C159)</f>
        <v>2.16</v>
      </c>
      <c r="D158" s="4">
        <f t="shared" si="10"/>
        <v>2.3597774072157129E-2</v>
      </c>
      <c r="E158" s="4">
        <f t="shared" si="11"/>
        <v>3.8533603049488527</v>
      </c>
      <c r="F158" s="4">
        <f t="shared" si="12"/>
        <v>3.5039867469115298</v>
      </c>
      <c r="G158" s="4">
        <f t="shared" si="13"/>
        <v>2.1973335704324874</v>
      </c>
      <c r="I158" s="4">
        <f t="shared" si="14"/>
        <v>1.0235977740721571</v>
      </c>
    </row>
    <row r="159" spans="1:9" x14ac:dyDescent="0.2">
      <c r="A159" s="4">
        <f>IF('True_Odds_Calculator_3-way'!A160="","",'True_Odds_Calculator_3-way'!A160)</f>
        <v>2.35</v>
      </c>
      <c r="B159" s="4">
        <f>IF('True_Odds_Calculator_3-way'!B160="","",'True_Odds_Calculator_3-way'!B160)</f>
        <v>3.15</v>
      </c>
      <c r="C159" s="4">
        <f>IF('True_Odds_Calculator_3-way'!C160="","",'True_Odds_Calculator_3-way'!C160)</f>
        <v>3.52</v>
      </c>
      <c r="D159" s="4">
        <f t="shared" si="10"/>
        <v>2.7083141444843584E-2</v>
      </c>
      <c r="E159" s="4">
        <f t="shared" si="11"/>
        <v>2.4009361668146063</v>
      </c>
      <c r="F159" s="4">
        <f t="shared" si="12"/>
        <v>3.2421993919611114</v>
      </c>
      <c r="G159" s="4">
        <f t="shared" si="13"/>
        <v>3.6355281883377208</v>
      </c>
      <c r="I159" s="4">
        <f t="shared" si="14"/>
        <v>1.0270831414448436</v>
      </c>
    </row>
    <row r="160" spans="1:9" x14ac:dyDescent="0.2">
      <c r="A160" s="4">
        <f>IF('True_Odds_Calculator_3-way'!A161="","",'True_Odds_Calculator_3-way'!A161)</f>
        <v>2.29</v>
      </c>
      <c r="B160" s="4">
        <f>IF('True_Odds_Calculator_3-way'!B161="","",'True_Odds_Calculator_3-way'!B161)</f>
        <v>3.37</v>
      </c>
      <c r="C160" s="4">
        <f>IF('True_Odds_Calculator_3-way'!C161="","",'True_Odds_Calculator_3-way'!C161)</f>
        <v>3.39</v>
      </c>
      <c r="D160" s="4">
        <f t="shared" si="10"/>
        <v>2.8402378489396973E-2</v>
      </c>
      <c r="E160" s="4">
        <f t="shared" si="11"/>
        <v>2.3407485575463554</v>
      </c>
      <c r="F160" s="4">
        <f t="shared" si="12"/>
        <v>3.4810645425821862</v>
      </c>
      <c r="G160" s="4">
        <f t="shared" si="13"/>
        <v>3.502408713844134</v>
      </c>
      <c r="I160" s="4">
        <f t="shared" si="14"/>
        <v>1.028402378489397</v>
      </c>
    </row>
    <row r="161" spans="1:9" x14ac:dyDescent="0.2">
      <c r="A161" s="4">
        <f>IF('True_Odds_Calculator_3-way'!A162="","",'True_Odds_Calculator_3-way'!A162)</f>
        <v>1.24</v>
      </c>
      <c r="B161" s="4">
        <f>IF('True_Odds_Calculator_3-way'!B162="","",'True_Odds_Calculator_3-way'!B162)</f>
        <v>7.16</v>
      </c>
      <c r="C161" s="4">
        <f>IF('True_Odds_Calculator_3-way'!C162="","",'True_Odds_Calculator_3-way'!C162)</f>
        <v>11.22</v>
      </c>
      <c r="D161" s="4">
        <f t="shared" si="10"/>
        <v>3.5242977087294625E-2</v>
      </c>
      <c r="E161" s="4">
        <f t="shared" si="11"/>
        <v>1.2583302185990999</v>
      </c>
      <c r="F161" s="4">
        <f t="shared" si="12"/>
        <v>7.8175603165541352</v>
      </c>
      <c r="G161" s="4">
        <f t="shared" si="13"/>
        <v>12.923419577410026</v>
      </c>
      <c r="I161" s="4">
        <f t="shared" si="14"/>
        <v>1.0352429770872946</v>
      </c>
    </row>
    <row r="162" spans="1:9" x14ac:dyDescent="0.2">
      <c r="A162" s="4">
        <f>IF('True_Odds_Calculator_3-way'!A163="","",'True_Odds_Calculator_3-way'!A163)</f>
        <v>1.49</v>
      </c>
      <c r="B162" s="4">
        <f>IF('True_Odds_Calculator_3-way'!B163="","",'True_Odds_Calculator_3-way'!B163)</f>
        <v>4.8600000000000003</v>
      </c>
      <c r="C162" s="4">
        <f>IF('True_Odds_Calculator_3-way'!C163="","",'True_Odds_Calculator_3-way'!C163)</f>
        <v>6.43</v>
      </c>
      <c r="D162" s="4">
        <f t="shared" si="10"/>
        <v>3.2423251804113651E-2</v>
      </c>
      <c r="E162" s="4">
        <f t="shared" si="11"/>
        <v>1.5143870044159511</v>
      </c>
      <c r="F162" s="4">
        <f t="shared" si="12"/>
        <v>5.1294265559093919</v>
      </c>
      <c r="G162" s="4">
        <f t="shared" si="13"/>
        <v>6.9102175260117722</v>
      </c>
      <c r="I162" s="4">
        <f t="shared" si="14"/>
        <v>1.0324232518041137</v>
      </c>
    </row>
    <row r="163" spans="1:9" x14ac:dyDescent="0.2">
      <c r="A163" s="4">
        <f>IF('True_Odds_Calculator_3-way'!A164="","",'True_Odds_Calculator_3-way'!A164)</f>
        <v>1.22</v>
      </c>
      <c r="B163" s="4">
        <f>IF('True_Odds_Calculator_3-way'!B164="","",'True_Odds_Calculator_3-way'!B164)</f>
        <v>7.12</v>
      </c>
      <c r="C163" s="4">
        <f>IF('True_Odds_Calculator_3-way'!C164="","",'True_Odds_Calculator_3-way'!C164)</f>
        <v>13.1</v>
      </c>
      <c r="D163" s="4">
        <f t="shared" si="10"/>
        <v>3.6457447212383531E-2</v>
      </c>
      <c r="E163" s="4">
        <f t="shared" si="11"/>
        <v>1.2383599601026514</v>
      </c>
      <c r="F163" s="4">
        <f t="shared" si="12"/>
        <v>7.7944172079463989</v>
      </c>
      <c r="G163" s="4">
        <f t="shared" si="13"/>
        <v>15.580353654662753</v>
      </c>
      <c r="I163" s="4">
        <f t="shared" si="14"/>
        <v>1.0364574472123835</v>
      </c>
    </row>
    <row r="164" spans="1:9" x14ac:dyDescent="0.2">
      <c r="A164" s="4">
        <f>IF('True_Odds_Calculator_3-way'!A165="","",'True_Odds_Calculator_3-way'!A165)</f>
        <v>2.63</v>
      </c>
      <c r="B164" s="4">
        <f>IF('True_Odds_Calculator_3-way'!B165="","",'True_Odds_Calculator_3-way'!B165)</f>
        <v>3.17</v>
      </c>
      <c r="C164" s="4">
        <f>IF('True_Odds_Calculator_3-way'!C165="","",'True_Odds_Calculator_3-way'!C165)</f>
        <v>3.02</v>
      </c>
      <c r="D164" s="4">
        <f t="shared" si="10"/>
        <v>2.6811377945910042E-2</v>
      </c>
      <c r="E164" s="4">
        <f t="shared" si="11"/>
        <v>2.6933051720686594</v>
      </c>
      <c r="F164" s="4">
        <f t="shared" si="12"/>
        <v>3.2624268002468129</v>
      </c>
      <c r="G164" s="4">
        <f t="shared" si="13"/>
        <v>3.1037711574367148</v>
      </c>
      <c r="I164" s="4">
        <f t="shared" si="14"/>
        <v>1.02681137794591</v>
      </c>
    </row>
    <row r="165" spans="1:9" x14ac:dyDescent="0.2">
      <c r="A165" s="4">
        <f>IF('True_Odds_Calculator_3-way'!A166="","",'True_Odds_Calculator_3-way'!A166)</f>
        <v>2.41</v>
      </c>
      <c r="B165" s="4">
        <f>IF('True_Odds_Calculator_3-way'!B166="","",'True_Odds_Calculator_3-way'!B166)</f>
        <v>3.2</v>
      </c>
      <c r="C165" s="4">
        <f>IF('True_Odds_Calculator_3-way'!C166="","",'True_Odds_Calculator_3-way'!C166)</f>
        <v>3.32</v>
      </c>
      <c r="D165" s="4">
        <f t="shared" si="10"/>
        <v>2.864257861320807E-2</v>
      </c>
      <c r="E165" s="4">
        <f t="shared" si="11"/>
        <v>2.4667589849781497</v>
      </c>
      <c r="F165" s="4">
        <f t="shared" si="12"/>
        <v>3.3008477781062857</v>
      </c>
      <c r="G165" s="4">
        <f t="shared" si="13"/>
        <v>3.4286816196662535</v>
      </c>
      <c r="I165" s="4">
        <f t="shared" si="14"/>
        <v>1.0286425786132081</v>
      </c>
    </row>
    <row r="166" spans="1:9" x14ac:dyDescent="0.2">
      <c r="A166" s="4">
        <f>IF('True_Odds_Calculator_3-way'!A167="","",'True_Odds_Calculator_3-way'!A167)</f>
        <v>2.08</v>
      </c>
      <c r="B166" s="4">
        <f>IF('True_Odds_Calculator_3-way'!B167="","",'True_Odds_Calculator_3-way'!B167)</f>
        <v>3.39</v>
      </c>
      <c r="C166" s="4">
        <f>IF('True_Odds_Calculator_3-way'!C167="","",'True_Odds_Calculator_3-way'!C167)</f>
        <v>3.94</v>
      </c>
      <c r="D166" s="4">
        <f t="shared" si="10"/>
        <v>2.9561588105678549E-2</v>
      </c>
      <c r="E166" s="4">
        <f t="shared" si="11"/>
        <v>2.1235238172499105</v>
      </c>
      <c r="F166" s="4">
        <f t="shared" si="12"/>
        <v>3.507155093971098</v>
      </c>
      <c r="G166" s="4">
        <f t="shared" si="13"/>
        <v>4.0991461479472493</v>
      </c>
      <c r="I166" s="4">
        <f t="shared" si="14"/>
        <v>1.0295615881056785</v>
      </c>
    </row>
    <row r="167" spans="1:9" x14ac:dyDescent="0.2">
      <c r="A167" s="4">
        <f>IF('True_Odds_Calculator_3-way'!A168="","",'True_Odds_Calculator_3-way'!A168)</f>
        <v>4.76</v>
      </c>
      <c r="B167" s="4">
        <f>IF('True_Odds_Calculator_3-way'!B168="","",'True_Odds_Calculator_3-way'!B168)</f>
        <v>3.87</v>
      </c>
      <c r="C167" s="4">
        <f>IF('True_Odds_Calculator_3-way'!C168="","",'True_Odds_Calculator_3-way'!C168)</f>
        <v>1.78</v>
      </c>
      <c r="D167" s="4">
        <f t="shared" si="10"/>
        <v>3.0279719238971659E-2</v>
      </c>
      <c r="E167" s="4">
        <f t="shared" si="11"/>
        <v>5.0002301639165605</v>
      </c>
      <c r="F167" s="4">
        <f t="shared" si="12"/>
        <v>4.027310106930714</v>
      </c>
      <c r="G167" s="4">
        <f t="shared" si="13"/>
        <v>1.812564473052291</v>
      </c>
      <c r="I167" s="4">
        <f t="shared" si="14"/>
        <v>1.0302797192389717</v>
      </c>
    </row>
    <row r="168" spans="1:9" x14ac:dyDescent="0.2">
      <c r="A168" s="4">
        <f>IF('True_Odds_Calculator_3-way'!A169="","",'True_Odds_Calculator_3-way'!A169)</f>
        <v>11.64</v>
      </c>
      <c r="B168" s="4">
        <f>IF('True_Odds_Calculator_3-way'!B169="","",'True_Odds_Calculator_3-way'!B169)</f>
        <v>5.96</v>
      </c>
      <c r="C168" s="4">
        <f>IF('True_Odds_Calculator_3-way'!C169="","",'True_Odds_Calculator_3-way'!C169)</f>
        <v>1.28</v>
      </c>
      <c r="D168" s="4">
        <f t="shared" si="10"/>
        <v>3.4945887820291066E-2</v>
      </c>
      <c r="E168" s="4">
        <f t="shared" si="11"/>
        <v>13.465832883120413</v>
      </c>
      <c r="F168" s="4">
        <f t="shared" si="12"/>
        <v>6.4046480067332086</v>
      </c>
      <c r="G168" s="4">
        <f t="shared" si="13"/>
        <v>1.2993739850747852</v>
      </c>
      <c r="I168" s="4">
        <f t="shared" si="14"/>
        <v>1.0349458878202911</v>
      </c>
    </row>
    <row r="169" spans="1:9" x14ac:dyDescent="0.2">
      <c r="A169" s="4">
        <f>IF('True_Odds_Calculator_3-way'!A170="","",'True_Odds_Calculator_3-way'!A170)</f>
        <v>4.04</v>
      </c>
      <c r="B169" s="4">
        <f>IF('True_Odds_Calculator_3-way'!B170="","",'True_Odds_Calculator_3-way'!B170)</f>
        <v>3.56</v>
      </c>
      <c r="C169" s="4">
        <f>IF('True_Odds_Calculator_3-way'!C170="","",'True_Odds_Calculator_3-way'!C170)</f>
        <v>2</v>
      </c>
      <c r="D169" s="4">
        <f t="shared" si="10"/>
        <v>2.8423628879741925E-2</v>
      </c>
      <c r="E169" s="4">
        <f t="shared" si="11"/>
        <v>4.2007944543967604</v>
      </c>
      <c r="F169" s="4">
        <f t="shared" si="12"/>
        <v>3.6842680510963866</v>
      </c>
      <c r="G169" s="4">
        <f t="shared" si="13"/>
        <v>2.0386301784094347</v>
      </c>
      <c r="I169" s="4">
        <f t="shared" si="14"/>
        <v>1.0284236288797419</v>
      </c>
    </row>
    <row r="170" spans="1:9" x14ac:dyDescent="0.2">
      <c r="A170" s="4">
        <f>IF('True_Odds_Calculator_3-way'!A171="","",'True_Odds_Calculator_3-way'!A171)</f>
        <v>1.93</v>
      </c>
      <c r="B170" s="4">
        <f>IF('True_Odds_Calculator_3-way'!B171="","",'True_Odds_Calculator_3-way'!B171)</f>
        <v>3.49</v>
      </c>
      <c r="C170" s="4">
        <f>IF('True_Odds_Calculator_3-way'!C171="","",'True_Odds_Calculator_3-way'!C171)</f>
        <v>4.55</v>
      </c>
      <c r="D170" s="4">
        <f t="shared" si="10"/>
        <v>2.444788609552484E-2</v>
      </c>
      <c r="E170" s="4">
        <f t="shared" si="11"/>
        <v>1.9608403719958325</v>
      </c>
      <c r="F170" s="4">
        <f t="shared" si="12"/>
        <v>3.5921649088199428</v>
      </c>
      <c r="G170" s="4">
        <f t="shared" si="13"/>
        <v>4.7252073522054232</v>
      </c>
      <c r="I170" s="4">
        <f t="shared" si="14"/>
        <v>1.0244478860955248</v>
      </c>
    </row>
    <row r="171" spans="1:9" x14ac:dyDescent="0.2">
      <c r="A171" s="4">
        <f>IF('True_Odds_Calculator_3-way'!A172="","",'True_Odds_Calculator_3-way'!A172)</f>
        <v>1.22</v>
      </c>
      <c r="B171" s="4">
        <f>IF('True_Odds_Calculator_3-way'!B172="","",'True_Odds_Calculator_3-way'!B172)</f>
        <v>7.06</v>
      </c>
      <c r="C171" s="4">
        <f>IF('True_Odds_Calculator_3-way'!C172="","",'True_Odds_Calculator_3-way'!C172)</f>
        <v>14.02</v>
      </c>
      <c r="D171" s="4">
        <f t="shared" si="10"/>
        <v>3.2641866814516307E-2</v>
      </c>
      <c r="E171" s="4">
        <f t="shared" si="11"/>
        <v>1.2364125847335907</v>
      </c>
      <c r="F171" s="4">
        <f t="shared" si="12"/>
        <v>7.6474561140859008</v>
      </c>
      <c r="G171" s="4">
        <f t="shared" si="13"/>
        <v>16.54367713672897</v>
      </c>
      <c r="I171" s="4">
        <f t="shared" si="14"/>
        <v>1.0326418668145163</v>
      </c>
    </row>
    <row r="172" spans="1:9" x14ac:dyDescent="0.2">
      <c r="A172" s="4">
        <f>IF('True_Odds_Calculator_3-way'!A173="","",'True_Odds_Calculator_3-way'!A173)</f>
        <v>2.2200000000000002</v>
      </c>
      <c r="B172" s="4">
        <f>IF('True_Odds_Calculator_3-way'!B173="","",'True_Odds_Calculator_3-way'!B173)</f>
        <v>3.49</v>
      </c>
      <c r="C172" s="4">
        <f>IF('True_Odds_Calculator_3-way'!C173="","",'True_Odds_Calculator_3-way'!C173)</f>
        <v>3.5</v>
      </c>
      <c r="D172" s="4">
        <f t="shared" si="10"/>
        <v>2.2697687454134474E-2</v>
      </c>
      <c r="E172" s="4">
        <f t="shared" si="11"/>
        <v>2.2579247561026383</v>
      </c>
      <c r="F172" s="4">
        <f t="shared" si="12"/>
        <v>3.5846526691489129</v>
      </c>
      <c r="G172" s="4">
        <f t="shared" si="13"/>
        <v>3.5952032667635971</v>
      </c>
      <c r="I172" s="4">
        <f t="shared" si="14"/>
        <v>1.0226976874541345</v>
      </c>
    </row>
    <row r="173" spans="1:9" x14ac:dyDescent="0.2">
      <c r="A173" s="4">
        <f>IF('True_Odds_Calculator_3-way'!A174="","",'True_Odds_Calculator_3-way'!A174)</f>
        <v>2.11</v>
      </c>
      <c r="B173" s="4">
        <f>IF('True_Odds_Calculator_3-way'!B174="","",'True_Odds_Calculator_3-way'!B174)</f>
        <v>3.45</v>
      </c>
      <c r="C173" s="4">
        <f>IF('True_Odds_Calculator_3-way'!C174="","",'True_Odds_Calculator_3-way'!C174)</f>
        <v>3.87</v>
      </c>
      <c r="D173" s="4">
        <f t="shared" si="10"/>
        <v>2.218665456940494E-2</v>
      </c>
      <c r="E173" s="4">
        <f t="shared" si="11"/>
        <v>2.1434476729521941</v>
      </c>
      <c r="F173" s="4">
        <f t="shared" si="12"/>
        <v>3.5403302981958196</v>
      </c>
      <c r="G173" s="4">
        <f t="shared" si="13"/>
        <v>3.9840259476704998</v>
      </c>
      <c r="I173" s="4">
        <f t="shared" si="14"/>
        <v>1.0221866545694049</v>
      </c>
    </row>
    <row r="174" spans="1:9" x14ac:dyDescent="0.2">
      <c r="A174" s="4">
        <f>IF('True_Odds_Calculator_3-way'!A175="","",'True_Odds_Calculator_3-way'!A175)</f>
        <v>2.39</v>
      </c>
      <c r="B174" s="4">
        <f>IF('True_Odds_Calculator_3-way'!B175="","",'True_Odds_Calculator_3-way'!B175)</f>
        <v>3.33</v>
      </c>
      <c r="C174" s="4">
        <f>IF('True_Odds_Calculator_3-way'!C175="","",'True_Odds_Calculator_3-way'!C175)</f>
        <v>3.18</v>
      </c>
      <c r="D174" s="4">
        <f t="shared" si="10"/>
        <v>3.3175750946335958E-2</v>
      </c>
      <c r="E174" s="4">
        <f t="shared" si="11"/>
        <v>2.4548825833050265</v>
      </c>
      <c r="F174" s="4">
        <f t="shared" si="12"/>
        <v>3.457315948670018</v>
      </c>
      <c r="G174" s="4">
        <f t="shared" si="13"/>
        <v>3.2959047624752862</v>
      </c>
      <c r="I174" s="4">
        <f t="shared" si="14"/>
        <v>1.033175750946336</v>
      </c>
    </row>
    <row r="175" spans="1:9" x14ac:dyDescent="0.2">
      <c r="A175" s="4">
        <f>IF('True_Odds_Calculator_3-way'!A176="","",'True_Odds_Calculator_3-way'!A176)</f>
        <v>3.35</v>
      </c>
      <c r="B175" s="4">
        <f>IF('True_Odds_Calculator_3-way'!B176="","",'True_Odds_Calculator_3-way'!B176)</f>
        <v>3.13</v>
      </c>
      <c r="C175" s="4">
        <f>IF('True_Odds_Calculator_3-way'!C176="","",'True_Odds_Calculator_3-way'!C176)</f>
        <v>2.34</v>
      </c>
      <c r="D175" s="4">
        <f t="shared" si="10"/>
        <v>4.5346707928368257E-2</v>
      </c>
      <c r="E175" s="4">
        <f t="shared" si="11"/>
        <v>3.52868244776958</v>
      </c>
      <c r="F175" s="4">
        <f t="shared" si="12"/>
        <v>3.2854398494579407</v>
      </c>
      <c r="G175" s="4">
        <f t="shared" si="13"/>
        <v>2.4258016528544313</v>
      </c>
      <c r="I175" s="4">
        <f t="shared" si="14"/>
        <v>1.0453467079283683</v>
      </c>
    </row>
    <row r="176" spans="1:9" x14ac:dyDescent="0.2">
      <c r="A176" s="4">
        <f>IF('True_Odds_Calculator_3-way'!A177="","",'True_Odds_Calculator_3-way'!A177)</f>
        <v>2.5499999999999998</v>
      </c>
      <c r="B176" s="4">
        <f>IF('True_Odds_Calculator_3-way'!B177="","",'True_Odds_Calculator_3-way'!B177)</f>
        <v>3.33</v>
      </c>
      <c r="C176" s="4">
        <f>IF('True_Odds_Calculator_3-way'!C177="","",'True_Odds_Calculator_3-way'!C177)</f>
        <v>2.84</v>
      </c>
      <c r="D176" s="4">
        <f t="shared" si="10"/>
        <v>4.4569839101736397E-2</v>
      </c>
      <c r="E176" s="4">
        <f t="shared" si="11"/>
        <v>2.6504090595367358</v>
      </c>
      <c r="F176" s="4">
        <f t="shared" si="12"/>
        <v>3.503317973421348</v>
      </c>
      <c r="G176" s="4">
        <f t="shared" si="13"/>
        <v>2.9651060711501716</v>
      </c>
      <c r="I176" s="4">
        <f t="shared" si="14"/>
        <v>1.0445698391017364</v>
      </c>
    </row>
    <row r="177" spans="1:9" x14ac:dyDescent="0.2">
      <c r="A177" s="4">
        <f>IF('True_Odds_Calculator_3-way'!A178="","",'True_Odds_Calculator_3-way'!A178)</f>
        <v>1.81</v>
      </c>
      <c r="B177" s="4">
        <f>IF('True_Odds_Calculator_3-way'!B178="","",'True_Odds_Calculator_3-way'!B178)</f>
        <v>3.53</v>
      </c>
      <c r="C177" s="4">
        <f>IF('True_Odds_Calculator_3-way'!C178="","",'True_Odds_Calculator_3-way'!C178)</f>
        <v>4.74</v>
      </c>
      <c r="D177" s="4">
        <f t="shared" si="10"/>
        <v>4.6742770960495061E-2</v>
      </c>
      <c r="E177" s="4">
        <f t="shared" si="11"/>
        <v>1.86252597374936</v>
      </c>
      <c r="F177" s="4">
        <f t="shared" si="12"/>
        <v>3.7354523463010638</v>
      </c>
      <c r="G177" s="4">
        <f t="shared" si="13"/>
        <v>5.1179812263009357</v>
      </c>
      <c r="I177" s="4">
        <f t="shared" si="14"/>
        <v>1.0467427709604951</v>
      </c>
    </row>
    <row r="178" spans="1:9" x14ac:dyDescent="0.2">
      <c r="A178" s="4">
        <f>IF('True_Odds_Calculator_3-way'!A179="","",'True_Odds_Calculator_3-way'!A179)</f>
        <v>2.06</v>
      </c>
      <c r="B178" s="4">
        <f>IF('True_Odds_Calculator_3-way'!B179="","",'True_Odds_Calculator_3-way'!B179)</f>
        <v>3.61</v>
      </c>
      <c r="C178" s="4">
        <f>IF('True_Odds_Calculator_3-way'!C179="","",'True_Odds_Calculator_3-way'!C179)</f>
        <v>3.76</v>
      </c>
      <c r="D178" s="4">
        <f t="shared" si="10"/>
        <v>2.8402650261701634E-2</v>
      </c>
      <c r="E178" s="4">
        <f t="shared" si="11"/>
        <v>2.1009756499273569</v>
      </c>
      <c r="F178" s="4">
        <f t="shared" si="12"/>
        <v>3.7377482197262566</v>
      </c>
      <c r="G178" s="4">
        <f t="shared" si="13"/>
        <v>3.8987890469880111</v>
      </c>
      <c r="I178" s="4">
        <f t="shared" si="14"/>
        <v>1.0284026502617016</v>
      </c>
    </row>
    <row r="179" spans="1:9" x14ac:dyDescent="0.2">
      <c r="A179" s="4">
        <f>IF('True_Odds_Calculator_3-way'!A180="","",'True_Odds_Calculator_3-way'!A180)</f>
        <v>1.35</v>
      </c>
      <c r="B179" s="4">
        <f>IF('True_Odds_Calculator_3-way'!B180="","",'True_Odds_Calculator_3-way'!B180)</f>
        <v>5.62</v>
      </c>
      <c r="C179" s="4">
        <f>IF('True_Odds_Calculator_3-way'!C180="","",'True_Odds_Calculator_3-way'!C180)</f>
        <v>8.7899999999999991</v>
      </c>
      <c r="D179" s="4">
        <f t="shared" si="10"/>
        <v>3.2442326577120539E-2</v>
      </c>
      <c r="E179" s="4">
        <f t="shared" si="11"/>
        <v>1.370000704621599</v>
      </c>
      <c r="F179" s="4">
        <f t="shared" si="12"/>
        <v>5.9836585972036653</v>
      </c>
      <c r="G179" s="4">
        <f t="shared" si="13"/>
        <v>9.7133084078936012</v>
      </c>
      <c r="I179" s="4">
        <f t="shared" si="14"/>
        <v>1.0324423265771205</v>
      </c>
    </row>
    <row r="180" spans="1:9" x14ac:dyDescent="0.2">
      <c r="A180" s="4">
        <f>IF('True_Odds_Calculator_3-way'!A181="","",'True_Odds_Calculator_3-way'!A181)</f>
        <v>3.06</v>
      </c>
      <c r="B180" s="4">
        <f>IF('True_Odds_Calculator_3-way'!B181="","",'True_Odds_Calculator_3-way'!B181)</f>
        <v>3.5</v>
      </c>
      <c r="C180" s="4">
        <f>IF('True_Odds_Calculator_3-way'!C181="","",'True_Odds_Calculator_3-way'!C181)</f>
        <v>2.41</v>
      </c>
      <c r="D180" s="4">
        <f t="shared" si="10"/>
        <v>2.7449430671300235E-2</v>
      </c>
      <c r="E180" s="4">
        <f t="shared" si="11"/>
        <v>3.1481430284796614</v>
      </c>
      <c r="F180" s="4">
        <f t="shared" si="12"/>
        <v>3.6157933813675265</v>
      </c>
      <c r="G180" s="4">
        <f t="shared" si="13"/>
        <v>2.4643412949731869</v>
      </c>
      <c r="I180" s="4">
        <f t="shared" si="14"/>
        <v>1.0274494306713002</v>
      </c>
    </row>
    <row r="181" spans="1:9" x14ac:dyDescent="0.2">
      <c r="A181" s="4">
        <f>IF('True_Odds_Calculator_3-way'!A182="","",'True_Odds_Calculator_3-way'!A182)</f>
        <v>6.91</v>
      </c>
      <c r="B181" s="4">
        <f>IF('True_Odds_Calculator_3-way'!B182="","",'True_Odds_Calculator_3-way'!B182)</f>
        <v>4.5599999999999996</v>
      </c>
      <c r="C181" s="4">
        <f>IF('True_Odds_Calculator_3-way'!C182="","",'True_Odds_Calculator_3-way'!C182)</f>
        <v>1.5</v>
      </c>
      <c r="D181" s="4">
        <f t="shared" si="10"/>
        <v>3.0682712570137216E-2</v>
      </c>
      <c r="E181" s="4">
        <f t="shared" si="11"/>
        <v>7.4354843784413029</v>
      </c>
      <c r="F181" s="4">
        <f t="shared" si="12"/>
        <v>4.7830715673575117</v>
      </c>
      <c r="G181" s="4">
        <f t="shared" si="13"/>
        <v>1.5233705706789746</v>
      </c>
      <c r="I181" s="4">
        <f t="shared" si="14"/>
        <v>1.0306827125701372</v>
      </c>
    </row>
    <row r="182" spans="1:9" x14ac:dyDescent="0.2">
      <c r="A182" s="4">
        <f>IF('True_Odds_Calculator_3-way'!A183="","",'True_Odds_Calculator_3-way'!A183)</f>
        <v>1.96</v>
      </c>
      <c r="B182" s="4">
        <f>IF('True_Odds_Calculator_3-way'!B183="","",'True_Odds_Calculator_3-way'!B183)</f>
        <v>3.58</v>
      </c>
      <c r="C182" s="4">
        <f>IF('True_Odds_Calculator_3-way'!C183="","",'True_Odds_Calculator_3-way'!C183)</f>
        <v>3.91</v>
      </c>
      <c r="D182" s="4">
        <f t="shared" si="10"/>
        <v>4.5288166274525254E-2</v>
      </c>
      <c r="E182" s="4">
        <f t="shared" si="11"/>
        <v>2.0197612380863945</v>
      </c>
      <c r="F182" s="4">
        <f t="shared" si="12"/>
        <v>3.7845307180041021</v>
      </c>
      <c r="G182" s="4">
        <f t="shared" si="13"/>
        <v>4.1552670330123025</v>
      </c>
      <c r="I182" s="4">
        <f t="shared" si="14"/>
        <v>1.0452881662745253</v>
      </c>
    </row>
    <row r="183" spans="1:9" x14ac:dyDescent="0.2">
      <c r="A183" s="4">
        <f>IF('True_Odds_Calculator_3-way'!A184="","",'True_Odds_Calculator_3-way'!A184)</f>
        <v>2.4900000000000002</v>
      </c>
      <c r="B183" s="4">
        <f>IF('True_Odds_Calculator_3-way'!B184="","",'True_Odds_Calculator_3-way'!B184)</f>
        <v>3.14</v>
      </c>
      <c r="C183" s="4">
        <f>IF('True_Odds_Calculator_3-way'!C184="","",'True_Odds_Calculator_3-way'!C184)</f>
        <v>2.98</v>
      </c>
      <c r="D183" s="4">
        <f t="shared" si="10"/>
        <v>5.5648233081086795E-2</v>
      </c>
      <c r="E183" s="4">
        <f t="shared" si="11"/>
        <v>2.6105774380516054</v>
      </c>
      <c r="F183" s="4">
        <f t="shared" si="12"/>
        <v>3.3342010418990089</v>
      </c>
      <c r="G183" s="4">
        <f t="shared" si="13"/>
        <v>3.1543645834593153</v>
      </c>
      <c r="I183" s="4">
        <f t="shared" si="14"/>
        <v>1.0556482330810868</v>
      </c>
    </row>
    <row r="184" spans="1:9" x14ac:dyDescent="0.2">
      <c r="A184" s="4">
        <f>IF('True_Odds_Calculator_3-way'!A185="","",'True_Odds_Calculator_3-way'!A185)</f>
        <v>4.5199999999999996</v>
      </c>
      <c r="B184" s="4">
        <f>IF('True_Odds_Calculator_3-way'!B185="","",'True_Odds_Calculator_3-way'!B185)</f>
        <v>3.61</v>
      </c>
      <c r="C184" s="4">
        <f>IF('True_Odds_Calculator_3-way'!C185="","",'True_Odds_Calculator_3-way'!C185)</f>
        <v>1.9</v>
      </c>
      <c r="D184" s="4">
        <f t="shared" si="10"/>
        <v>2.4563037776089036E-2</v>
      </c>
      <c r="E184" s="4">
        <f t="shared" si="11"/>
        <v>4.6937061327810374</v>
      </c>
      <c r="F184" s="4">
        <f t="shared" si="12"/>
        <v>3.7199525807039944</v>
      </c>
      <c r="G184" s="4">
        <f t="shared" si="13"/>
        <v>1.9300246025738075</v>
      </c>
      <c r="I184" s="4">
        <f t="shared" si="14"/>
        <v>1.024563037776089</v>
      </c>
    </row>
    <row r="185" spans="1:9" x14ac:dyDescent="0.2">
      <c r="A185" s="4">
        <f>IF('True_Odds_Calculator_3-way'!A186="","",'True_Odds_Calculator_3-way'!A186)</f>
        <v>2.27</v>
      </c>
      <c r="B185" s="4">
        <f>IF('True_Odds_Calculator_3-way'!B186="","",'True_Odds_Calculator_3-way'!B186)</f>
        <v>3.35</v>
      </c>
      <c r="C185" s="4">
        <f>IF('True_Odds_Calculator_3-way'!C186="","",'True_Odds_Calculator_3-way'!C186)</f>
        <v>3.54</v>
      </c>
      <c r="D185" s="4">
        <f t="shared" si="10"/>
        <v>2.1521972754015239E-2</v>
      </c>
      <c r="E185" s="4">
        <f t="shared" si="11"/>
        <v>2.3075788274806035</v>
      </c>
      <c r="F185" s="4">
        <f t="shared" si="12"/>
        <v>3.4324926481307614</v>
      </c>
      <c r="G185" s="4">
        <f t="shared" si="13"/>
        <v>3.6322442119390326</v>
      </c>
      <c r="I185" s="4">
        <f t="shared" si="14"/>
        <v>1.0215219727540152</v>
      </c>
    </row>
    <row r="186" spans="1:9" x14ac:dyDescent="0.2">
      <c r="A186" s="4">
        <f>IF('True_Odds_Calculator_3-way'!A187="","",'True_Odds_Calculator_3-way'!A187)</f>
        <v>2.0499999999999998</v>
      </c>
      <c r="B186" s="4">
        <f>IF('True_Odds_Calculator_3-way'!B187="","",'True_Odds_Calculator_3-way'!B187)</f>
        <v>3.31</v>
      </c>
      <c r="C186" s="4">
        <f>IF('True_Odds_Calculator_3-way'!C187="","",'True_Odds_Calculator_3-way'!C187)</f>
        <v>4.08</v>
      </c>
      <c r="D186" s="4">
        <f t="shared" si="10"/>
        <v>3.5017720889844339E-2</v>
      </c>
      <c r="E186" s="4">
        <f t="shared" si="11"/>
        <v>2.1002565688555852</v>
      </c>
      <c r="F186" s="4">
        <f t="shared" si="12"/>
        <v>3.4430254857075577</v>
      </c>
      <c r="G186" s="4">
        <f t="shared" si="13"/>
        <v>4.2840227285856942</v>
      </c>
      <c r="I186" s="4">
        <f t="shared" si="14"/>
        <v>1.0350177208898443</v>
      </c>
    </row>
    <row r="187" spans="1:9" x14ac:dyDescent="0.2">
      <c r="A187" s="4">
        <f>IF('True_Odds_Calculator_3-way'!A188="","",'True_Odds_Calculator_3-way'!A188)</f>
        <v>2.76</v>
      </c>
      <c r="B187" s="4">
        <f>IF('True_Odds_Calculator_3-way'!B188="","",'True_Odds_Calculator_3-way'!B188)</f>
        <v>3.08</v>
      </c>
      <c r="C187" s="4">
        <f>IF('True_Odds_Calculator_3-way'!C188="","",'True_Odds_Calculator_3-way'!C188)</f>
        <v>2.98</v>
      </c>
      <c r="D187" s="4">
        <f t="shared" si="10"/>
        <v>2.256463505369255E-2</v>
      </c>
      <c r="E187" s="4">
        <f t="shared" si="11"/>
        <v>2.8185107736419606</v>
      </c>
      <c r="F187" s="4">
        <f t="shared" si="12"/>
        <v>3.1530445611594082</v>
      </c>
      <c r="G187" s="4">
        <f t="shared" si="13"/>
        <v>3.0483257967338693</v>
      </c>
      <c r="I187" s="4">
        <f t="shared" si="14"/>
        <v>1.0225646350536925</v>
      </c>
    </row>
    <row r="188" spans="1:9" x14ac:dyDescent="0.2">
      <c r="A188" s="4">
        <f>IF('True_Odds_Calculator_3-way'!A189="","",'True_Odds_Calculator_3-way'!A189)</f>
        <v>2.15</v>
      </c>
      <c r="B188" s="4">
        <f>IF('True_Odds_Calculator_3-way'!B189="","",'True_Odds_Calculator_3-way'!B189)</f>
        <v>3.28</v>
      </c>
      <c r="C188" s="4">
        <f>IF('True_Odds_Calculator_3-way'!C189="","",'True_Odds_Calculator_3-way'!C189)</f>
        <v>3.64</v>
      </c>
      <c r="D188" s="4">
        <f t="shared" si="10"/>
        <v>4.4719602575529871E-2</v>
      </c>
      <c r="E188" s="4">
        <f t="shared" si="11"/>
        <v>2.2211869275978313</v>
      </c>
      <c r="F188" s="4">
        <f t="shared" si="12"/>
        <v>3.4486146041572616</v>
      </c>
      <c r="G188" s="4">
        <f t="shared" si="13"/>
        <v>3.8488370698237908</v>
      </c>
      <c r="I188" s="4">
        <f t="shared" si="14"/>
        <v>1.0447196025755299</v>
      </c>
    </row>
    <row r="189" spans="1:9" x14ac:dyDescent="0.2">
      <c r="A189" s="4">
        <f>IF('True_Odds_Calculator_3-way'!A190="","",'True_Odds_Calculator_3-way'!A190)</f>
        <v>1.51</v>
      </c>
      <c r="B189" s="4">
        <f>IF('True_Odds_Calculator_3-way'!B190="","",'True_Odds_Calculator_3-way'!B190)</f>
        <v>4.13</v>
      </c>
      <c r="C189" s="4">
        <f>IF('True_Odds_Calculator_3-way'!C190="","",'True_Odds_Calculator_3-way'!C190)</f>
        <v>7.39</v>
      </c>
      <c r="D189" s="4">
        <f t="shared" si="10"/>
        <v>3.970040352810611E-2</v>
      </c>
      <c r="E189" s="4">
        <f t="shared" si="11"/>
        <v>1.5407888697397423</v>
      </c>
      <c r="F189" s="4">
        <f t="shared" si="12"/>
        <v>4.3687718260816482</v>
      </c>
      <c r="G189" s="4">
        <f t="shared" si="13"/>
        <v>8.1910460276776416</v>
      </c>
      <c r="I189" s="4">
        <f t="shared" si="14"/>
        <v>1.0397004035281061</v>
      </c>
    </row>
    <row r="190" spans="1:9" x14ac:dyDescent="0.2">
      <c r="A190" s="4">
        <f>IF('True_Odds_Calculator_3-way'!A191="","",'True_Odds_Calculator_3-way'!A191)</f>
        <v>2.3199999999999998</v>
      </c>
      <c r="B190" s="4">
        <f>IF('True_Odds_Calculator_3-way'!B191="","",'True_Odds_Calculator_3-way'!B191)</f>
        <v>3.26</v>
      </c>
      <c r="C190" s="4">
        <f>IF('True_Odds_Calculator_3-way'!C191="","",'True_Odds_Calculator_3-way'!C191)</f>
        <v>3.38</v>
      </c>
      <c r="D190" s="4">
        <f t="shared" si="10"/>
        <v>3.3640937181969921E-2</v>
      </c>
      <c r="E190" s="4">
        <f t="shared" si="11"/>
        <v>2.3819684774851955</v>
      </c>
      <c r="F190" s="4">
        <f t="shared" si="12"/>
        <v>3.3836960335349735</v>
      </c>
      <c r="G190" s="4">
        <f t="shared" si="13"/>
        <v>3.5131560720078636</v>
      </c>
      <c r="I190" s="4">
        <f t="shared" si="14"/>
        <v>1.0336409371819699</v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1.44</v>
      </c>
      <c r="B2" s="4">
        <f>IF('True_Odds_Calculator_2-way'!B3="","",'True_Odds_Calculator_2-way'!B3)</f>
        <v>2.86</v>
      </c>
      <c r="C2" s="4">
        <f>1/A2</f>
        <v>0.69444444444444442</v>
      </c>
      <c r="D2">
        <f>1/B2</f>
        <v>0.34965034965034969</v>
      </c>
      <c r="E2">
        <f>C2+D2-1</f>
        <v>4.4094794094794221E-2</v>
      </c>
      <c r="F2">
        <f>C2+D2-(C2*D2)-1</f>
        <v>-0.19871794871794868</v>
      </c>
      <c r="G2">
        <v>0</v>
      </c>
      <c r="H2">
        <f>C2*D2</f>
        <v>0.24281274281274284</v>
      </c>
      <c r="I2">
        <f>((-4*F2*H2)^0.5)/(2*F2)</f>
        <v>-1.1053942207134548</v>
      </c>
      <c r="J2">
        <f>(-((-4*F2*H2)^0.5))/(2*F2)</f>
        <v>1.1053942207134548</v>
      </c>
      <c r="K2">
        <f>IF(A2="","",(C2/($J2+C2-($J2*C2))))</f>
        <v>0.67277842941416099</v>
      </c>
      <c r="L2">
        <f>IF(B2="","",(D2/($J2+D2-($J2*D2))))</f>
        <v>0.32722157058583895</v>
      </c>
      <c r="M2">
        <f>IF(A2="","",1/K2)</f>
        <v>1.4863734571139202</v>
      </c>
      <c r="N2">
        <f>IF(B2="","",1/L2)</f>
        <v>3.0560332505270256</v>
      </c>
    </row>
    <row r="3" spans="1:14" x14ac:dyDescent="0.25">
      <c r="A3" s="4">
        <f>IF('True_Odds_Calculator_2-way'!A4="","",'True_Odds_Calculator_2-way'!A4)</f>
        <v>1.61</v>
      </c>
      <c r="B3" s="4">
        <f>IF('True_Odds_Calculator_2-way'!B4="","",'True_Odds_Calculator_2-way'!B4)</f>
        <v>2.46</v>
      </c>
      <c r="C3" s="4">
        <f t="shared" ref="C3:C66" si="0">1/A3</f>
        <v>0.6211180124223602</v>
      </c>
      <c r="D3">
        <f t="shared" ref="D3:D66" si="1">1/B3</f>
        <v>0.4065040650406504</v>
      </c>
      <c r="E3">
        <f t="shared" ref="E3:E66" si="2">C3+D3-1</f>
        <v>2.7622077463010708E-2</v>
      </c>
      <c r="F3">
        <f t="shared" ref="F3:F66" si="3">C3+D3-(C3*D3)-1</f>
        <v>-0.22486491945664788</v>
      </c>
      <c r="G3">
        <v>0</v>
      </c>
      <c r="H3">
        <f t="shared" ref="H3:H66" si="4">C3*D3</f>
        <v>0.25248699691965859</v>
      </c>
      <c r="I3">
        <f t="shared" ref="I3:I66" si="5">((-4*F3*H3)^0.5)/(2*F3)</f>
        <v>-1.0596407579073908</v>
      </c>
      <c r="J3">
        <f t="shared" ref="J3:J66" si="6">(-((-4*F3*H3)^0.5))/(2*F3)</f>
        <v>1.0596407579073908</v>
      </c>
      <c r="K3">
        <f t="shared" ref="K3:K66" si="7">IF(A3="","",(C3/($J3+C3-($J3*C3))))</f>
        <v>0.60739287177373846</v>
      </c>
      <c r="L3">
        <f t="shared" ref="L3:L66" si="8">IF(B3="","",(D3/($J3+D3-($J3*D3))))</f>
        <v>0.39260712822626126</v>
      </c>
      <c r="M3">
        <f t="shared" ref="M3:M66" si="9">IF(A3="","",1/K3)</f>
        <v>1.646380862323509</v>
      </c>
      <c r="N3">
        <f t="shared" ref="N3:N66" si="10">IF(B3="","",1/L3)</f>
        <v>2.5470755065447905</v>
      </c>
    </row>
    <row r="4" spans="1:14" x14ac:dyDescent="0.25">
      <c r="A4" s="4">
        <f>IF('True_Odds_Calculator_2-way'!A5="","",'True_Odds_Calculator_2-way'!A5)</f>
        <v>1.76</v>
      </c>
      <c r="B4" s="4">
        <f>IF('True_Odds_Calculator_2-way'!B5="","",'True_Odds_Calculator_2-way'!B5)</f>
        <v>2.15</v>
      </c>
      <c r="C4" s="4">
        <f t="shared" si="0"/>
        <v>0.56818181818181823</v>
      </c>
      <c r="D4">
        <f t="shared" si="1"/>
        <v>0.46511627906976744</v>
      </c>
      <c r="E4">
        <f t="shared" si="2"/>
        <v>3.3298097251585723E-2</v>
      </c>
      <c r="F4">
        <f t="shared" si="3"/>
        <v>-0.23097251585623668</v>
      </c>
      <c r="G4">
        <v>0</v>
      </c>
      <c r="H4">
        <f t="shared" si="4"/>
        <v>0.26427061310782241</v>
      </c>
      <c r="I4">
        <f t="shared" si="5"/>
        <v>-1.0696563746013956</v>
      </c>
      <c r="J4">
        <f t="shared" si="6"/>
        <v>1.0696563746013956</v>
      </c>
      <c r="K4">
        <f t="shared" si="7"/>
        <v>0.5515905861496937</v>
      </c>
      <c r="L4">
        <f t="shared" si="8"/>
        <v>0.44840941385030625</v>
      </c>
      <c r="M4">
        <f t="shared" si="9"/>
        <v>1.8129388446970602</v>
      </c>
      <c r="N4">
        <f t="shared" si="10"/>
        <v>2.2301048307916052</v>
      </c>
    </row>
    <row r="5" spans="1:14" x14ac:dyDescent="0.25">
      <c r="A5" s="4">
        <f>IF('True_Odds_Calculator_2-way'!A6="","",'True_Odds_Calculator_2-way'!A6)</f>
        <v>1.77</v>
      </c>
      <c r="B5" s="4">
        <f>IF('True_Odds_Calculator_2-way'!B6="","",'True_Odds_Calculator_2-way'!B6)</f>
        <v>2.14</v>
      </c>
      <c r="C5" s="4">
        <f t="shared" si="0"/>
        <v>0.56497175141242939</v>
      </c>
      <c r="D5">
        <f t="shared" si="1"/>
        <v>0.46728971962616822</v>
      </c>
      <c r="E5">
        <f t="shared" si="2"/>
        <v>3.2261471038597556E-2</v>
      </c>
      <c r="F5">
        <f t="shared" si="3"/>
        <v>-0.2317440202756218</v>
      </c>
      <c r="G5">
        <v>0</v>
      </c>
      <c r="H5">
        <f t="shared" si="4"/>
        <v>0.26400549131421935</v>
      </c>
      <c r="I5">
        <f t="shared" si="5"/>
        <v>-1.0673385899176768</v>
      </c>
      <c r="J5">
        <f t="shared" si="6"/>
        <v>1.0673385899176768</v>
      </c>
      <c r="K5">
        <f t="shared" si="7"/>
        <v>0.54889239397368417</v>
      </c>
      <c r="L5">
        <f t="shared" si="8"/>
        <v>0.45110760602631583</v>
      </c>
      <c r="M5">
        <f t="shared" si="9"/>
        <v>1.8218507142366114</v>
      </c>
      <c r="N5">
        <f t="shared" si="10"/>
        <v>2.2167659925061516</v>
      </c>
    </row>
    <row r="6" spans="1:14" x14ac:dyDescent="0.25">
      <c r="A6" s="4">
        <f>IF('True_Odds_Calculator_2-way'!A7="","",'True_Odds_Calculator_2-way'!A7)</f>
        <v>2.16</v>
      </c>
      <c r="B6" s="4">
        <f>IF('True_Odds_Calculator_2-way'!B7="","",'True_Odds_Calculator_2-way'!B7)</f>
        <v>1.77</v>
      </c>
      <c r="C6" s="4">
        <f t="shared" si="0"/>
        <v>0.46296296296296291</v>
      </c>
      <c r="D6">
        <f t="shared" si="1"/>
        <v>0.56497175141242939</v>
      </c>
      <c r="E6">
        <f t="shared" si="2"/>
        <v>2.79347143753923E-2</v>
      </c>
      <c r="F6">
        <f t="shared" si="3"/>
        <v>-0.23362628164888055</v>
      </c>
      <c r="G6">
        <v>0</v>
      </c>
      <c r="H6">
        <f t="shared" si="4"/>
        <v>0.26156099602427285</v>
      </c>
      <c r="I6">
        <f t="shared" si="5"/>
        <v>-1.0580973892262122</v>
      </c>
      <c r="J6">
        <f t="shared" si="6"/>
        <v>1.0580973892262122</v>
      </c>
      <c r="K6">
        <f t="shared" si="7"/>
        <v>0.44895535399193021</v>
      </c>
      <c r="L6">
        <f t="shared" si="8"/>
        <v>0.55104464600806979</v>
      </c>
      <c r="M6">
        <f t="shared" si="9"/>
        <v>2.2273929715024061</v>
      </c>
      <c r="N6">
        <f t="shared" si="10"/>
        <v>1.8147349897041836</v>
      </c>
    </row>
    <row r="7" spans="1:14" x14ac:dyDescent="0.25">
      <c r="A7" s="4">
        <f>IF('True_Odds_Calculator_2-way'!A8="","",'True_Odds_Calculator_2-way'!A8)</f>
        <v>1.57</v>
      </c>
      <c r="B7" s="4">
        <f>IF('True_Odds_Calculator_2-way'!B8="","",'True_Odds_Calculator_2-way'!B8)</f>
        <v>2.44</v>
      </c>
      <c r="C7" s="4">
        <f t="shared" si="0"/>
        <v>0.63694267515923564</v>
      </c>
      <c r="D7">
        <f t="shared" si="1"/>
        <v>0.4098360655737705</v>
      </c>
      <c r="E7">
        <f t="shared" si="2"/>
        <v>4.6778740733006252E-2</v>
      </c>
      <c r="F7">
        <f t="shared" si="3"/>
        <v>-0.21426333925028707</v>
      </c>
      <c r="G7">
        <v>0</v>
      </c>
      <c r="H7">
        <f t="shared" si="4"/>
        <v>0.26104207998329332</v>
      </c>
      <c r="I7">
        <f t="shared" si="5"/>
        <v>-1.1037769642208701</v>
      </c>
      <c r="J7">
        <f t="shared" si="6"/>
        <v>1.1037769642208701</v>
      </c>
      <c r="K7">
        <f t="shared" si="7"/>
        <v>0.61381593996265527</v>
      </c>
      <c r="L7">
        <f t="shared" si="8"/>
        <v>0.38618406003734473</v>
      </c>
      <c r="M7">
        <f t="shared" si="9"/>
        <v>1.6291528696058957</v>
      </c>
      <c r="N7">
        <f t="shared" si="10"/>
        <v>2.5894388284780527</v>
      </c>
    </row>
    <row r="8" spans="1:14" x14ac:dyDescent="0.25">
      <c r="A8" s="4">
        <f>IF('True_Odds_Calculator_2-way'!A9="","",'True_Odds_Calculator_2-way'!A9)</f>
        <v>1.6</v>
      </c>
      <c r="B8" s="4">
        <f>IF('True_Odds_Calculator_2-way'!B9="","",'True_Odds_Calculator_2-way'!B9)</f>
        <v>2.4700000000000002</v>
      </c>
      <c r="C8" s="4">
        <f t="shared" si="0"/>
        <v>0.625</v>
      </c>
      <c r="D8">
        <f t="shared" si="1"/>
        <v>0.40485829959514169</v>
      </c>
      <c r="E8">
        <f t="shared" si="2"/>
        <v>2.9858299595141746E-2</v>
      </c>
      <c r="F8">
        <f t="shared" si="3"/>
        <v>-0.22317813765182182</v>
      </c>
      <c r="G8">
        <v>0</v>
      </c>
      <c r="H8">
        <f t="shared" si="4"/>
        <v>0.25303643724696356</v>
      </c>
      <c r="I8">
        <f t="shared" si="5"/>
        <v>-1.0647942749999</v>
      </c>
      <c r="J8">
        <f t="shared" si="6"/>
        <v>1.0647942749999</v>
      </c>
      <c r="K8">
        <f t="shared" si="7"/>
        <v>0.61017407982768768</v>
      </c>
      <c r="L8">
        <f t="shared" si="8"/>
        <v>0.38982592017231221</v>
      </c>
      <c r="M8">
        <f t="shared" si="9"/>
        <v>1.6388765649999402</v>
      </c>
      <c r="N8">
        <f t="shared" si="10"/>
        <v>2.5652475842498532</v>
      </c>
    </row>
    <row r="9" spans="1:14" x14ac:dyDescent="0.25">
      <c r="A9" s="4">
        <f>IF('True_Odds_Calculator_2-way'!A10="","",'True_Odds_Calculator_2-way'!A10)</f>
        <v>2.0299999999999998</v>
      </c>
      <c r="B9" s="4">
        <f>IF('True_Odds_Calculator_2-way'!B10="","",'True_Odds_Calculator_2-way'!B10)</f>
        <v>1.86</v>
      </c>
      <c r="C9" s="4">
        <f t="shared" si="0"/>
        <v>0.49261083743842371</v>
      </c>
      <c r="D9">
        <f t="shared" si="1"/>
        <v>0.5376344086021505</v>
      </c>
      <c r="E9">
        <f t="shared" si="2"/>
        <v>3.0245246040574214E-2</v>
      </c>
      <c r="F9">
        <f t="shared" si="3"/>
        <v>-0.23459929021664283</v>
      </c>
      <c r="G9">
        <v>0</v>
      </c>
      <c r="H9">
        <f t="shared" si="4"/>
        <v>0.26484453625721704</v>
      </c>
      <c r="I9">
        <f t="shared" si="5"/>
        <v>-1.0625078858299792</v>
      </c>
      <c r="J9">
        <f t="shared" si="6"/>
        <v>1.0625078858299792</v>
      </c>
      <c r="K9">
        <f t="shared" si="7"/>
        <v>0.47746756040114985</v>
      </c>
      <c r="L9">
        <f t="shared" si="8"/>
        <v>0.5225324395988501</v>
      </c>
      <c r="M9">
        <f t="shared" si="9"/>
        <v>2.0943831224048783</v>
      </c>
      <c r="N9">
        <f t="shared" si="10"/>
        <v>1.9137567818137824</v>
      </c>
    </row>
    <row r="10" spans="1:14" x14ac:dyDescent="0.25">
      <c r="A10" s="4">
        <f>IF('True_Odds_Calculator_2-way'!A11="","",'True_Odds_Calculator_2-way'!A11)</f>
        <v>2.2400000000000002</v>
      </c>
      <c r="B10" s="4">
        <f>IF('True_Odds_Calculator_2-way'!B11="","",'True_Odds_Calculator_2-way'!B11)</f>
        <v>1.7</v>
      </c>
      <c r="C10" s="4">
        <f t="shared" si="0"/>
        <v>0.4464285714285714</v>
      </c>
      <c r="D10">
        <f t="shared" si="1"/>
        <v>0.58823529411764708</v>
      </c>
      <c r="E10">
        <f t="shared" si="2"/>
        <v>3.4663865546218364E-2</v>
      </c>
      <c r="F10">
        <f t="shared" si="3"/>
        <v>-0.22794117647058831</v>
      </c>
      <c r="G10">
        <v>0</v>
      </c>
      <c r="H10">
        <f t="shared" si="4"/>
        <v>0.26260504201680673</v>
      </c>
      <c r="I10">
        <f t="shared" si="5"/>
        <v>-1.0733469768527293</v>
      </c>
      <c r="J10">
        <f t="shared" si="6"/>
        <v>1.0733469768527293</v>
      </c>
      <c r="K10">
        <f t="shared" si="7"/>
        <v>0.42900958501512831</v>
      </c>
      <c r="L10">
        <f t="shared" si="8"/>
        <v>0.5709904149848718</v>
      </c>
      <c r="M10">
        <f t="shared" si="9"/>
        <v>2.3309502512973848</v>
      </c>
      <c r="N10">
        <f t="shared" si="10"/>
        <v>1.7513428837969105</v>
      </c>
    </row>
    <row r="11" spans="1:14" x14ac:dyDescent="0.25">
      <c r="A11" s="4">
        <f>IF('True_Odds_Calculator_2-way'!A12="","",'True_Odds_Calculator_2-way'!A12)</f>
        <v>2.42</v>
      </c>
      <c r="B11" s="4">
        <f>IF('True_Odds_Calculator_2-way'!B12="","",'True_Odds_Calculator_2-way'!B12)</f>
        <v>1.57</v>
      </c>
      <c r="C11" s="4">
        <f t="shared" si="0"/>
        <v>0.41322314049586778</v>
      </c>
      <c r="D11">
        <f t="shared" si="1"/>
        <v>0.63694267515923564</v>
      </c>
      <c r="E11">
        <f t="shared" si="2"/>
        <v>5.0165815655103474E-2</v>
      </c>
      <c r="F11">
        <f t="shared" si="3"/>
        <v>-0.21303363689003518</v>
      </c>
      <c r="G11">
        <v>0</v>
      </c>
      <c r="H11">
        <f t="shared" si="4"/>
        <v>0.26319945254513871</v>
      </c>
      <c r="I11">
        <f t="shared" si="5"/>
        <v>-1.1115228625097588</v>
      </c>
      <c r="J11">
        <f t="shared" si="6"/>
        <v>1.1115228625097588</v>
      </c>
      <c r="K11">
        <f t="shared" si="7"/>
        <v>0.38784306460635132</v>
      </c>
      <c r="L11">
        <f t="shared" si="8"/>
        <v>0.61215693539364857</v>
      </c>
      <c r="M11">
        <f t="shared" si="9"/>
        <v>2.5783624647638574</v>
      </c>
      <c r="N11">
        <f t="shared" si="10"/>
        <v>1.6335680316305627</v>
      </c>
    </row>
    <row r="12" spans="1:14" x14ac:dyDescent="0.25">
      <c r="A12" s="4">
        <f>IF('True_Odds_Calculator_2-way'!A13="","",'True_Odds_Calculator_2-way'!A13)</f>
        <v>1.7</v>
      </c>
      <c r="B12" s="4">
        <f>IF('True_Odds_Calculator_2-way'!B13="","",'True_Odds_Calculator_2-way'!B13)</f>
        <v>2.17</v>
      </c>
      <c r="C12" s="4">
        <f t="shared" si="0"/>
        <v>0.58823529411764708</v>
      </c>
      <c r="D12">
        <f t="shared" si="1"/>
        <v>0.46082949308755761</v>
      </c>
      <c r="E12">
        <f t="shared" si="2"/>
        <v>4.9064787205204574E-2</v>
      </c>
      <c r="F12">
        <f t="shared" si="3"/>
        <v>-0.22201138519924113</v>
      </c>
      <c r="G12">
        <v>0</v>
      </c>
      <c r="H12">
        <f t="shared" si="4"/>
        <v>0.27107617240444565</v>
      </c>
      <c r="I12">
        <f t="shared" si="5"/>
        <v>-1.1049892402196595</v>
      </c>
      <c r="J12">
        <f t="shared" si="6"/>
        <v>1.1049892402196595</v>
      </c>
      <c r="K12">
        <f t="shared" si="7"/>
        <v>0.56385917502148641</v>
      </c>
      <c r="L12">
        <f t="shared" si="8"/>
        <v>0.43614082497851364</v>
      </c>
      <c r="M12">
        <f t="shared" si="9"/>
        <v>1.773492468153762</v>
      </c>
      <c r="N12">
        <f t="shared" si="10"/>
        <v>2.2928374110570013</v>
      </c>
    </row>
    <row r="13" spans="1:14" x14ac:dyDescent="0.25">
      <c r="A13" s="4">
        <f>IF('True_Odds_Calculator_2-way'!A14="","",'True_Odds_Calculator_2-way'!A14)</f>
        <v>2.67</v>
      </c>
      <c r="B13" s="4">
        <f>IF('True_Odds_Calculator_2-way'!B14="","",'True_Odds_Calculator_2-way'!B14)</f>
        <v>1.53</v>
      </c>
      <c r="C13" s="4">
        <f t="shared" si="0"/>
        <v>0.37453183520599254</v>
      </c>
      <c r="D13">
        <f t="shared" si="1"/>
        <v>0.65359477124183007</v>
      </c>
      <c r="E13">
        <f t="shared" si="2"/>
        <v>2.81266064478225E-2</v>
      </c>
      <c r="F13">
        <f t="shared" si="3"/>
        <v>-0.21666544270642096</v>
      </c>
      <c r="G13">
        <v>0</v>
      </c>
      <c r="H13">
        <f t="shared" si="4"/>
        <v>0.24479204915424349</v>
      </c>
      <c r="I13">
        <f t="shared" si="5"/>
        <v>-1.0629279561748655</v>
      </c>
      <c r="J13">
        <f t="shared" si="6"/>
        <v>1.0629279561748655</v>
      </c>
      <c r="K13">
        <f t="shared" si="7"/>
        <v>0.36034871404418739</v>
      </c>
      <c r="L13">
        <f t="shared" si="8"/>
        <v>0.63965128595581267</v>
      </c>
      <c r="M13">
        <f t="shared" si="9"/>
        <v>2.7750896868120249</v>
      </c>
      <c r="N13">
        <f t="shared" si="10"/>
        <v>1.5633518167726788</v>
      </c>
    </row>
    <row r="14" spans="1:14" x14ac:dyDescent="0.25">
      <c r="A14" s="4">
        <f>IF('True_Odds_Calculator_2-way'!A15="","",'True_Odds_Calculator_2-way'!A15)</f>
        <v>3.05</v>
      </c>
      <c r="B14" s="4">
        <f>IF('True_Odds_Calculator_2-way'!B15="","",'True_Odds_Calculator_2-way'!B15)</f>
        <v>1.4</v>
      </c>
      <c r="C14" s="4">
        <f t="shared" si="0"/>
        <v>0.32786885245901642</v>
      </c>
      <c r="D14">
        <f t="shared" si="1"/>
        <v>0.7142857142857143</v>
      </c>
      <c r="E14">
        <f t="shared" si="2"/>
        <v>4.2154566744730726E-2</v>
      </c>
      <c r="F14">
        <f t="shared" si="3"/>
        <v>-0.19203747072599531</v>
      </c>
      <c r="G14">
        <v>0</v>
      </c>
      <c r="H14">
        <f t="shared" si="4"/>
        <v>0.23419203747072603</v>
      </c>
      <c r="I14">
        <f t="shared" si="5"/>
        <v>-1.1043152607484656</v>
      </c>
      <c r="J14">
        <f t="shared" si="6"/>
        <v>1.1043152607484656</v>
      </c>
      <c r="K14">
        <f t="shared" si="7"/>
        <v>0.30638697806893433</v>
      </c>
      <c r="L14">
        <f t="shared" si="8"/>
        <v>0.69361302193106544</v>
      </c>
      <c r="M14">
        <f t="shared" si="9"/>
        <v>3.2638462845343543</v>
      </c>
      <c r="N14">
        <f t="shared" si="10"/>
        <v>1.4417261042993865</v>
      </c>
    </row>
    <row r="15" spans="1:14" x14ac:dyDescent="0.25">
      <c r="A15" s="4">
        <f>IF('True_Odds_Calculator_2-way'!A16="","",'True_Odds_Calculator_2-way'!A16)</f>
        <v>1.68</v>
      </c>
      <c r="B15" s="4">
        <f>IF('True_Odds_Calculator_2-way'!B16="","",'True_Odds_Calculator_2-way'!B16)</f>
        <v>2.2799999999999998</v>
      </c>
      <c r="C15" s="4">
        <f t="shared" si="0"/>
        <v>0.59523809523809523</v>
      </c>
      <c r="D15">
        <f t="shared" si="1"/>
        <v>0.43859649122807021</v>
      </c>
      <c r="E15">
        <f t="shared" si="2"/>
        <v>3.383458646616555E-2</v>
      </c>
      <c r="F15">
        <f t="shared" si="3"/>
        <v>-0.2272347535505429</v>
      </c>
      <c r="G15">
        <v>0</v>
      </c>
      <c r="H15">
        <f t="shared" si="4"/>
        <v>0.26106934001670845</v>
      </c>
      <c r="I15">
        <f t="shared" si="5"/>
        <v>-1.0718661571406805</v>
      </c>
      <c r="J15">
        <f t="shared" si="6"/>
        <v>1.0718661571406805</v>
      </c>
      <c r="K15">
        <f t="shared" si="7"/>
        <v>0.57841282804125305</v>
      </c>
      <c r="L15">
        <f t="shared" si="8"/>
        <v>0.42158717195874679</v>
      </c>
      <c r="M15">
        <f t="shared" si="9"/>
        <v>1.728868986855663</v>
      </c>
      <c r="N15">
        <f t="shared" si="10"/>
        <v>2.3719886811400706</v>
      </c>
    </row>
    <row r="16" spans="1:14" x14ac:dyDescent="0.25">
      <c r="A16" s="4">
        <f>IF('True_Odds_Calculator_2-way'!A17="","",'True_Odds_Calculator_2-way'!A17)</f>
        <v>1.76</v>
      </c>
      <c r="B16" s="4">
        <f>IF('True_Odds_Calculator_2-way'!B17="","",'True_Odds_Calculator_2-way'!B17)</f>
        <v>2.13</v>
      </c>
      <c r="C16" s="4">
        <f t="shared" si="0"/>
        <v>0.56818181818181823</v>
      </c>
      <c r="D16">
        <f t="shared" si="1"/>
        <v>0.46948356807511737</v>
      </c>
      <c r="E16">
        <f t="shared" si="2"/>
        <v>3.7665386256935607E-2</v>
      </c>
      <c r="F16">
        <f t="shared" si="3"/>
        <v>-0.22908664105847198</v>
      </c>
      <c r="G16">
        <v>0</v>
      </c>
      <c r="H16">
        <f t="shared" si="4"/>
        <v>0.26675202731540765</v>
      </c>
      <c r="I16">
        <f t="shared" si="5"/>
        <v>-1.0790808419378759</v>
      </c>
      <c r="J16">
        <f t="shared" si="6"/>
        <v>1.0790808419378759</v>
      </c>
      <c r="K16">
        <f t="shared" si="7"/>
        <v>0.54941992687500663</v>
      </c>
      <c r="L16">
        <f t="shared" si="8"/>
        <v>0.45058007312499337</v>
      </c>
      <c r="M16">
        <f t="shared" si="9"/>
        <v>1.8201014398727853</v>
      </c>
      <c r="N16">
        <f t="shared" si="10"/>
        <v>2.2193613513897996</v>
      </c>
    </row>
    <row r="17" spans="1:14" x14ac:dyDescent="0.25">
      <c r="A17" s="4">
        <f>IF('True_Odds_Calculator_2-way'!A18="","",'True_Odds_Calculator_2-way'!A18)</f>
        <v>1.77</v>
      </c>
      <c r="B17" s="4">
        <f>IF('True_Odds_Calculator_2-way'!B18="","",'True_Odds_Calculator_2-way'!B18)</f>
        <v>2.11</v>
      </c>
      <c r="C17" s="4">
        <f t="shared" si="0"/>
        <v>0.56497175141242939</v>
      </c>
      <c r="D17">
        <f t="shared" si="1"/>
        <v>0.47393364928909953</v>
      </c>
      <c r="E17">
        <f t="shared" si="2"/>
        <v>3.8905400701529036E-2</v>
      </c>
      <c r="F17">
        <f t="shared" si="3"/>
        <v>-0.22885372319061759</v>
      </c>
      <c r="G17">
        <v>0</v>
      </c>
      <c r="H17">
        <f t="shared" si="4"/>
        <v>0.26775912389214662</v>
      </c>
      <c r="I17">
        <f t="shared" si="5"/>
        <v>-1.0816659234722941</v>
      </c>
      <c r="J17">
        <f t="shared" si="6"/>
        <v>1.0816659234722941</v>
      </c>
      <c r="K17">
        <f t="shared" si="7"/>
        <v>0.54558863296538396</v>
      </c>
      <c r="L17">
        <f t="shared" si="8"/>
        <v>0.45441136703461599</v>
      </c>
      <c r="M17">
        <f t="shared" si="9"/>
        <v>1.8328827610736662</v>
      </c>
      <c r="N17">
        <f t="shared" si="10"/>
        <v>2.2006491750542465</v>
      </c>
    </row>
    <row r="18" spans="1:14" x14ac:dyDescent="0.25">
      <c r="A18" s="4">
        <f>IF('True_Odds_Calculator_2-way'!A19="","",'True_Odds_Calculator_2-way'!A19)</f>
        <v>2.11</v>
      </c>
      <c r="B18" s="4">
        <f>IF('True_Odds_Calculator_2-way'!B19="","",'True_Odds_Calculator_2-way'!B19)</f>
        <v>1.77</v>
      </c>
      <c r="C18" s="4">
        <f t="shared" si="0"/>
        <v>0.47393364928909953</v>
      </c>
      <c r="D18">
        <f t="shared" si="1"/>
        <v>0.56497175141242939</v>
      </c>
      <c r="E18">
        <f t="shared" si="2"/>
        <v>3.8905400701529036E-2</v>
      </c>
      <c r="F18">
        <f t="shared" si="3"/>
        <v>-0.22885372319061759</v>
      </c>
      <c r="G18">
        <v>0</v>
      </c>
      <c r="H18">
        <f t="shared" si="4"/>
        <v>0.26775912389214662</v>
      </c>
      <c r="I18">
        <f t="shared" si="5"/>
        <v>-1.0816659234722941</v>
      </c>
      <c r="J18">
        <f t="shared" si="6"/>
        <v>1.0816659234722941</v>
      </c>
      <c r="K18">
        <f t="shared" si="7"/>
        <v>0.45441136703461599</v>
      </c>
      <c r="L18">
        <f t="shared" si="8"/>
        <v>0.54558863296538396</v>
      </c>
      <c r="M18">
        <f t="shared" si="9"/>
        <v>2.2006491750542465</v>
      </c>
      <c r="N18">
        <f t="shared" si="10"/>
        <v>1.8328827610736662</v>
      </c>
    </row>
    <row r="19" spans="1:14" x14ac:dyDescent="0.25">
      <c r="A19" s="4">
        <f>IF('True_Odds_Calculator_2-way'!A20="","",'True_Odds_Calculator_2-way'!A20)</f>
        <v>1.44</v>
      </c>
      <c r="B19" s="4">
        <f>IF('True_Odds_Calculator_2-way'!B20="","",'True_Odds_Calculator_2-way'!B20)</f>
        <v>2.84</v>
      </c>
      <c r="C19" s="4">
        <f t="shared" si="0"/>
        <v>0.69444444444444442</v>
      </c>
      <c r="D19">
        <f t="shared" si="1"/>
        <v>0.35211267605633806</v>
      </c>
      <c r="E19">
        <f t="shared" si="2"/>
        <v>4.6557120500782423E-2</v>
      </c>
      <c r="F19">
        <f t="shared" si="3"/>
        <v>-0.19796557120500791</v>
      </c>
      <c r="G19">
        <v>0</v>
      </c>
      <c r="H19">
        <f t="shared" si="4"/>
        <v>0.2445226917057903</v>
      </c>
      <c r="I19">
        <f t="shared" si="5"/>
        <v>-1.1113855611859675</v>
      </c>
      <c r="J19">
        <f t="shared" si="6"/>
        <v>1.1113855611859675</v>
      </c>
      <c r="K19">
        <f t="shared" si="7"/>
        <v>0.67158732118845754</v>
      </c>
      <c r="L19">
        <f t="shared" si="8"/>
        <v>0.32841267881154251</v>
      </c>
      <c r="M19">
        <f t="shared" si="9"/>
        <v>1.4890096469218259</v>
      </c>
      <c r="N19">
        <f t="shared" si="10"/>
        <v>3.0449494325821798</v>
      </c>
    </row>
    <row r="20" spans="1:14" x14ac:dyDescent="0.25">
      <c r="A20" s="4">
        <f>IF('True_Odds_Calculator_2-way'!A21="","",'True_Odds_Calculator_2-way'!A21)</f>
        <v>1.33</v>
      </c>
      <c r="B20" s="4">
        <f>IF('True_Odds_Calculator_2-way'!B21="","",'True_Odds_Calculator_2-way'!B21)</f>
        <v>3.47</v>
      </c>
      <c r="C20" s="4">
        <f t="shared" si="0"/>
        <v>0.75187969924812026</v>
      </c>
      <c r="D20">
        <f t="shared" si="1"/>
        <v>0.28818443804034583</v>
      </c>
      <c r="E20">
        <f t="shared" si="2"/>
        <v>4.0064137288466029E-2</v>
      </c>
      <c r="F20">
        <f t="shared" si="3"/>
        <v>-0.1766158913132978</v>
      </c>
      <c r="G20">
        <v>0</v>
      </c>
      <c r="H20">
        <f t="shared" si="4"/>
        <v>0.21668002860176377</v>
      </c>
      <c r="I20">
        <f t="shared" si="5"/>
        <v>-1.1076296005915014</v>
      </c>
      <c r="J20">
        <f t="shared" si="6"/>
        <v>1.1076296005915014</v>
      </c>
      <c r="K20">
        <f t="shared" si="7"/>
        <v>0.73232294979339574</v>
      </c>
      <c r="L20">
        <f t="shared" si="8"/>
        <v>0.26767705020660437</v>
      </c>
      <c r="M20">
        <f t="shared" si="9"/>
        <v>1.3655177681951955</v>
      </c>
      <c r="N20">
        <f t="shared" si="10"/>
        <v>3.7358451134610084</v>
      </c>
    </row>
    <row r="21" spans="1:14" x14ac:dyDescent="0.25">
      <c r="A21" s="4">
        <f>IF('True_Odds_Calculator_2-way'!A22="","",'True_Odds_Calculator_2-way'!A22)</f>
        <v>1.56</v>
      </c>
      <c r="B21" s="4">
        <f>IF('True_Odds_Calculator_2-way'!B22="","",'True_Odds_Calculator_2-way'!B22)</f>
        <v>2.58</v>
      </c>
      <c r="C21" s="4">
        <f t="shared" si="0"/>
        <v>0.64102564102564097</v>
      </c>
      <c r="D21">
        <f t="shared" si="1"/>
        <v>0.38759689922480617</v>
      </c>
      <c r="E21">
        <f t="shared" si="2"/>
        <v>2.8622540250447193E-2</v>
      </c>
      <c r="F21">
        <f t="shared" si="3"/>
        <v>-0.21983701053468496</v>
      </c>
      <c r="G21">
        <v>0</v>
      </c>
      <c r="H21">
        <f t="shared" si="4"/>
        <v>0.24845955078513213</v>
      </c>
      <c r="I21">
        <f t="shared" si="5"/>
        <v>-1.0631081389064057</v>
      </c>
      <c r="J21">
        <f t="shared" si="6"/>
        <v>1.0631081389064057</v>
      </c>
      <c r="K21">
        <f t="shared" si="7"/>
        <v>0.62682541048589435</v>
      </c>
      <c r="L21">
        <f t="shared" si="8"/>
        <v>0.37317458951410554</v>
      </c>
      <c r="M21">
        <f t="shared" si="9"/>
        <v>1.5953405577875872</v>
      </c>
      <c r="N21">
        <f t="shared" si="10"/>
        <v>2.679710859472122</v>
      </c>
    </row>
    <row r="22" spans="1:14" x14ac:dyDescent="0.25">
      <c r="A22" s="4">
        <f>IF('True_Odds_Calculator_2-way'!A23="","",'True_Odds_Calculator_2-way'!A23)</f>
        <v>1.73</v>
      </c>
      <c r="B22" s="4">
        <f>IF('True_Odds_Calculator_2-way'!B23="","",'True_Odds_Calculator_2-way'!B23)</f>
        <v>2.2200000000000002</v>
      </c>
      <c r="C22" s="4">
        <f t="shared" si="0"/>
        <v>0.5780346820809249</v>
      </c>
      <c r="D22">
        <f t="shared" si="1"/>
        <v>0.4504504504504504</v>
      </c>
      <c r="E22">
        <f t="shared" si="2"/>
        <v>2.8485132531375301E-2</v>
      </c>
      <c r="F22">
        <f t="shared" si="3"/>
        <v>-0.2318908503879602</v>
      </c>
      <c r="G22">
        <v>0</v>
      </c>
      <c r="H22">
        <f t="shared" si="4"/>
        <v>0.2603759829193355</v>
      </c>
      <c r="I22">
        <f t="shared" si="5"/>
        <v>-1.0596407579073905</v>
      </c>
      <c r="J22">
        <f t="shared" si="6"/>
        <v>1.0596407579073905</v>
      </c>
      <c r="K22">
        <f t="shared" si="7"/>
        <v>0.56384477756668971</v>
      </c>
      <c r="L22">
        <f t="shared" si="8"/>
        <v>0.43615522243331045</v>
      </c>
      <c r="M22">
        <f t="shared" si="9"/>
        <v>1.7735377532723946</v>
      </c>
      <c r="N22">
        <f t="shared" si="10"/>
        <v>2.2927617246470167</v>
      </c>
    </row>
    <row r="23" spans="1:14" x14ac:dyDescent="0.25">
      <c r="A23" s="4">
        <f>IF('True_Odds_Calculator_2-way'!A24="","",'True_Odds_Calculator_2-way'!A24)</f>
        <v>1.76</v>
      </c>
      <c r="B23" s="4">
        <f>IF('True_Odds_Calculator_2-way'!B24="","",'True_Odds_Calculator_2-way'!B24)</f>
        <v>2.17</v>
      </c>
      <c r="C23" s="4">
        <f t="shared" si="0"/>
        <v>0.56818181818181823</v>
      </c>
      <c r="D23">
        <f t="shared" si="1"/>
        <v>0.46082949308755761</v>
      </c>
      <c r="E23">
        <f t="shared" si="2"/>
        <v>2.9011311269375728E-2</v>
      </c>
      <c r="F23">
        <f t="shared" si="3"/>
        <v>-0.2328236279849184</v>
      </c>
      <c r="G23">
        <v>0</v>
      </c>
      <c r="H23">
        <f t="shared" si="4"/>
        <v>0.26183493925429413</v>
      </c>
      <c r="I23">
        <f t="shared" si="5"/>
        <v>-1.0604746049596294</v>
      </c>
      <c r="J23">
        <f t="shared" si="6"/>
        <v>1.0604746049596294</v>
      </c>
      <c r="K23">
        <f t="shared" si="7"/>
        <v>0.55372190553633505</v>
      </c>
      <c r="L23">
        <f t="shared" si="8"/>
        <v>0.44627809446366512</v>
      </c>
      <c r="M23">
        <f t="shared" si="9"/>
        <v>1.8059606997693183</v>
      </c>
      <c r="N23">
        <f t="shared" si="10"/>
        <v>2.2407552878027661</v>
      </c>
    </row>
    <row r="24" spans="1:14" x14ac:dyDescent="0.25">
      <c r="A24" s="4">
        <f>IF('True_Odds_Calculator_2-way'!A25="","",'True_Odds_Calculator_2-way'!A25)</f>
        <v>1.64</v>
      </c>
      <c r="B24" s="4">
        <f>IF('True_Odds_Calculator_2-way'!B25="","",'True_Odds_Calculator_2-way'!B25)</f>
        <v>2.38</v>
      </c>
      <c r="C24" s="4">
        <f t="shared" si="0"/>
        <v>0.6097560975609756</v>
      </c>
      <c r="D24">
        <f t="shared" si="1"/>
        <v>0.42016806722689076</v>
      </c>
      <c r="E24">
        <f t="shared" si="2"/>
        <v>2.9924164787866303E-2</v>
      </c>
      <c r="F24">
        <f t="shared" si="3"/>
        <v>-0.22627587620414025</v>
      </c>
      <c r="G24">
        <v>0</v>
      </c>
      <c r="H24">
        <f t="shared" si="4"/>
        <v>0.25620004099200655</v>
      </c>
      <c r="I24">
        <f t="shared" si="5"/>
        <v>-1.0640706634484356</v>
      </c>
      <c r="J24">
        <f t="shared" si="6"/>
        <v>1.0640706634484356</v>
      </c>
      <c r="K24">
        <f t="shared" si="7"/>
        <v>0.59488214870586709</v>
      </c>
      <c r="L24">
        <f t="shared" si="8"/>
        <v>0.40511785129413308</v>
      </c>
      <c r="M24">
        <f t="shared" si="9"/>
        <v>1.6810052246069986</v>
      </c>
      <c r="N24">
        <f t="shared" si="10"/>
        <v>2.468417515558841</v>
      </c>
    </row>
    <row r="25" spans="1:14" x14ac:dyDescent="0.25">
      <c r="A25" s="4">
        <f>IF('True_Odds_Calculator_2-way'!A26="","",'True_Odds_Calculator_2-way'!A26)</f>
        <v>1.7</v>
      </c>
      <c r="B25" s="4">
        <f>IF('True_Odds_Calculator_2-way'!B26="","",'True_Odds_Calculator_2-way'!B26)</f>
        <v>2.2400000000000002</v>
      </c>
      <c r="C25" s="4">
        <f t="shared" si="0"/>
        <v>0.58823529411764708</v>
      </c>
      <c r="D25">
        <f t="shared" si="1"/>
        <v>0.4464285714285714</v>
      </c>
      <c r="E25">
        <f t="shared" si="2"/>
        <v>3.4663865546218364E-2</v>
      </c>
      <c r="F25">
        <f t="shared" si="3"/>
        <v>-0.22794117647058831</v>
      </c>
      <c r="G25">
        <v>0</v>
      </c>
      <c r="H25">
        <f t="shared" si="4"/>
        <v>0.26260504201680673</v>
      </c>
      <c r="I25">
        <f t="shared" si="5"/>
        <v>-1.0733469768527293</v>
      </c>
      <c r="J25">
        <f t="shared" si="6"/>
        <v>1.0733469768527293</v>
      </c>
      <c r="K25">
        <f t="shared" si="7"/>
        <v>0.5709904149848718</v>
      </c>
      <c r="L25">
        <f t="shared" si="8"/>
        <v>0.42900958501512831</v>
      </c>
      <c r="M25">
        <f t="shared" si="9"/>
        <v>1.7513428837969105</v>
      </c>
      <c r="N25">
        <f t="shared" si="10"/>
        <v>2.3309502512973848</v>
      </c>
    </row>
    <row r="26" spans="1:14" x14ac:dyDescent="0.25">
      <c r="A26" s="4">
        <f>IF('True_Odds_Calculator_2-way'!A27="","",'True_Odds_Calculator_2-way'!A27)</f>
        <v>1.91</v>
      </c>
      <c r="B26" s="4">
        <f>IF('True_Odds_Calculator_2-way'!B27="","",'True_Odds_Calculator_2-way'!B27)</f>
        <v>1.98</v>
      </c>
      <c r="C26" s="4">
        <f t="shared" si="0"/>
        <v>0.52356020942408377</v>
      </c>
      <c r="D26">
        <f t="shared" si="1"/>
        <v>0.50505050505050508</v>
      </c>
      <c r="E26">
        <f t="shared" si="2"/>
        <v>2.861071447458885E-2</v>
      </c>
      <c r="F26">
        <f t="shared" si="3"/>
        <v>-0.23581363371939279</v>
      </c>
      <c r="G26">
        <v>0</v>
      </c>
      <c r="H26">
        <f t="shared" si="4"/>
        <v>0.2644243481939817</v>
      </c>
      <c r="I26">
        <f t="shared" si="5"/>
        <v>-1.0589275952301447</v>
      </c>
      <c r="J26">
        <f t="shared" si="6"/>
        <v>1.0589275952301447</v>
      </c>
      <c r="K26">
        <f t="shared" si="7"/>
        <v>0.50926243676795835</v>
      </c>
      <c r="L26">
        <f t="shared" si="8"/>
        <v>0.4907375632320416</v>
      </c>
      <c r="M26">
        <f t="shared" si="9"/>
        <v>1.9636241116594322</v>
      </c>
      <c r="N26">
        <f t="shared" si="10"/>
        <v>2.0377490433255412</v>
      </c>
    </row>
    <row r="27" spans="1:14" x14ac:dyDescent="0.25">
      <c r="A27" s="4">
        <f>IF('True_Odds_Calculator_2-way'!A28="","",'True_Odds_Calculator_2-way'!A28)</f>
        <v>1.97</v>
      </c>
      <c r="B27" s="4">
        <f>IF('True_Odds_Calculator_2-way'!B28="","",'True_Odds_Calculator_2-way'!B28)</f>
        <v>1.92</v>
      </c>
      <c r="C27" s="4">
        <f t="shared" si="0"/>
        <v>0.50761421319796951</v>
      </c>
      <c r="D27">
        <f t="shared" si="1"/>
        <v>0.52083333333333337</v>
      </c>
      <c r="E27">
        <f t="shared" si="2"/>
        <v>2.844754653130277E-2</v>
      </c>
      <c r="F27">
        <f t="shared" si="3"/>
        <v>-0.2359348561759731</v>
      </c>
      <c r="G27">
        <v>0</v>
      </c>
      <c r="H27">
        <f t="shared" si="4"/>
        <v>0.26438240270727581</v>
      </c>
      <c r="I27">
        <f t="shared" si="5"/>
        <v>-1.0585715534396718</v>
      </c>
      <c r="J27">
        <f t="shared" si="6"/>
        <v>1.0585715534396718</v>
      </c>
      <c r="K27">
        <f t="shared" si="7"/>
        <v>0.49338508579127022</v>
      </c>
      <c r="L27">
        <f t="shared" si="8"/>
        <v>0.50661491420873006</v>
      </c>
      <c r="M27">
        <f t="shared" si="9"/>
        <v>2.0268144068364817</v>
      </c>
      <c r="N27">
        <f t="shared" si="10"/>
        <v>1.9738858291644976</v>
      </c>
    </row>
    <row r="28" spans="1:14" x14ac:dyDescent="0.25">
      <c r="A28" s="4">
        <f>IF('True_Odds_Calculator_2-way'!A29="","",'True_Odds_Calculator_2-way'!A29)</f>
        <v>1.66</v>
      </c>
      <c r="B28" s="4">
        <f>IF('True_Odds_Calculator_2-way'!B29="","",'True_Odds_Calculator_2-way'!B29)</f>
        <v>2.3199999999999998</v>
      </c>
      <c r="C28" s="4">
        <f t="shared" si="0"/>
        <v>0.60240963855421692</v>
      </c>
      <c r="D28">
        <f t="shared" si="1"/>
        <v>0.43103448275862072</v>
      </c>
      <c r="E28">
        <f t="shared" si="2"/>
        <v>3.3444121312837582E-2</v>
      </c>
      <c r="F28">
        <f t="shared" si="3"/>
        <v>-0.22621520565018693</v>
      </c>
      <c r="G28">
        <v>0</v>
      </c>
      <c r="H28">
        <f t="shared" si="4"/>
        <v>0.25965932696302457</v>
      </c>
      <c r="I28">
        <f t="shared" si="5"/>
        <v>-1.0713739108887086</v>
      </c>
      <c r="J28">
        <f t="shared" si="6"/>
        <v>1.0713739108887086</v>
      </c>
      <c r="K28">
        <f t="shared" si="7"/>
        <v>0.58578643762690485</v>
      </c>
      <c r="L28">
        <f t="shared" si="8"/>
        <v>0.41421356237309498</v>
      </c>
      <c r="M28">
        <f t="shared" si="9"/>
        <v>1.7071067811865479</v>
      </c>
      <c r="N28">
        <f t="shared" si="10"/>
        <v>2.4142135623730954</v>
      </c>
    </row>
    <row r="29" spans="1:14" x14ac:dyDescent="0.25">
      <c r="A29" s="4">
        <f>IF('True_Odds_Calculator_2-way'!A30="","",'True_Odds_Calculator_2-way'!A30)</f>
        <v>1.5</v>
      </c>
      <c r="B29" s="4">
        <f>IF('True_Odds_Calculator_2-way'!B30="","",'True_Odds_Calculator_2-way'!B30)</f>
        <v>2.71</v>
      </c>
      <c r="C29" s="4">
        <f t="shared" si="0"/>
        <v>0.66666666666666663</v>
      </c>
      <c r="D29">
        <f t="shared" si="1"/>
        <v>0.36900369003690037</v>
      </c>
      <c r="E29">
        <f t="shared" si="2"/>
        <v>3.5670356703566997E-2</v>
      </c>
      <c r="F29">
        <f t="shared" si="3"/>
        <v>-0.21033210332103325</v>
      </c>
      <c r="G29">
        <v>0</v>
      </c>
      <c r="H29">
        <f t="shared" si="4"/>
        <v>0.24600246002460024</v>
      </c>
      <c r="I29">
        <f t="shared" si="5"/>
        <v>-1.0814761408717501</v>
      </c>
      <c r="J29">
        <f t="shared" si="6"/>
        <v>1.0814761408717501</v>
      </c>
      <c r="K29">
        <f t="shared" si="7"/>
        <v>0.64903958640880466</v>
      </c>
      <c r="L29">
        <f t="shared" si="8"/>
        <v>0.35096041359119545</v>
      </c>
      <c r="M29">
        <f t="shared" si="9"/>
        <v>1.5407380704358749</v>
      </c>
      <c r="N29">
        <f t="shared" si="10"/>
        <v>2.8493242008906927</v>
      </c>
    </row>
    <row r="30" spans="1:14" x14ac:dyDescent="0.25">
      <c r="A30" s="4">
        <f>IF('True_Odds_Calculator_2-way'!A31="","",'True_Odds_Calculator_2-way'!A31)</f>
        <v>2.0099999999999998</v>
      </c>
      <c r="B30" s="4">
        <f>IF('True_Odds_Calculator_2-way'!B31="","",'True_Odds_Calculator_2-way'!B31)</f>
        <v>1.9</v>
      </c>
      <c r="C30" s="4">
        <f t="shared" si="0"/>
        <v>0.49751243781094534</v>
      </c>
      <c r="D30">
        <f t="shared" si="1"/>
        <v>0.52631578947368418</v>
      </c>
      <c r="E30">
        <f t="shared" si="2"/>
        <v>2.3828227284629522E-2</v>
      </c>
      <c r="F30">
        <f t="shared" si="3"/>
        <v>-0.23802042419481539</v>
      </c>
      <c r="G30">
        <v>0</v>
      </c>
      <c r="H30">
        <f t="shared" si="4"/>
        <v>0.26184865147944492</v>
      </c>
      <c r="I30">
        <f t="shared" si="5"/>
        <v>-1.0488612925459211</v>
      </c>
      <c r="J30">
        <f t="shared" si="6"/>
        <v>1.0488612925459211</v>
      </c>
      <c r="K30">
        <f t="shared" si="7"/>
        <v>0.48559013567492909</v>
      </c>
      <c r="L30">
        <f t="shared" si="8"/>
        <v>0.51440986432507074</v>
      </c>
      <c r="M30">
        <f t="shared" si="9"/>
        <v>2.0593499054713802</v>
      </c>
      <c r="N30">
        <f t="shared" si="10"/>
        <v>1.9439751632913294</v>
      </c>
    </row>
    <row r="31" spans="1:14" x14ac:dyDescent="0.25">
      <c r="A31" s="4">
        <f>IF('True_Odds_Calculator_2-way'!A32="","",'True_Odds_Calculator_2-way'!A32)</f>
        <v>2.02</v>
      </c>
      <c r="B31" s="4">
        <f>IF('True_Odds_Calculator_2-way'!B32="","",'True_Odds_Calculator_2-way'!B32)</f>
        <v>1.89</v>
      </c>
      <c r="C31" s="4">
        <f t="shared" si="0"/>
        <v>0.49504950495049505</v>
      </c>
      <c r="D31">
        <f t="shared" si="1"/>
        <v>0.52910052910052918</v>
      </c>
      <c r="E31">
        <f t="shared" si="2"/>
        <v>2.4150034051024338E-2</v>
      </c>
      <c r="F31">
        <f t="shared" si="3"/>
        <v>-0.23778092094923764</v>
      </c>
      <c r="G31">
        <v>0</v>
      </c>
      <c r="H31">
        <f t="shared" si="4"/>
        <v>0.26193095500026198</v>
      </c>
      <c r="I31">
        <f t="shared" si="5"/>
        <v>-1.0495542964487814</v>
      </c>
      <c r="J31">
        <f t="shared" si="6"/>
        <v>1.0495542964487814</v>
      </c>
      <c r="K31">
        <f t="shared" si="7"/>
        <v>0.48296454089387197</v>
      </c>
      <c r="L31">
        <f t="shared" si="8"/>
        <v>0.51703545910612803</v>
      </c>
      <c r="M31">
        <f t="shared" si="9"/>
        <v>2.0705453823777571</v>
      </c>
      <c r="N31">
        <f t="shared" si="10"/>
        <v>1.9341033238394147</v>
      </c>
    </row>
    <row r="32" spans="1:14" x14ac:dyDescent="0.25">
      <c r="A32" s="4">
        <f>IF('True_Odds_Calculator_2-way'!A33="","",'True_Odds_Calculator_2-way'!A33)</f>
        <v>2.08</v>
      </c>
      <c r="B32" s="4">
        <f>IF('True_Odds_Calculator_2-way'!B33="","",'True_Odds_Calculator_2-way'!B33)</f>
        <v>1.84</v>
      </c>
      <c r="C32" s="4">
        <f t="shared" si="0"/>
        <v>0.48076923076923073</v>
      </c>
      <c r="D32">
        <f t="shared" si="1"/>
        <v>0.54347826086956519</v>
      </c>
      <c r="E32">
        <f t="shared" si="2"/>
        <v>2.4247491638795804E-2</v>
      </c>
      <c r="F32">
        <f t="shared" si="3"/>
        <v>-0.23704013377926436</v>
      </c>
      <c r="G32">
        <v>0</v>
      </c>
      <c r="H32">
        <f t="shared" si="4"/>
        <v>0.26128762541806017</v>
      </c>
      <c r="I32">
        <f t="shared" si="5"/>
        <v>-1.0499013139145197</v>
      </c>
      <c r="J32">
        <f t="shared" si="6"/>
        <v>1.0499013139145197</v>
      </c>
      <c r="K32">
        <f t="shared" si="7"/>
        <v>0.46862696659688596</v>
      </c>
      <c r="L32">
        <f t="shared" si="8"/>
        <v>0.53137303340311415</v>
      </c>
      <c r="M32">
        <f t="shared" si="9"/>
        <v>2.1338934190276815</v>
      </c>
      <c r="N32">
        <f t="shared" si="10"/>
        <v>1.8819171036881968</v>
      </c>
    </row>
    <row r="33" spans="1:14" x14ac:dyDescent="0.25">
      <c r="A33" s="4">
        <f>IF('True_Odds_Calculator_2-way'!A34="","",'True_Odds_Calculator_2-way'!A34)</f>
        <v>2.09</v>
      </c>
      <c r="B33" s="4">
        <f>IF('True_Odds_Calculator_2-way'!B34="","",'True_Odds_Calculator_2-way'!B34)</f>
        <v>1.81</v>
      </c>
      <c r="C33" s="4">
        <f t="shared" si="0"/>
        <v>0.47846889952153115</v>
      </c>
      <c r="D33">
        <f t="shared" si="1"/>
        <v>0.5524861878453039</v>
      </c>
      <c r="E33">
        <f t="shared" si="2"/>
        <v>3.0955087366835166E-2</v>
      </c>
      <c r="F33">
        <f t="shared" si="3"/>
        <v>-0.23339237093235332</v>
      </c>
      <c r="G33">
        <v>0</v>
      </c>
      <c r="H33">
        <f t="shared" si="4"/>
        <v>0.26434745829918849</v>
      </c>
      <c r="I33">
        <f t="shared" si="5"/>
        <v>-1.064251428023502</v>
      </c>
      <c r="J33">
        <f t="shared" si="6"/>
        <v>1.064251428023502</v>
      </c>
      <c r="K33">
        <f t="shared" si="7"/>
        <v>0.46295566357839102</v>
      </c>
      <c r="L33">
        <f t="shared" si="8"/>
        <v>0.53704433642160887</v>
      </c>
      <c r="M33">
        <f t="shared" si="9"/>
        <v>2.1600340565456171</v>
      </c>
      <c r="N33">
        <f t="shared" si="10"/>
        <v>1.8620436566990362</v>
      </c>
    </row>
    <row r="34" spans="1:14" x14ac:dyDescent="0.25">
      <c r="A34" s="4">
        <f>IF('True_Odds_Calculator_2-way'!A35="","",'True_Odds_Calculator_2-way'!A35)</f>
        <v>1.92</v>
      </c>
      <c r="B34" s="4">
        <f>IF('True_Odds_Calculator_2-way'!B35="","",'True_Odds_Calculator_2-way'!B35)</f>
        <v>1.99</v>
      </c>
      <c r="C34" s="4">
        <f t="shared" si="0"/>
        <v>0.52083333333333337</v>
      </c>
      <c r="D34">
        <f t="shared" si="1"/>
        <v>0.50251256281407031</v>
      </c>
      <c r="E34">
        <f t="shared" si="2"/>
        <v>2.3345896147403788E-2</v>
      </c>
      <c r="F34">
        <f t="shared" si="3"/>
        <v>-0.2383793969849245</v>
      </c>
      <c r="G34">
        <v>0</v>
      </c>
      <c r="H34">
        <f t="shared" si="4"/>
        <v>0.26172529313232828</v>
      </c>
      <c r="I34">
        <f t="shared" si="5"/>
        <v>-1.0478243557698861</v>
      </c>
      <c r="J34">
        <f t="shared" si="6"/>
        <v>1.0478243557698861</v>
      </c>
      <c r="K34">
        <f t="shared" si="7"/>
        <v>0.50916538235411457</v>
      </c>
      <c r="L34">
        <f t="shared" si="8"/>
        <v>0.49083461764588526</v>
      </c>
      <c r="M34">
        <f t="shared" si="9"/>
        <v>1.9639984073082948</v>
      </c>
      <c r="N34">
        <f t="shared" si="10"/>
        <v>2.0373461122121879</v>
      </c>
    </row>
    <row r="35" spans="1:14" x14ac:dyDescent="0.25">
      <c r="A35" s="4">
        <f>IF('True_Odds_Calculator_2-way'!A36="","",'True_Odds_Calculator_2-way'!A36)</f>
        <v>1.87</v>
      </c>
      <c r="B35" s="4">
        <f>IF('True_Odds_Calculator_2-way'!B36="","",'True_Odds_Calculator_2-way'!B36)</f>
        <v>2.0499999999999998</v>
      </c>
      <c r="C35" s="4">
        <f t="shared" si="0"/>
        <v>0.53475935828876997</v>
      </c>
      <c r="D35">
        <f t="shared" si="1"/>
        <v>0.48780487804878053</v>
      </c>
      <c r="E35">
        <f t="shared" si="2"/>
        <v>2.2564236337550447E-2</v>
      </c>
      <c r="F35">
        <f t="shared" si="3"/>
        <v>-0.23829398721794715</v>
      </c>
      <c r="G35">
        <v>0</v>
      </c>
      <c r="H35">
        <f t="shared" si="4"/>
        <v>0.26085822355549759</v>
      </c>
      <c r="I35">
        <f t="shared" si="5"/>
        <v>-1.0462747009572406</v>
      </c>
      <c r="J35">
        <f t="shared" si="6"/>
        <v>1.0462747009572406</v>
      </c>
      <c r="K35">
        <f t="shared" si="7"/>
        <v>0.5234892259753362</v>
      </c>
      <c r="L35">
        <f t="shared" si="8"/>
        <v>0.47651077402466374</v>
      </c>
      <c r="M35">
        <f t="shared" si="9"/>
        <v>1.9102589898327997</v>
      </c>
      <c r="N35">
        <f t="shared" si="10"/>
        <v>2.0985884360051026</v>
      </c>
    </row>
    <row r="36" spans="1:14" x14ac:dyDescent="0.25">
      <c r="A36" s="4">
        <f>IF('True_Odds_Calculator_2-way'!A37="","",'True_Odds_Calculator_2-way'!A37)</f>
        <v>1.38</v>
      </c>
      <c r="B36" s="4">
        <f>IF('True_Odds_Calculator_2-way'!B37="","",'True_Odds_Calculator_2-way'!B37)</f>
        <v>3.2</v>
      </c>
      <c r="C36" s="4">
        <f t="shared" si="0"/>
        <v>0.7246376811594204</v>
      </c>
      <c r="D36">
        <f t="shared" si="1"/>
        <v>0.3125</v>
      </c>
      <c r="E36">
        <f t="shared" si="2"/>
        <v>3.7137681159420399E-2</v>
      </c>
      <c r="F36">
        <f t="shared" si="3"/>
        <v>-0.18931159420289845</v>
      </c>
      <c r="G36">
        <v>0</v>
      </c>
      <c r="H36">
        <f t="shared" si="4"/>
        <v>0.22644927536231887</v>
      </c>
      <c r="I36">
        <f t="shared" si="5"/>
        <v>-1.0936965981495181</v>
      </c>
      <c r="J36">
        <f t="shared" si="6"/>
        <v>1.0936965981495181</v>
      </c>
      <c r="K36">
        <f t="shared" si="7"/>
        <v>0.70641189227857315</v>
      </c>
      <c r="L36">
        <f t="shared" si="8"/>
        <v>0.29358810772142679</v>
      </c>
      <c r="M36">
        <f t="shared" si="9"/>
        <v>1.4156047072968168</v>
      </c>
      <c r="N36">
        <f t="shared" si="10"/>
        <v>3.4061325159289395</v>
      </c>
    </row>
    <row r="37" spans="1:14" x14ac:dyDescent="0.25">
      <c r="A37" s="4">
        <f>IF('True_Odds_Calculator_2-way'!A38="","",'True_Odds_Calculator_2-way'!A38)</f>
        <v>1.96</v>
      </c>
      <c r="B37" s="4">
        <f>IF('True_Odds_Calculator_2-way'!B38="","",'True_Odds_Calculator_2-way'!B38)</f>
        <v>1.94</v>
      </c>
      <c r="C37" s="4">
        <f t="shared" si="0"/>
        <v>0.51020408163265307</v>
      </c>
      <c r="D37">
        <f t="shared" si="1"/>
        <v>0.51546391752577325</v>
      </c>
      <c r="E37">
        <f t="shared" si="2"/>
        <v>2.5667999158426325E-2</v>
      </c>
      <c r="F37">
        <f t="shared" si="3"/>
        <v>-0.23732379549758043</v>
      </c>
      <c r="G37">
        <v>0</v>
      </c>
      <c r="H37">
        <f t="shared" si="4"/>
        <v>0.26299179465600675</v>
      </c>
      <c r="I37">
        <f t="shared" si="5"/>
        <v>-1.052689901333149</v>
      </c>
      <c r="J37">
        <f t="shared" si="6"/>
        <v>1.052689901333149</v>
      </c>
      <c r="K37">
        <f t="shared" si="7"/>
        <v>0.49736834815166897</v>
      </c>
      <c r="L37">
        <f t="shared" si="8"/>
        <v>0.50263165184833114</v>
      </c>
      <c r="M37">
        <f t="shared" si="9"/>
        <v>2.0105823052798226</v>
      </c>
      <c r="N37">
        <f t="shared" si="10"/>
        <v>1.9895285072531594</v>
      </c>
    </row>
    <row r="38" spans="1:14" x14ac:dyDescent="0.25">
      <c r="A38" s="4">
        <f>IF('True_Odds_Calculator_2-way'!A39="","",'True_Odds_Calculator_2-way'!A39)</f>
        <v>2.0699999999999998</v>
      </c>
      <c r="B38" s="4">
        <f>IF('True_Odds_Calculator_2-way'!B39="","",'True_Odds_Calculator_2-way'!B39)</f>
        <v>1.85</v>
      </c>
      <c r="C38" s="4">
        <f t="shared" si="0"/>
        <v>0.48309178743961356</v>
      </c>
      <c r="D38">
        <f t="shared" si="1"/>
        <v>0.54054054054054046</v>
      </c>
      <c r="E38">
        <f t="shared" si="2"/>
        <v>2.3632327980154022E-2</v>
      </c>
      <c r="F38">
        <f t="shared" si="3"/>
        <v>-0.2374983679331506</v>
      </c>
      <c r="G38">
        <v>0</v>
      </c>
      <c r="H38">
        <f t="shared" si="4"/>
        <v>0.26113069591330457</v>
      </c>
      <c r="I38">
        <f t="shared" si="5"/>
        <v>-1.0485729457933801</v>
      </c>
      <c r="J38">
        <f t="shared" si="6"/>
        <v>1.0485729457933801</v>
      </c>
      <c r="K38">
        <f t="shared" si="7"/>
        <v>0.47125951908672531</v>
      </c>
      <c r="L38">
        <f t="shared" si="8"/>
        <v>0.52874048091327497</v>
      </c>
      <c r="M38">
        <f t="shared" si="9"/>
        <v>2.1219730519989164</v>
      </c>
      <c r="N38">
        <f t="shared" si="10"/>
        <v>1.8912870039243732</v>
      </c>
    </row>
    <row r="39" spans="1:14" x14ac:dyDescent="0.25">
      <c r="A39" s="4">
        <f>IF('True_Odds_Calculator_2-way'!A40="","",'True_Odds_Calculator_2-way'!A40)</f>
        <v>1.95</v>
      </c>
      <c r="B39" s="4">
        <f>IF('True_Odds_Calculator_2-way'!B40="","",'True_Odds_Calculator_2-way'!B40)</f>
        <v>1.95</v>
      </c>
      <c r="C39" s="4">
        <f t="shared" si="0"/>
        <v>0.51282051282051289</v>
      </c>
      <c r="D39">
        <f t="shared" si="1"/>
        <v>0.51282051282051289</v>
      </c>
      <c r="E39">
        <f t="shared" si="2"/>
        <v>2.5641025641025772E-2</v>
      </c>
      <c r="F39">
        <f t="shared" si="3"/>
        <v>-0.23734385272846803</v>
      </c>
      <c r="G39">
        <v>0</v>
      </c>
      <c r="H39">
        <f t="shared" si="4"/>
        <v>0.2629848783694938</v>
      </c>
      <c r="I39">
        <f t="shared" si="5"/>
        <v>-1.0526315789473688</v>
      </c>
      <c r="J39">
        <f t="shared" si="6"/>
        <v>1.0526315789473688</v>
      </c>
      <c r="K39">
        <f t="shared" si="7"/>
        <v>0.49999999999999989</v>
      </c>
      <c r="L39">
        <f t="shared" si="8"/>
        <v>0.49999999999999989</v>
      </c>
      <c r="M39">
        <f t="shared" si="9"/>
        <v>2.0000000000000004</v>
      </c>
      <c r="N39">
        <f t="shared" si="10"/>
        <v>2.0000000000000004</v>
      </c>
    </row>
    <row r="40" spans="1:14" x14ac:dyDescent="0.25">
      <c r="A40" s="4">
        <f>IF('True_Odds_Calculator_2-way'!A41="","",'True_Odds_Calculator_2-way'!A41)</f>
        <v>2.27</v>
      </c>
      <c r="B40" s="4">
        <f>IF('True_Odds_Calculator_2-way'!B41="","",'True_Odds_Calculator_2-way'!B41)</f>
        <v>1.7</v>
      </c>
      <c r="C40" s="4">
        <f t="shared" si="0"/>
        <v>0.44052863436123346</v>
      </c>
      <c r="D40">
        <f t="shared" si="1"/>
        <v>0.58823529411764708</v>
      </c>
      <c r="E40">
        <f t="shared" si="2"/>
        <v>2.876392847888054E-2</v>
      </c>
      <c r="F40">
        <f t="shared" si="3"/>
        <v>-0.23037056232184505</v>
      </c>
      <c r="G40">
        <v>0</v>
      </c>
      <c r="H40">
        <f t="shared" si="4"/>
        <v>0.25913449080072559</v>
      </c>
      <c r="I40">
        <f t="shared" si="5"/>
        <v>-1.0605938867332434</v>
      </c>
      <c r="J40">
        <f t="shared" si="6"/>
        <v>1.0605938867332434</v>
      </c>
      <c r="K40">
        <f t="shared" si="7"/>
        <v>0.42608414965939195</v>
      </c>
      <c r="L40">
        <f t="shared" si="8"/>
        <v>0.5739158503406081</v>
      </c>
      <c r="M40">
        <f t="shared" si="9"/>
        <v>2.3469542361512192</v>
      </c>
      <c r="N40">
        <f t="shared" si="10"/>
        <v>1.7424157207132702</v>
      </c>
    </row>
    <row r="41" spans="1:14" x14ac:dyDescent="0.25">
      <c r="A41" s="4">
        <f>IF('True_Odds_Calculator_2-way'!A42="","",'True_Odds_Calculator_2-way'!A42)</f>
        <v>2.04</v>
      </c>
      <c r="B41" s="4">
        <f>IF('True_Odds_Calculator_2-way'!B42="","",'True_Odds_Calculator_2-way'!B42)</f>
        <v>1.87</v>
      </c>
      <c r="C41" s="4">
        <f t="shared" si="0"/>
        <v>0.49019607843137253</v>
      </c>
      <c r="D41">
        <f t="shared" si="1"/>
        <v>0.53475935828876997</v>
      </c>
      <c r="E41">
        <f t="shared" si="2"/>
        <v>2.4955436720142554E-2</v>
      </c>
      <c r="F41">
        <f t="shared" si="3"/>
        <v>-0.2371815036174898</v>
      </c>
      <c r="G41">
        <v>0</v>
      </c>
      <c r="H41">
        <f t="shared" si="4"/>
        <v>0.26213694033763235</v>
      </c>
      <c r="I41">
        <f t="shared" si="5"/>
        <v>-1.0512928338279499</v>
      </c>
      <c r="J41">
        <f t="shared" si="6"/>
        <v>1.0512928338279499</v>
      </c>
      <c r="K41">
        <f t="shared" si="7"/>
        <v>0.47770444733840695</v>
      </c>
      <c r="L41">
        <f t="shared" si="8"/>
        <v>0.52229555266159289</v>
      </c>
      <c r="M41">
        <f t="shared" si="9"/>
        <v>2.0933445471810685</v>
      </c>
      <c r="N41">
        <f t="shared" si="10"/>
        <v>1.9146247654303168</v>
      </c>
    </row>
    <row r="42" spans="1:14" x14ac:dyDescent="0.25">
      <c r="A42" s="4">
        <f>IF('True_Odds_Calculator_2-way'!A43="","",'True_Odds_Calculator_2-way'!A43)</f>
        <v>2.2999999999999998</v>
      </c>
      <c r="B42" s="4">
        <f>IF('True_Odds_Calculator_2-way'!B43="","",'True_Odds_Calculator_2-way'!B43)</f>
        <v>1.68</v>
      </c>
      <c r="C42" s="4">
        <f t="shared" si="0"/>
        <v>0.43478260869565222</v>
      </c>
      <c r="D42">
        <f t="shared" si="1"/>
        <v>0.59523809523809523</v>
      </c>
      <c r="E42">
        <f t="shared" si="2"/>
        <v>3.002070393374745E-2</v>
      </c>
      <c r="F42">
        <f t="shared" si="3"/>
        <v>-0.22877846790890266</v>
      </c>
      <c r="G42">
        <v>0</v>
      </c>
      <c r="H42">
        <f t="shared" si="4"/>
        <v>0.25879917184265011</v>
      </c>
      <c r="I42">
        <f t="shared" si="5"/>
        <v>-1.0635890745287928</v>
      </c>
      <c r="J42">
        <f t="shared" si="6"/>
        <v>1.0635890745287928</v>
      </c>
      <c r="K42">
        <f t="shared" si="7"/>
        <v>0.41969797077976234</v>
      </c>
      <c r="L42">
        <f t="shared" si="8"/>
        <v>0.58030202922023755</v>
      </c>
      <c r="M42">
        <f t="shared" si="9"/>
        <v>2.3826657968874305</v>
      </c>
      <c r="N42">
        <f t="shared" si="10"/>
        <v>1.7232405706795793</v>
      </c>
    </row>
    <row r="43" spans="1:14" x14ac:dyDescent="0.25">
      <c r="A43" s="4">
        <f>IF('True_Odds_Calculator_2-way'!A44="","",'True_Odds_Calculator_2-way'!A44)</f>
        <v>2.25</v>
      </c>
      <c r="B43" s="4">
        <f>IF('True_Odds_Calculator_2-way'!B44="","",'True_Odds_Calculator_2-way'!B44)</f>
        <v>1.71</v>
      </c>
      <c r="C43" s="4">
        <f t="shared" si="0"/>
        <v>0.44444444444444442</v>
      </c>
      <c r="D43">
        <f t="shared" si="1"/>
        <v>0.58479532163742687</v>
      </c>
      <c r="E43">
        <f t="shared" si="2"/>
        <v>2.9239766081871288E-2</v>
      </c>
      <c r="F43">
        <f t="shared" si="3"/>
        <v>-0.2306692657569851</v>
      </c>
      <c r="G43">
        <v>0</v>
      </c>
      <c r="H43">
        <f t="shared" si="4"/>
        <v>0.25990903183885639</v>
      </c>
      <c r="I43">
        <f t="shared" si="5"/>
        <v>-1.0614897848685503</v>
      </c>
      <c r="J43">
        <f t="shared" si="6"/>
        <v>1.0614897848685503</v>
      </c>
      <c r="K43">
        <f t="shared" si="7"/>
        <v>0.42976330383488626</v>
      </c>
      <c r="L43">
        <f t="shared" si="8"/>
        <v>0.57023669616511363</v>
      </c>
      <c r="M43">
        <f t="shared" si="9"/>
        <v>2.3268622310856886</v>
      </c>
      <c r="N43">
        <f t="shared" si="10"/>
        <v>1.753657747256671</v>
      </c>
    </row>
    <row r="44" spans="1:14" x14ac:dyDescent="0.25">
      <c r="A44" s="4">
        <f>IF('True_Odds_Calculator_2-way'!A45="","",'True_Odds_Calculator_2-way'!A45)</f>
        <v>2.17</v>
      </c>
      <c r="B44" s="4">
        <f>IF('True_Odds_Calculator_2-way'!B45="","",'True_Odds_Calculator_2-way'!B45)</f>
        <v>1.76</v>
      </c>
      <c r="C44" s="4">
        <f t="shared" si="0"/>
        <v>0.46082949308755761</v>
      </c>
      <c r="D44">
        <f t="shared" si="1"/>
        <v>0.56818181818181823</v>
      </c>
      <c r="E44">
        <f t="shared" si="2"/>
        <v>2.9011311269375728E-2</v>
      </c>
      <c r="F44">
        <f t="shared" si="3"/>
        <v>-0.2328236279849184</v>
      </c>
      <c r="G44">
        <v>0</v>
      </c>
      <c r="H44">
        <f t="shared" si="4"/>
        <v>0.26183493925429413</v>
      </c>
      <c r="I44">
        <f t="shared" si="5"/>
        <v>-1.0604746049596294</v>
      </c>
      <c r="J44">
        <f t="shared" si="6"/>
        <v>1.0604746049596294</v>
      </c>
      <c r="K44">
        <f t="shared" si="7"/>
        <v>0.44627809446366512</v>
      </c>
      <c r="L44">
        <f t="shared" si="8"/>
        <v>0.55372190553633505</v>
      </c>
      <c r="M44">
        <f t="shared" si="9"/>
        <v>2.2407552878027661</v>
      </c>
      <c r="N44">
        <f t="shared" si="10"/>
        <v>1.8059606997693183</v>
      </c>
    </row>
    <row r="45" spans="1:14" x14ac:dyDescent="0.25">
      <c r="A45" s="4">
        <f>IF('True_Odds_Calculator_2-way'!A46="","",'True_Odds_Calculator_2-way'!A46)</f>
        <v>1.98</v>
      </c>
      <c r="B45" s="4">
        <f>IF('True_Odds_Calculator_2-way'!B46="","",'True_Odds_Calculator_2-way'!B46)</f>
        <v>1.93</v>
      </c>
      <c r="C45" s="4">
        <f t="shared" si="0"/>
        <v>0.50505050505050508</v>
      </c>
      <c r="D45">
        <f t="shared" si="1"/>
        <v>0.5181347150259068</v>
      </c>
      <c r="E45">
        <f t="shared" si="2"/>
        <v>2.3185220076411994E-2</v>
      </c>
      <c r="F45">
        <f t="shared" si="3"/>
        <v>-0.23849897943162168</v>
      </c>
      <c r="G45">
        <v>0</v>
      </c>
      <c r="H45">
        <f t="shared" si="4"/>
        <v>0.26168419950803373</v>
      </c>
      <c r="I45">
        <f t="shared" si="5"/>
        <v>-1.0474793930096669</v>
      </c>
      <c r="J45">
        <f t="shared" si="6"/>
        <v>1.0474793930096669</v>
      </c>
      <c r="K45">
        <f t="shared" si="7"/>
        <v>0.49345437578019818</v>
      </c>
      <c r="L45">
        <f t="shared" si="8"/>
        <v>0.50654562421980165</v>
      </c>
      <c r="M45">
        <f t="shared" si="9"/>
        <v>2.0265298051494733</v>
      </c>
      <c r="N45">
        <f t="shared" si="10"/>
        <v>1.9741558354989901</v>
      </c>
    </row>
    <row r="46" spans="1:14" x14ac:dyDescent="0.25">
      <c r="A46" s="4">
        <f>IF('True_Odds_Calculator_2-way'!A47="","",'True_Odds_Calculator_2-way'!A47)</f>
        <v>2.34</v>
      </c>
      <c r="B46" s="4">
        <f>IF('True_Odds_Calculator_2-way'!B47="","",'True_Odds_Calculator_2-way'!B47)</f>
        <v>1.66</v>
      </c>
      <c r="C46" s="4">
        <f t="shared" si="0"/>
        <v>0.42735042735042739</v>
      </c>
      <c r="D46">
        <f t="shared" si="1"/>
        <v>0.60240963855421692</v>
      </c>
      <c r="E46">
        <f t="shared" si="2"/>
        <v>2.9760065904644417E-2</v>
      </c>
      <c r="F46">
        <f t="shared" si="3"/>
        <v>-0.22767995057151669</v>
      </c>
      <c r="G46">
        <v>0</v>
      </c>
      <c r="H46">
        <f t="shared" si="4"/>
        <v>0.2574400164761611</v>
      </c>
      <c r="I46">
        <f t="shared" si="5"/>
        <v>-1.0633485251477839</v>
      </c>
      <c r="J46">
        <f t="shared" si="6"/>
        <v>1.0633485251477839</v>
      </c>
      <c r="K46">
        <f t="shared" si="7"/>
        <v>0.41239034653044082</v>
      </c>
      <c r="L46">
        <f t="shared" si="8"/>
        <v>0.58760965346955907</v>
      </c>
      <c r="M46">
        <f t="shared" si="9"/>
        <v>2.4248870236980302</v>
      </c>
      <c r="N46">
        <f t="shared" si="10"/>
        <v>1.7018100265975373</v>
      </c>
    </row>
    <row r="47" spans="1:14" x14ac:dyDescent="0.25">
      <c r="A47" s="4">
        <f>IF('True_Odds_Calculator_2-way'!A48="","",'True_Odds_Calculator_2-way'!A48)</f>
        <v>2.34</v>
      </c>
      <c r="B47" s="4">
        <f>IF('True_Odds_Calculator_2-way'!B48="","",'True_Odds_Calculator_2-way'!B48)</f>
        <v>1.66</v>
      </c>
      <c r="C47" s="4">
        <f t="shared" si="0"/>
        <v>0.42735042735042739</v>
      </c>
      <c r="D47">
        <f t="shared" si="1"/>
        <v>0.60240963855421692</v>
      </c>
      <c r="E47">
        <f t="shared" si="2"/>
        <v>2.9760065904644417E-2</v>
      </c>
      <c r="F47">
        <f t="shared" si="3"/>
        <v>-0.22767995057151669</v>
      </c>
      <c r="G47">
        <v>0</v>
      </c>
      <c r="H47">
        <f t="shared" si="4"/>
        <v>0.2574400164761611</v>
      </c>
      <c r="I47">
        <f t="shared" si="5"/>
        <v>-1.0633485251477839</v>
      </c>
      <c r="J47">
        <f t="shared" si="6"/>
        <v>1.0633485251477839</v>
      </c>
      <c r="K47">
        <f t="shared" si="7"/>
        <v>0.41239034653044082</v>
      </c>
      <c r="L47">
        <f t="shared" si="8"/>
        <v>0.58760965346955907</v>
      </c>
      <c r="M47">
        <f t="shared" si="9"/>
        <v>2.4248870236980302</v>
      </c>
      <c r="N47">
        <f t="shared" si="10"/>
        <v>1.7018100265975373</v>
      </c>
    </row>
    <row r="48" spans="1:14" x14ac:dyDescent="0.25">
      <c r="A48" s="4">
        <f>IF('True_Odds_Calculator_2-way'!A49="","",'True_Odds_Calculator_2-way'!A49)</f>
        <v>2.0099999999999998</v>
      </c>
      <c r="B48" s="4">
        <f>IF('True_Odds_Calculator_2-way'!B49="","",'True_Odds_Calculator_2-way'!B49)</f>
        <v>1.87</v>
      </c>
      <c r="C48" s="4">
        <f t="shared" si="0"/>
        <v>0.49751243781094534</v>
      </c>
      <c r="D48">
        <f t="shared" si="1"/>
        <v>0.53475935828876997</v>
      </c>
      <c r="E48">
        <f t="shared" si="2"/>
        <v>3.22717960997152E-2</v>
      </c>
      <c r="F48">
        <f t="shared" si="3"/>
        <v>-0.23377763588474743</v>
      </c>
      <c r="G48">
        <v>0</v>
      </c>
      <c r="H48">
        <f t="shared" si="4"/>
        <v>0.26604943198446268</v>
      </c>
      <c r="I48">
        <f t="shared" si="5"/>
        <v>-1.0667918442539084</v>
      </c>
      <c r="J48">
        <f t="shared" si="6"/>
        <v>1.0667918442539084</v>
      </c>
      <c r="K48">
        <f t="shared" si="7"/>
        <v>0.48135709675649557</v>
      </c>
      <c r="L48">
        <f t="shared" si="8"/>
        <v>0.51864290324350448</v>
      </c>
      <c r="M48">
        <f t="shared" si="9"/>
        <v>2.0774597626964471</v>
      </c>
      <c r="N48">
        <f t="shared" si="10"/>
        <v>1.9281089045009006</v>
      </c>
    </row>
    <row r="49" spans="1:14" x14ac:dyDescent="0.25">
      <c r="A49" s="4">
        <f>IF('True_Odds_Calculator_2-way'!A50="","",'True_Odds_Calculator_2-way'!A50)</f>
        <v>1.93</v>
      </c>
      <c r="B49" s="4">
        <f>IF('True_Odds_Calculator_2-way'!B50="","",'True_Odds_Calculator_2-way'!B50)</f>
        <v>1.94</v>
      </c>
      <c r="C49" s="4">
        <f t="shared" si="0"/>
        <v>0.5181347150259068</v>
      </c>
      <c r="D49">
        <f t="shared" si="1"/>
        <v>0.51546391752577325</v>
      </c>
      <c r="E49">
        <f t="shared" si="2"/>
        <v>3.3598632551679941E-2</v>
      </c>
      <c r="F49">
        <f t="shared" si="3"/>
        <v>-0.2334811174616741</v>
      </c>
      <c r="G49">
        <v>0</v>
      </c>
      <c r="H49">
        <f t="shared" si="4"/>
        <v>0.26707975001335404</v>
      </c>
      <c r="I49">
        <f t="shared" si="5"/>
        <v>-1.0695340092890231</v>
      </c>
      <c r="J49">
        <f t="shared" si="6"/>
        <v>1.0695340092890231</v>
      </c>
      <c r="K49">
        <f t="shared" si="7"/>
        <v>0.50133690795359842</v>
      </c>
      <c r="L49">
        <f t="shared" si="8"/>
        <v>0.49866309204640175</v>
      </c>
      <c r="M49">
        <f t="shared" si="9"/>
        <v>1.9946666286387909</v>
      </c>
      <c r="N49">
        <f t="shared" si="10"/>
        <v>2.0053619687316817</v>
      </c>
    </row>
    <row r="50" spans="1:14" x14ac:dyDescent="0.25">
      <c r="A50" s="4">
        <f>IF('True_Odds_Calculator_2-way'!A51="","",'True_Odds_Calculator_2-way'!A51)</f>
        <v>2.02</v>
      </c>
      <c r="B50" s="4">
        <f>IF('True_Odds_Calculator_2-way'!B51="","",'True_Odds_Calculator_2-way'!B51)</f>
        <v>1.85</v>
      </c>
      <c r="C50" s="4">
        <f t="shared" si="0"/>
        <v>0.49504950495049505</v>
      </c>
      <c r="D50">
        <f t="shared" si="1"/>
        <v>0.54054054054054046</v>
      </c>
      <c r="E50">
        <f t="shared" si="2"/>
        <v>3.5590045491035394E-2</v>
      </c>
      <c r="F50">
        <f t="shared" si="3"/>
        <v>-0.23200428150923214</v>
      </c>
      <c r="G50">
        <v>0</v>
      </c>
      <c r="H50">
        <f t="shared" si="4"/>
        <v>0.26759432700026753</v>
      </c>
      <c r="I50">
        <f t="shared" si="5"/>
        <v>-1.0739657990297369</v>
      </c>
      <c r="J50">
        <f t="shared" si="6"/>
        <v>1.0739657990297369</v>
      </c>
      <c r="K50">
        <f t="shared" si="7"/>
        <v>0.4772255750516613</v>
      </c>
      <c r="L50">
        <f t="shared" si="8"/>
        <v>0.52277442494833892</v>
      </c>
      <c r="M50">
        <f t="shared" si="9"/>
        <v>2.0954451150103317</v>
      </c>
      <c r="N50">
        <f t="shared" si="10"/>
        <v>1.9128709291752766</v>
      </c>
    </row>
    <row r="51" spans="1:14" x14ac:dyDescent="0.25">
      <c r="A51" s="4">
        <f>IF('True_Odds_Calculator_2-way'!A52="","",'True_Odds_Calculator_2-way'!A52)</f>
        <v>2.31</v>
      </c>
      <c r="B51" s="4">
        <f>IF('True_Odds_Calculator_2-way'!B52="","",'True_Odds_Calculator_2-way'!B52)</f>
        <v>1.65</v>
      </c>
      <c r="C51" s="4">
        <f t="shared" si="0"/>
        <v>0.4329004329004329</v>
      </c>
      <c r="D51">
        <f t="shared" si="1"/>
        <v>0.60606060606060608</v>
      </c>
      <c r="E51">
        <f t="shared" si="2"/>
        <v>3.8961038961038863E-2</v>
      </c>
      <c r="F51">
        <f t="shared" si="3"/>
        <v>-0.22340285976649621</v>
      </c>
      <c r="G51">
        <v>0</v>
      </c>
      <c r="H51">
        <f t="shared" si="4"/>
        <v>0.26236389872753507</v>
      </c>
      <c r="I51">
        <f t="shared" si="5"/>
        <v>-1.0836965077746656</v>
      </c>
      <c r="J51">
        <f t="shared" si="6"/>
        <v>1.0836965077746656</v>
      </c>
      <c r="K51">
        <f t="shared" si="7"/>
        <v>0.41328420662140614</v>
      </c>
      <c r="L51">
        <f t="shared" si="8"/>
        <v>0.58671579337859414</v>
      </c>
      <c r="M51">
        <f t="shared" si="9"/>
        <v>2.4196424251848119</v>
      </c>
      <c r="N51">
        <f t="shared" si="10"/>
        <v>1.7044027300535323</v>
      </c>
    </row>
    <row r="52" spans="1:14" x14ac:dyDescent="0.25">
      <c r="A52" s="4">
        <f>IF('True_Odds_Calculator_2-way'!A53="","",'True_Odds_Calculator_2-way'!A53)</f>
        <v>1.8</v>
      </c>
      <c r="B52" s="4">
        <f>IF('True_Odds_Calculator_2-way'!B53="","",'True_Odds_Calculator_2-way'!B53)</f>
        <v>2.08</v>
      </c>
      <c r="C52" s="4">
        <f t="shared" si="0"/>
        <v>0.55555555555555558</v>
      </c>
      <c r="D52">
        <f t="shared" si="1"/>
        <v>0.48076923076923073</v>
      </c>
      <c r="E52">
        <f t="shared" si="2"/>
        <v>3.6324786324786196E-2</v>
      </c>
      <c r="F52">
        <f t="shared" si="3"/>
        <v>-0.23076923076923084</v>
      </c>
      <c r="G52">
        <v>0</v>
      </c>
      <c r="H52">
        <f t="shared" si="4"/>
        <v>0.26709401709401709</v>
      </c>
      <c r="I52">
        <f t="shared" si="5"/>
        <v>-1.0758287072798378</v>
      </c>
      <c r="J52">
        <f t="shared" si="6"/>
        <v>1.0758287072798378</v>
      </c>
      <c r="K52">
        <f t="shared" si="7"/>
        <v>0.53744284610792847</v>
      </c>
      <c r="L52">
        <f t="shared" si="8"/>
        <v>0.46255715389207158</v>
      </c>
      <c r="M52">
        <f t="shared" si="9"/>
        <v>1.86066296582387</v>
      </c>
      <c r="N52">
        <f t="shared" si="10"/>
        <v>2.1618950038622251</v>
      </c>
    </row>
    <row r="53" spans="1:14" x14ac:dyDescent="0.25">
      <c r="A53" s="4">
        <f>IF('True_Odds_Calculator_2-way'!A54="","",'True_Odds_Calculator_2-way'!A54)</f>
        <v>1.93</v>
      </c>
      <c r="B53" s="4">
        <f>IF('True_Odds_Calculator_2-way'!B54="","",'True_Odds_Calculator_2-way'!B54)</f>
        <v>1.94</v>
      </c>
      <c r="C53" s="4">
        <f t="shared" si="0"/>
        <v>0.5181347150259068</v>
      </c>
      <c r="D53">
        <f t="shared" si="1"/>
        <v>0.51546391752577325</v>
      </c>
      <c r="E53">
        <f t="shared" si="2"/>
        <v>3.3598632551679941E-2</v>
      </c>
      <c r="F53">
        <f t="shared" si="3"/>
        <v>-0.2334811174616741</v>
      </c>
      <c r="G53">
        <v>0</v>
      </c>
      <c r="H53">
        <f t="shared" si="4"/>
        <v>0.26707975001335404</v>
      </c>
      <c r="I53">
        <f t="shared" si="5"/>
        <v>-1.0695340092890231</v>
      </c>
      <c r="J53">
        <f t="shared" si="6"/>
        <v>1.0695340092890231</v>
      </c>
      <c r="K53">
        <f t="shared" si="7"/>
        <v>0.50133690795359842</v>
      </c>
      <c r="L53">
        <f t="shared" si="8"/>
        <v>0.49866309204640175</v>
      </c>
      <c r="M53">
        <f t="shared" si="9"/>
        <v>1.9946666286387909</v>
      </c>
      <c r="N53">
        <f t="shared" si="10"/>
        <v>2.0053619687316817</v>
      </c>
    </row>
    <row r="54" spans="1:14" x14ac:dyDescent="0.25">
      <c r="A54" s="4">
        <f>IF('True_Odds_Calculator_2-way'!A55="","",'True_Odds_Calculator_2-way'!A55)</f>
        <v>1.73</v>
      </c>
      <c r="B54" s="4">
        <f>IF('True_Odds_Calculator_2-way'!B55="","",'True_Odds_Calculator_2-way'!B55)</f>
        <v>2.17</v>
      </c>
      <c r="C54" s="4">
        <f t="shared" si="0"/>
        <v>0.5780346820809249</v>
      </c>
      <c r="D54">
        <f t="shared" si="1"/>
        <v>0.46082949308755761</v>
      </c>
      <c r="E54">
        <f t="shared" si="2"/>
        <v>3.8864175168482618E-2</v>
      </c>
      <c r="F54">
        <f t="shared" si="3"/>
        <v>-0.22751125436189756</v>
      </c>
      <c r="G54">
        <v>0</v>
      </c>
      <c r="H54">
        <f t="shared" si="4"/>
        <v>0.26637542953038013</v>
      </c>
      <c r="I54">
        <f t="shared" si="5"/>
        <v>-1.0820457886019927</v>
      </c>
      <c r="J54">
        <f t="shared" si="6"/>
        <v>1.0820457886019927</v>
      </c>
      <c r="K54">
        <f t="shared" si="7"/>
        <v>0.55869248171599584</v>
      </c>
      <c r="L54">
        <f t="shared" si="8"/>
        <v>0.44130751828400394</v>
      </c>
      <c r="M54">
        <f t="shared" si="9"/>
        <v>1.789893425679455</v>
      </c>
      <c r="N54">
        <f t="shared" si="10"/>
        <v>2.2659935726643319</v>
      </c>
    </row>
    <row r="55" spans="1:14" x14ac:dyDescent="0.25">
      <c r="A55" s="4">
        <f>IF('True_Odds_Calculator_2-way'!A56="","",'True_Odds_Calculator_2-way'!A56)</f>
        <v>2.2599999999999998</v>
      </c>
      <c r="B55" s="4">
        <f>IF('True_Odds_Calculator_2-way'!B56="","",'True_Odds_Calculator_2-way'!B56)</f>
        <v>1.68</v>
      </c>
      <c r="C55" s="4">
        <f t="shared" si="0"/>
        <v>0.44247787610619471</v>
      </c>
      <c r="D55">
        <f t="shared" si="1"/>
        <v>0.59523809523809523</v>
      </c>
      <c r="E55">
        <f t="shared" si="2"/>
        <v>3.7715971344289834E-2</v>
      </c>
      <c r="F55">
        <f t="shared" si="3"/>
        <v>-0.22566371681415942</v>
      </c>
      <c r="G55">
        <v>0</v>
      </c>
      <c r="H55">
        <f t="shared" si="4"/>
        <v>0.26337968815844925</v>
      </c>
      <c r="I55">
        <f t="shared" si="5"/>
        <v>-1.080339539253607</v>
      </c>
      <c r="J55">
        <f t="shared" si="6"/>
        <v>1.080339539253607</v>
      </c>
      <c r="K55">
        <f t="shared" si="7"/>
        <v>0.4235084779870531</v>
      </c>
      <c r="L55">
        <f t="shared" si="8"/>
        <v>0.57649152201294696</v>
      </c>
      <c r="M55">
        <f t="shared" si="9"/>
        <v>2.3612278194595446</v>
      </c>
      <c r="N55">
        <f t="shared" si="10"/>
        <v>1.7346308866924531</v>
      </c>
    </row>
    <row r="56" spans="1:14" x14ac:dyDescent="0.25">
      <c r="A56" s="4">
        <f>IF('True_Odds_Calculator_2-way'!A57="","",'True_Odds_Calculator_2-way'!A57)</f>
        <v>2.13</v>
      </c>
      <c r="B56" s="4">
        <f>IF('True_Odds_Calculator_2-way'!B57="","",'True_Odds_Calculator_2-way'!B57)</f>
        <v>1.76</v>
      </c>
      <c r="C56" s="4">
        <f t="shared" si="0"/>
        <v>0.46948356807511737</v>
      </c>
      <c r="D56">
        <f t="shared" si="1"/>
        <v>0.56818181818181823</v>
      </c>
      <c r="E56">
        <f t="shared" si="2"/>
        <v>3.7665386256935607E-2</v>
      </c>
      <c r="F56">
        <f t="shared" si="3"/>
        <v>-0.22908664105847198</v>
      </c>
      <c r="G56">
        <v>0</v>
      </c>
      <c r="H56">
        <f t="shared" si="4"/>
        <v>0.26675202731540765</v>
      </c>
      <c r="I56">
        <f t="shared" si="5"/>
        <v>-1.0790808419378759</v>
      </c>
      <c r="J56">
        <f t="shared" si="6"/>
        <v>1.0790808419378759</v>
      </c>
      <c r="K56">
        <f t="shared" si="7"/>
        <v>0.45058007312499337</v>
      </c>
      <c r="L56">
        <f t="shared" si="8"/>
        <v>0.54941992687500663</v>
      </c>
      <c r="M56">
        <f t="shared" si="9"/>
        <v>2.2193613513897996</v>
      </c>
      <c r="N56">
        <f t="shared" si="10"/>
        <v>1.8201014398727853</v>
      </c>
    </row>
    <row r="57" spans="1:14" x14ac:dyDescent="0.25">
      <c r="A57" s="4">
        <f>IF('True_Odds_Calculator_2-way'!A58="","",'True_Odds_Calculator_2-way'!A58)</f>
        <v>1.76</v>
      </c>
      <c r="B57" s="4">
        <f>IF('True_Odds_Calculator_2-way'!B58="","",'True_Odds_Calculator_2-way'!B58)</f>
        <v>2.12</v>
      </c>
      <c r="C57" s="4">
        <f t="shared" si="0"/>
        <v>0.56818181818181823</v>
      </c>
      <c r="D57">
        <f t="shared" si="1"/>
        <v>0.47169811320754712</v>
      </c>
      <c r="E57">
        <f t="shared" si="2"/>
        <v>3.9879931389365408E-2</v>
      </c>
      <c r="F57">
        <f t="shared" si="3"/>
        <v>-0.22813036020583177</v>
      </c>
      <c r="G57">
        <v>0</v>
      </c>
      <c r="H57">
        <f t="shared" si="4"/>
        <v>0.26801029159519724</v>
      </c>
      <c r="I57">
        <f t="shared" si="5"/>
        <v>-1.0838874619051502</v>
      </c>
      <c r="J57">
        <f t="shared" si="6"/>
        <v>1.0838874619051502</v>
      </c>
      <c r="K57">
        <f t="shared" si="7"/>
        <v>0.54831942340648987</v>
      </c>
      <c r="L57">
        <f t="shared" si="8"/>
        <v>0.45168057659351019</v>
      </c>
      <c r="M57">
        <f t="shared" si="9"/>
        <v>1.8237544710479137</v>
      </c>
      <c r="N57">
        <f t="shared" si="10"/>
        <v>2.2139539573337679</v>
      </c>
    </row>
    <row r="58" spans="1:14" x14ac:dyDescent="0.25">
      <c r="A58" s="4">
        <f>IF('True_Odds_Calculator_2-way'!A59="","",'True_Odds_Calculator_2-way'!A59)</f>
        <v>1.65</v>
      </c>
      <c r="B58" s="4">
        <f>IF('True_Odds_Calculator_2-way'!B59="","",'True_Odds_Calculator_2-way'!B59)</f>
        <v>2.3199999999999998</v>
      </c>
      <c r="C58" s="4">
        <f t="shared" si="0"/>
        <v>0.60606060606060608</v>
      </c>
      <c r="D58">
        <f t="shared" si="1"/>
        <v>0.43103448275862072</v>
      </c>
      <c r="E58">
        <f t="shared" si="2"/>
        <v>3.709508881922674E-2</v>
      </c>
      <c r="F58">
        <f t="shared" si="3"/>
        <v>-0.22413793103448287</v>
      </c>
      <c r="G58">
        <v>0</v>
      </c>
      <c r="H58">
        <f t="shared" si="4"/>
        <v>0.26123301985370956</v>
      </c>
      <c r="I58">
        <f t="shared" si="5"/>
        <v>-1.0795837927188261</v>
      </c>
      <c r="J58">
        <f t="shared" si="6"/>
        <v>1.0795837927188261</v>
      </c>
      <c r="K58">
        <f t="shared" si="7"/>
        <v>0.58763747141380174</v>
      </c>
      <c r="L58">
        <f t="shared" si="8"/>
        <v>0.41236252858619832</v>
      </c>
      <c r="M58">
        <f t="shared" si="9"/>
        <v>1.7017294652672368</v>
      </c>
      <c r="N58">
        <f t="shared" si="10"/>
        <v>2.4250506063888508</v>
      </c>
    </row>
    <row r="59" spans="1:14" x14ac:dyDescent="0.25">
      <c r="A59" s="4">
        <f>IF('True_Odds_Calculator_2-way'!A60="","",'True_Odds_Calculator_2-way'!A60)</f>
        <v>2.4</v>
      </c>
      <c r="B59" s="4">
        <f>IF('True_Odds_Calculator_2-way'!B60="","",'True_Odds_Calculator_2-way'!B60)</f>
        <v>1.61</v>
      </c>
      <c r="C59" s="4">
        <f t="shared" si="0"/>
        <v>0.41666666666666669</v>
      </c>
      <c r="D59">
        <f t="shared" si="1"/>
        <v>0.6211180124223602</v>
      </c>
      <c r="E59">
        <f t="shared" si="2"/>
        <v>3.7784679089026829E-2</v>
      </c>
      <c r="F59">
        <f t="shared" si="3"/>
        <v>-0.22101449275362328</v>
      </c>
      <c r="G59">
        <v>0</v>
      </c>
      <c r="H59">
        <f t="shared" si="4"/>
        <v>0.25879917184265011</v>
      </c>
      <c r="I59">
        <f t="shared" si="5"/>
        <v>-1.0821091383745125</v>
      </c>
      <c r="J59">
        <f t="shared" si="6"/>
        <v>1.0821091383745125</v>
      </c>
      <c r="K59">
        <f t="shared" si="7"/>
        <v>0.39762177743270088</v>
      </c>
      <c r="L59">
        <f t="shared" si="8"/>
        <v>0.602378222567299</v>
      </c>
      <c r="M59">
        <f t="shared" si="9"/>
        <v>2.5149527937243179</v>
      </c>
      <c r="N59">
        <f t="shared" si="10"/>
        <v>1.660086574408453</v>
      </c>
    </row>
    <row r="60" spans="1:14" x14ac:dyDescent="0.25">
      <c r="A60" s="4">
        <f>IF('True_Odds_Calculator_2-way'!A61="","",'True_Odds_Calculator_2-way'!A61)</f>
        <v>2.1</v>
      </c>
      <c r="B60" s="4">
        <f>IF('True_Odds_Calculator_2-way'!B61="","",'True_Odds_Calculator_2-way'!B61)</f>
        <v>1.78</v>
      </c>
      <c r="C60" s="4">
        <f t="shared" si="0"/>
        <v>0.47619047619047616</v>
      </c>
      <c r="D60">
        <f t="shared" si="1"/>
        <v>0.5617977528089888</v>
      </c>
      <c r="E60">
        <f t="shared" si="2"/>
        <v>3.7988228999465079E-2</v>
      </c>
      <c r="F60">
        <f t="shared" si="3"/>
        <v>-0.2295345104333868</v>
      </c>
      <c r="G60">
        <v>0</v>
      </c>
      <c r="H60">
        <f t="shared" si="4"/>
        <v>0.26752273943285182</v>
      </c>
      <c r="I60">
        <f t="shared" si="5"/>
        <v>-1.0795837927188263</v>
      </c>
      <c r="J60">
        <f t="shared" si="6"/>
        <v>1.0795837927188263</v>
      </c>
      <c r="K60">
        <f t="shared" si="7"/>
        <v>0.45713404422735271</v>
      </c>
      <c r="L60">
        <f t="shared" si="8"/>
        <v>0.54286595577264729</v>
      </c>
      <c r="M60">
        <f t="shared" si="9"/>
        <v>2.1875421719907089</v>
      </c>
      <c r="N60">
        <f t="shared" si="10"/>
        <v>1.8420753583206844</v>
      </c>
    </row>
    <row r="61" spans="1:14" x14ac:dyDescent="0.25">
      <c r="A61" s="4">
        <f>IF('True_Odds_Calculator_2-way'!A62="","",'True_Odds_Calculator_2-way'!A62)</f>
        <v>2.34</v>
      </c>
      <c r="B61" s="4">
        <f>IF('True_Odds_Calculator_2-way'!B62="","",'True_Odds_Calculator_2-way'!B62)</f>
        <v>1.64</v>
      </c>
      <c r="C61" s="4">
        <f t="shared" si="0"/>
        <v>0.42735042735042739</v>
      </c>
      <c r="D61">
        <f t="shared" si="1"/>
        <v>0.6097560975609756</v>
      </c>
      <c r="E61">
        <f t="shared" si="2"/>
        <v>3.7106524911402872E-2</v>
      </c>
      <c r="F61">
        <f t="shared" si="3"/>
        <v>-0.22347300396080894</v>
      </c>
      <c r="G61">
        <v>0</v>
      </c>
      <c r="H61">
        <f t="shared" si="4"/>
        <v>0.26057952887221181</v>
      </c>
      <c r="I61">
        <f t="shared" si="5"/>
        <v>-1.0798355319766999</v>
      </c>
      <c r="J61">
        <f t="shared" si="6"/>
        <v>1.0798355319766999</v>
      </c>
      <c r="K61">
        <f t="shared" si="7"/>
        <v>0.40866707460459728</v>
      </c>
      <c r="L61">
        <f t="shared" si="8"/>
        <v>0.59133292539540294</v>
      </c>
      <c r="M61">
        <f t="shared" si="9"/>
        <v>2.4469796128487777</v>
      </c>
      <c r="N61">
        <f t="shared" si="10"/>
        <v>1.6910947404650878</v>
      </c>
    </row>
    <row r="62" spans="1:14" x14ac:dyDescent="0.25">
      <c r="A62" s="4">
        <f>IF('True_Odds_Calculator_2-way'!A63="","",'True_Odds_Calculator_2-way'!A63)</f>
        <v>1.85</v>
      </c>
      <c r="B62" s="4">
        <f>IF('True_Odds_Calculator_2-way'!B63="","",'True_Odds_Calculator_2-way'!B63)</f>
        <v>2.0299999999999998</v>
      </c>
      <c r="C62" s="4">
        <f t="shared" si="0"/>
        <v>0.54054054054054046</v>
      </c>
      <c r="D62">
        <f t="shared" si="1"/>
        <v>0.49261083743842371</v>
      </c>
      <c r="E62">
        <f t="shared" si="2"/>
        <v>3.315137797896428E-2</v>
      </c>
      <c r="F62">
        <f t="shared" si="3"/>
        <v>-0.23312475036612956</v>
      </c>
      <c r="G62">
        <v>0</v>
      </c>
      <c r="H62">
        <f t="shared" si="4"/>
        <v>0.26627612834509384</v>
      </c>
      <c r="I62">
        <f t="shared" si="5"/>
        <v>-1.0687396570715308</v>
      </c>
      <c r="J62">
        <f t="shared" si="6"/>
        <v>1.0687396570715308</v>
      </c>
      <c r="K62">
        <f t="shared" si="7"/>
        <v>0.52399127907708287</v>
      </c>
      <c r="L62">
        <f t="shared" si="8"/>
        <v>0.47600872092291718</v>
      </c>
      <c r="M62">
        <f t="shared" si="9"/>
        <v>1.9084287085108012</v>
      </c>
      <c r="N62">
        <f t="shared" si="10"/>
        <v>2.1008018467836762</v>
      </c>
    </row>
    <row r="63" spans="1:14" x14ac:dyDescent="0.25">
      <c r="A63" s="4">
        <f>IF('True_Odds_Calculator_2-way'!A64="","",'True_Odds_Calculator_2-way'!A64)</f>
        <v>2.15</v>
      </c>
      <c r="B63" s="4">
        <f>IF('True_Odds_Calculator_2-way'!B64="","",'True_Odds_Calculator_2-way'!B64)</f>
        <v>1.75</v>
      </c>
      <c r="C63" s="4">
        <f t="shared" si="0"/>
        <v>0.46511627906976744</v>
      </c>
      <c r="D63">
        <f t="shared" si="1"/>
        <v>0.5714285714285714</v>
      </c>
      <c r="E63">
        <f t="shared" si="2"/>
        <v>3.6544850498338777E-2</v>
      </c>
      <c r="F63">
        <f t="shared" si="3"/>
        <v>-0.22923588039867115</v>
      </c>
      <c r="G63">
        <v>0</v>
      </c>
      <c r="H63">
        <f t="shared" si="4"/>
        <v>0.26578073089700993</v>
      </c>
      <c r="I63">
        <f t="shared" si="5"/>
        <v>-1.0767638041163308</v>
      </c>
      <c r="J63">
        <f t="shared" si="6"/>
        <v>1.0767638041163308</v>
      </c>
      <c r="K63">
        <f t="shared" si="7"/>
        <v>0.44677195262583885</v>
      </c>
      <c r="L63">
        <f t="shared" si="8"/>
        <v>0.5532280473741612</v>
      </c>
      <c r="M63">
        <f t="shared" si="9"/>
        <v>2.2382783747337802</v>
      </c>
      <c r="N63">
        <f t="shared" si="10"/>
        <v>1.8075728530872484</v>
      </c>
    </row>
    <row r="64" spans="1:14" x14ac:dyDescent="0.25">
      <c r="A64" s="4">
        <f>IF('True_Odds_Calculator_2-way'!A65="","",'True_Odds_Calculator_2-way'!A65)</f>
        <v>2.29</v>
      </c>
      <c r="B64" s="4">
        <f>IF('True_Odds_Calculator_2-way'!B65="","",'True_Odds_Calculator_2-way'!B65)</f>
        <v>1.66</v>
      </c>
      <c r="C64" s="4">
        <f t="shared" si="0"/>
        <v>0.4366812227074236</v>
      </c>
      <c r="D64">
        <f t="shared" si="1"/>
        <v>0.60240963855421692</v>
      </c>
      <c r="E64">
        <f t="shared" si="2"/>
        <v>3.9090861261640519E-2</v>
      </c>
      <c r="F64">
        <f t="shared" si="3"/>
        <v>-0.22397011627295205</v>
      </c>
      <c r="G64">
        <v>0</v>
      </c>
      <c r="H64">
        <f t="shared" si="4"/>
        <v>0.26306097753459257</v>
      </c>
      <c r="I64">
        <f t="shared" si="5"/>
        <v>-1.0837601479372587</v>
      </c>
      <c r="J64">
        <f t="shared" si="6"/>
        <v>1.0837601479372587</v>
      </c>
      <c r="K64">
        <f t="shared" si="7"/>
        <v>0.41700538087901889</v>
      </c>
      <c r="L64">
        <f t="shared" si="8"/>
        <v>0.58299461912098116</v>
      </c>
      <c r="M64">
        <f t="shared" si="9"/>
        <v>2.3980505908390635</v>
      </c>
      <c r="N64">
        <f t="shared" si="10"/>
        <v>1.7152816976385905</v>
      </c>
    </row>
    <row r="65" spans="1:14" x14ac:dyDescent="0.25">
      <c r="A65" s="4">
        <f>IF('True_Odds_Calculator_2-way'!A66="","",'True_Odds_Calculator_2-way'!A66)</f>
        <v>2.0299999999999998</v>
      </c>
      <c r="B65" s="4">
        <f>IF('True_Odds_Calculator_2-way'!B66="","",'True_Odds_Calculator_2-way'!B66)</f>
        <v>1.85</v>
      </c>
      <c r="C65" s="4">
        <f t="shared" si="0"/>
        <v>0.49261083743842371</v>
      </c>
      <c r="D65">
        <f t="shared" si="1"/>
        <v>0.54054054054054046</v>
      </c>
      <c r="E65">
        <f t="shared" si="2"/>
        <v>3.315137797896428E-2</v>
      </c>
      <c r="F65">
        <f t="shared" si="3"/>
        <v>-0.23312475036612956</v>
      </c>
      <c r="G65">
        <v>0</v>
      </c>
      <c r="H65">
        <f t="shared" si="4"/>
        <v>0.26627612834509384</v>
      </c>
      <c r="I65">
        <f t="shared" si="5"/>
        <v>-1.0687396570715308</v>
      </c>
      <c r="J65">
        <f t="shared" si="6"/>
        <v>1.0687396570715308</v>
      </c>
      <c r="K65">
        <f t="shared" si="7"/>
        <v>0.47600872092291718</v>
      </c>
      <c r="L65">
        <f t="shared" si="8"/>
        <v>0.52399127907708287</v>
      </c>
      <c r="M65">
        <f t="shared" si="9"/>
        <v>2.1008018467836762</v>
      </c>
      <c r="N65">
        <f t="shared" si="10"/>
        <v>1.9084287085108012</v>
      </c>
    </row>
    <row r="66" spans="1:14" x14ac:dyDescent="0.25">
      <c r="A66" s="4">
        <f>IF('True_Odds_Calculator_2-way'!A67="","",'True_Odds_Calculator_2-way'!A67)</f>
        <v>2.15</v>
      </c>
      <c r="B66" s="4">
        <f>IF('True_Odds_Calculator_2-way'!B67="","",'True_Odds_Calculator_2-way'!B67)</f>
        <v>1.72</v>
      </c>
      <c r="C66" s="4">
        <f t="shared" si="0"/>
        <v>0.46511627906976744</v>
      </c>
      <c r="D66">
        <f t="shared" si="1"/>
        <v>0.58139534883720934</v>
      </c>
      <c r="E66">
        <f t="shared" si="2"/>
        <v>4.6511627906976827E-2</v>
      </c>
      <c r="F66">
        <f t="shared" si="3"/>
        <v>-0.22390481341265545</v>
      </c>
      <c r="G66">
        <v>0</v>
      </c>
      <c r="H66">
        <f t="shared" si="4"/>
        <v>0.27041644131963227</v>
      </c>
      <c r="I66">
        <f t="shared" si="5"/>
        <v>-1.0989674556596452</v>
      </c>
      <c r="J66">
        <f t="shared" si="6"/>
        <v>1.0989674556596452</v>
      </c>
      <c r="K66">
        <f t="shared" si="7"/>
        <v>0.44173268206089783</v>
      </c>
      <c r="L66">
        <f t="shared" si="8"/>
        <v>0.55826731793910211</v>
      </c>
      <c r="M66">
        <f t="shared" si="9"/>
        <v>2.2638125740085919</v>
      </c>
      <c r="N66">
        <f t="shared" si="10"/>
        <v>1.7912565680749446</v>
      </c>
    </row>
    <row r="67" spans="1:14" x14ac:dyDescent="0.25">
      <c r="A67" s="4">
        <f>IF('True_Odds_Calculator_2-way'!A68="","",'True_Odds_Calculator_2-way'!A68)</f>
        <v>2</v>
      </c>
      <c r="B67" s="4">
        <f>IF('True_Odds_Calculator_2-way'!B68="","",'True_Odds_Calculator_2-way'!B68)</f>
        <v>1.88</v>
      </c>
      <c r="C67" s="4">
        <f t="shared" ref="C67:C130" si="11">1/A67</f>
        <v>0.5</v>
      </c>
      <c r="D67">
        <f t="shared" ref="D67:D130" si="12">1/B67</f>
        <v>0.53191489361702127</v>
      </c>
      <c r="E67">
        <f t="shared" ref="E67:E130" si="13">C67+D67-1</f>
        <v>3.1914893617021267E-2</v>
      </c>
      <c r="F67">
        <f t="shared" ref="F67:F130" si="14">C67+D67-(C67*D67)-1</f>
        <v>-0.23404255319148937</v>
      </c>
      <c r="G67">
        <v>0</v>
      </c>
      <c r="H67">
        <f t="shared" ref="H67:H130" si="15">C67*D67</f>
        <v>0.26595744680851063</v>
      </c>
      <c r="I67">
        <f t="shared" ref="I67:I130" si="16">((-4*F67*H67)^0.5)/(2*F67)</f>
        <v>-1.0660035817780522</v>
      </c>
      <c r="J67">
        <f t="shared" ref="J67:J130" si="17">(-((-4*F67*H67)^0.5))/(2*F67)</f>
        <v>1.0660035817780522</v>
      </c>
      <c r="K67">
        <f t="shared" ref="K67:K130" si="18">IF(A67="","",(C67/($J67+C67-($J67*C67))))</f>
        <v>0.48402626637238261</v>
      </c>
      <c r="L67">
        <f t="shared" ref="L67:L130" si="19">IF(B67="","",(D67/($J67+D67-($J67*D67))))</f>
        <v>0.51597373362761745</v>
      </c>
      <c r="M67">
        <f t="shared" ref="M67:M130" si="20">IF(A67="","",1/K67)</f>
        <v>2.0660035817780522</v>
      </c>
      <c r="N67">
        <f t="shared" ref="N67:N130" si="21">IF(B67="","",1/L67)</f>
        <v>1.9380831519646857</v>
      </c>
    </row>
    <row r="68" spans="1:14" x14ac:dyDescent="0.25">
      <c r="A68" s="4">
        <f>IF('True_Odds_Calculator_2-way'!A69="","",'True_Odds_Calculator_2-way'!A69)</f>
        <v>2.06</v>
      </c>
      <c r="B68" s="4">
        <f>IF('True_Odds_Calculator_2-way'!B69="","",'True_Odds_Calculator_2-way'!B69)</f>
        <v>1.81</v>
      </c>
      <c r="C68" s="4">
        <f t="shared" si="11"/>
        <v>0.4854368932038835</v>
      </c>
      <c r="D68">
        <f t="shared" si="12"/>
        <v>0.5524861878453039</v>
      </c>
      <c r="E68">
        <f t="shared" si="13"/>
        <v>3.7923081049187513E-2</v>
      </c>
      <c r="F68">
        <f t="shared" si="14"/>
        <v>-0.23027409751649397</v>
      </c>
      <c r="G68">
        <v>0</v>
      </c>
      <c r="H68">
        <f t="shared" si="15"/>
        <v>0.26819717856568148</v>
      </c>
      <c r="I68">
        <f t="shared" si="16"/>
        <v>-1.079206513730294</v>
      </c>
      <c r="J68">
        <f t="shared" si="17"/>
        <v>1.079206513730294</v>
      </c>
      <c r="K68">
        <f t="shared" si="18"/>
        <v>0.46642685075531992</v>
      </c>
      <c r="L68">
        <f t="shared" si="19"/>
        <v>0.5335731492446798</v>
      </c>
      <c r="M68">
        <f t="shared" si="20"/>
        <v>2.1439589045541121</v>
      </c>
      <c r="N68">
        <f t="shared" si="21"/>
        <v>1.8741572761215382</v>
      </c>
    </row>
    <row r="69" spans="1:14" x14ac:dyDescent="0.25">
      <c r="A69" s="4">
        <f>IF('True_Odds_Calculator_2-way'!A70="","",'True_Odds_Calculator_2-way'!A70)</f>
        <v>2.2200000000000002</v>
      </c>
      <c r="B69" s="4">
        <f>IF('True_Odds_Calculator_2-way'!B70="","",'True_Odds_Calculator_2-way'!B70)</f>
        <v>1.7</v>
      </c>
      <c r="C69" s="4">
        <f t="shared" si="11"/>
        <v>0.4504504504504504</v>
      </c>
      <c r="D69">
        <f t="shared" si="12"/>
        <v>0.58823529411764708</v>
      </c>
      <c r="E69">
        <f t="shared" si="13"/>
        <v>3.868574456809748E-2</v>
      </c>
      <c r="F69">
        <f t="shared" si="14"/>
        <v>-0.22628510863804985</v>
      </c>
      <c r="G69">
        <v>0</v>
      </c>
      <c r="H69">
        <f t="shared" si="15"/>
        <v>0.26497085320614733</v>
      </c>
      <c r="I69">
        <f t="shared" si="16"/>
        <v>-1.0821091383745125</v>
      </c>
      <c r="J69">
        <f t="shared" si="17"/>
        <v>1.0821091383745125</v>
      </c>
      <c r="K69">
        <f t="shared" si="18"/>
        <v>0.43100231571506481</v>
      </c>
      <c r="L69">
        <f t="shared" si="19"/>
        <v>0.56899768428493536</v>
      </c>
      <c r="M69">
        <f t="shared" si="20"/>
        <v>2.3201731488169055</v>
      </c>
      <c r="N69">
        <f t="shared" si="21"/>
        <v>1.7574763968621581</v>
      </c>
    </row>
    <row r="70" spans="1:14" x14ac:dyDescent="0.25">
      <c r="A70" s="4">
        <f>IF('True_Odds_Calculator_2-way'!A71="","",'True_Odds_Calculator_2-way'!A71)</f>
        <v>2.2999999999999998</v>
      </c>
      <c r="B70" s="4">
        <f>IF('True_Odds_Calculator_2-way'!B71="","",'True_Odds_Calculator_2-way'!B71)</f>
        <v>1.65</v>
      </c>
      <c r="C70" s="4">
        <f t="shared" si="11"/>
        <v>0.43478260869565222</v>
      </c>
      <c r="D70">
        <f t="shared" si="12"/>
        <v>0.60606060606060608</v>
      </c>
      <c r="E70">
        <f t="shared" si="13"/>
        <v>4.0843214756258295E-2</v>
      </c>
      <c r="F70">
        <f t="shared" si="14"/>
        <v>-0.22266139657443995</v>
      </c>
      <c r="G70">
        <v>0</v>
      </c>
      <c r="H70">
        <f t="shared" si="15"/>
        <v>0.2635046113306983</v>
      </c>
      <c r="I70">
        <f t="shared" si="16"/>
        <v>-1.0878565864408427</v>
      </c>
      <c r="J70">
        <f t="shared" si="17"/>
        <v>1.0878565864408427</v>
      </c>
      <c r="K70">
        <f t="shared" si="18"/>
        <v>0.41421356237309503</v>
      </c>
      <c r="L70">
        <f t="shared" si="19"/>
        <v>0.58578643762690474</v>
      </c>
      <c r="M70">
        <f t="shared" si="20"/>
        <v>2.4142135623730949</v>
      </c>
      <c r="N70">
        <f t="shared" si="21"/>
        <v>1.7071067811865481</v>
      </c>
    </row>
    <row r="71" spans="1:14" x14ac:dyDescent="0.25">
      <c r="A71" s="4">
        <f>IF('True_Odds_Calculator_2-way'!A72="","",'True_Odds_Calculator_2-way'!A72)</f>
        <v>1.95</v>
      </c>
      <c r="B71" s="4">
        <f>IF('True_Odds_Calculator_2-way'!B72="","",'True_Odds_Calculator_2-way'!B72)</f>
        <v>1.88</v>
      </c>
      <c r="C71" s="4">
        <f t="shared" si="11"/>
        <v>0.51282051282051289</v>
      </c>
      <c r="D71">
        <f t="shared" si="12"/>
        <v>0.53191489361702127</v>
      </c>
      <c r="E71">
        <f t="shared" si="13"/>
        <v>4.4735406437534042E-2</v>
      </c>
      <c r="F71">
        <f t="shared" si="14"/>
        <v>-0.22804146208401543</v>
      </c>
      <c r="G71">
        <v>0</v>
      </c>
      <c r="H71">
        <f t="shared" si="15"/>
        <v>0.27277686852154942</v>
      </c>
      <c r="I71">
        <f t="shared" si="16"/>
        <v>-1.0936965981495175</v>
      </c>
      <c r="J71">
        <f t="shared" si="17"/>
        <v>1.0936965981495175</v>
      </c>
      <c r="K71">
        <f t="shared" si="18"/>
        <v>0.49043365789995519</v>
      </c>
      <c r="L71">
        <f t="shared" si="19"/>
        <v>0.50956634210004492</v>
      </c>
      <c r="M71">
        <f t="shared" si="20"/>
        <v>2.0390117682420414</v>
      </c>
      <c r="N71">
        <f t="shared" si="21"/>
        <v>1.9624530063715757</v>
      </c>
    </row>
    <row r="72" spans="1:14" x14ac:dyDescent="0.25">
      <c r="A72" s="4">
        <f>IF('True_Odds_Calculator_2-way'!A73="","",'True_Odds_Calculator_2-way'!A73)</f>
        <v>1.72</v>
      </c>
      <c r="B72" s="4">
        <f>IF('True_Odds_Calculator_2-way'!B73="","",'True_Odds_Calculator_2-way'!B73)</f>
        <v>2.14</v>
      </c>
      <c r="C72" s="4">
        <f t="shared" si="11"/>
        <v>0.58139534883720934</v>
      </c>
      <c r="D72">
        <f t="shared" si="12"/>
        <v>0.46728971962616822</v>
      </c>
      <c r="E72">
        <f t="shared" si="13"/>
        <v>4.8685068463377501E-2</v>
      </c>
      <c r="F72">
        <f t="shared" si="14"/>
        <v>-0.22299500108672032</v>
      </c>
      <c r="G72">
        <v>0</v>
      </c>
      <c r="H72">
        <f t="shared" si="15"/>
        <v>0.27168006955009782</v>
      </c>
      <c r="I72">
        <f t="shared" si="16"/>
        <v>-1.1037769642208697</v>
      </c>
      <c r="J72">
        <f t="shared" si="17"/>
        <v>1.1037769642208697</v>
      </c>
      <c r="K72">
        <f t="shared" si="18"/>
        <v>0.55719016135121435</v>
      </c>
      <c r="L72">
        <f t="shared" si="19"/>
        <v>0.4428098386487857</v>
      </c>
      <c r="M72">
        <f t="shared" si="20"/>
        <v>1.7947194142390264</v>
      </c>
      <c r="N72">
        <f t="shared" si="21"/>
        <v>2.2583057392117913</v>
      </c>
    </row>
    <row r="73" spans="1:14" x14ac:dyDescent="0.25">
      <c r="A73" s="4">
        <f>IF('True_Odds_Calculator_2-way'!A74="","",'True_Odds_Calculator_2-way'!A74)</f>
        <v>1.48</v>
      </c>
      <c r="B73" s="4">
        <f>IF('True_Odds_Calculator_2-way'!B74="","",'True_Odds_Calculator_2-way'!B74)</f>
        <v>2.65</v>
      </c>
      <c r="C73" s="4">
        <f t="shared" si="11"/>
        <v>0.67567567567567566</v>
      </c>
      <c r="D73">
        <f t="shared" si="12"/>
        <v>0.37735849056603776</v>
      </c>
      <c r="E73">
        <f t="shared" si="13"/>
        <v>5.3034166241713532E-2</v>
      </c>
      <c r="F73">
        <f t="shared" si="14"/>
        <v>-0.2019377868434471</v>
      </c>
      <c r="G73">
        <v>0</v>
      </c>
      <c r="H73">
        <f t="shared" si="15"/>
        <v>0.25497195308516063</v>
      </c>
      <c r="I73">
        <f t="shared" si="16"/>
        <v>-1.1236664374387373</v>
      </c>
      <c r="J73">
        <f t="shared" si="17"/>
        <v>1.1236664374387373</v>
      </c>
      <c r="K73">
        <f t="shared" si="18"/>
        <v>0.64962066799018825</v>
      </c>
      <c r="L73">
        <f t="shared" si="19"/>
        <v>0.35037933200981158</v>
      </c>
      <c r="M73">
        <f t="shared" si="20"/>
        <v>1.539359889970594</v>
      </c>
      <c r="N73">
        <f t="shared" si="21"/>
        <v>2.8540496217739157</v>
      </c>
    </row>
    <row r="74" spans="1:14" x14ac:dyDescent="0.25">
      <c r="A74" s="4">
        <f>IF('True_Odds_Calculator_2-way'!A75="","",'True_Odds_Calculator_2-way'!A75)</f>
        <v>1.72</v>
      </c>
      <c r="B74" s="4">
        <f>IF('True_Odds_Calculator_2-way'!B75="","",'True_Odds_Calculator_2-way'!B75)</f>
        <v>2.15</v>
      </c>
      <c r="C74" s="4">
        <f t="shared" si="11"/>
        <v>0.58139534883720934</v>
      </c>
      <c r="D74">
        <f t="shared" si="12"/>
        <v>0.46511627906976744</v>
      </c>
      <c r="E74">
        <f t="shared" si="13"/>
        <v>4.6511627906976827E-2</v>
      </c>
      <c r="F74">
        <f t="shared" si="14"/>
        <v>-0.22390481341265545</v>
      </c>
      <c r="G74">
        <v>0</v>
      </c>
      <c r="H74">
        <f t="shared" si="15"/>
        <v>0.27041644131963227</v>
      </c>
      <c r="I74">
        <f t="shared" si="16"/>
        <v>-1.0989674556596452</v>
      </c>
      <c r="J74">
        <f t="shared" si="17"/>
        <v>1.0989674556596452</v>
      </c>
      <c r="K74">
        <f t="shared" si="18"/>
        <v>0.55826731793910211</v>
      </c>
      <c r="L74">
        <f t="shared" si="19"/>
        <v>0.44173268206089783</v>
      </c>
      <c r="M74">
        <f t="shared" si="20"/>
        <v>1.7912565680749446</v>
      </c>
      <c r="N74">
        <f t="shared" si="21"/>
        <v>2.2638125740085919</v>
      </c>
    </row>
    <row r="75" spans="1:14" x14ac:dyDescent="0.25">
      <c r="A75" s="4">
        <f>IF('True_Odds_Calculator_2-way'!A76="","",'True_Odds_Calculator_2-way'!A76)</f>
        <v>1.93</v>
      </c>
      <c r="B75" s="4">
        <f>IF('True_Odds_Calculator_2-way'!B76="","",'True_Odds_Calculator_2-way'!B76)</f>
        <v>1.9</v>
      </c>
      <c r="C75" s="4">
        <f t="shared" si="11"/>
        <v>0.5181347150259068</v>
      </c>
      <c r="D75">
        <f t="shared" si="12"/>
        <v>0.52631578947368418</v>
      </c>
      <c r="E75">
        <f t="shared" si="13"/>
        <v>4.445050449959087E-2</v>
      </c>
      <c r="F75">
        <f t="shared" si="14"/>
        <v>-0.22825197709299161</v>
      </c>
      <c r="G75">
        <v>0</v>
      </c>
      <c r="H75">
        <f t="shared" si="15"/>
        <v>0.27270248159258254</v>
      </c>
      <c r="I75">
        <f t="shared" si="16"/>
        <v>-1.0930430596399217</v>
      </c>
      <c r="J75">
        <f t="shared" si="17"/>
        <v>1.0930430596399217</v>
      </c>
      <c r="K75">
        <f t="shared" si="18"/>
        <v>0.49590136395381257</v>
      </c>
      <c r="L75">
        <f t="shared" si="19"/>
        <v>0.50409863604618754</v>
      </c>
      <c r="M75">
        <f t="shared" si="20"/>
        <v>2.0165300454651267</v>
      </c>
      <c r="N75">
        <f t="shared" si="21"/>
        <v>1.9837387536759294</v>
      </c>
    </row>
    <row r="76" spans="1:14" x14ac:dyDescent="0.25">
      <c r="A76" s="4">
        <f>IF('True_Odds_Calculator_2-way'!A77="","",'True_Odds_Calculator_2-way'!A77)</f>
        <v>1.98</v>
      </c>
      <c r="B76" s="4">
        <f>IF('True_Odds_Calculator_2-way'!B77="","",'True_Odds_Calculator_2-way'!B77)</f>
        <v>1.86</v>
      </c>
      <c r="C76" s="4">
        <f t="shared" si="11"/>
        <v>0.50505050505050508</v>
      </c>
      <c r="D76">
        <f t="shared" si="12"/>
        <v>0.5376344086021505</v>
      </c>
      <c r="E76">
        <f t="shared" si="13"/>
        <v>4.2684913652655698E-2</v>
      </c>
      <c r="F76">
        <f t="shared" si="14"/>
        <v>-0.22884761594438996</v>
      </c>
      <c r="G76">
        <v>0</v>
      </c>
      <c r="H76">
        <f t="shared" si="15"/>
        <v>0.27153252959704571</v>
      </c>
      <c r="I76">
        <f t="shared" si="16"/>
        <v>-1.0892755023757481</v>
      </c>
      <c r="J76">
        <f t="shared" si="17"/>
        <v>1.0892755023757481</v>
      </c>
      <c r="K76">
        <f t="shared" si="18"/>
        <v>0.48367827835233401</v>
      </c>
      <c r="L76">
        <f t="shared" si="19"/>
        <v>0.51632172164766577</v>
      </c>
      <c r="M76">
        <f t="shared" si="20"/>
        <v>2.0674899923282331</v>
      </c>
      <c r="N76">
        <f t="shared" si="21"/>
        <v>1.9367769320431434</v>
      </c>
    </row>
    <row r="77" spans="1:14" x14ac:dyDescent="0.25">
      <c r="A77" s="4">
        <f>IF('True_Odds_Calculator_2-way'!A78="","",'True_Odds_Calculator_2-way'!A78)</f>
        <v>1.41</v>
      </c>
      <c r="B77" s="4">
        <f>IF('True_Odds_Calculator_2-way'!B78="","",'True_Odds_Calculator_2-way'!B78)</f>
        <v>2.89</v>
      </c>
      <c r="C77" s="4">
        <f t="shared" si="11"/>
        <v>0.70921985815602839</v>
      </c>
      <c r="D77">
        <f t="shared" si="12"/>
        <v>0.34602076124567471</v>
      </c>
      <c r="E77">
        <f t="shared" si="13"/>
        <v>5.5240619401703217E-2</v>
      </c>
      <c r="F77">
        <f t="shared" si="14"/>
        <v>-0.19016417580799516</v>
      </c>
      <c r="G77">
        <v>0</v>
      </c>
      <c r="H77">
        <f t="shared" si="15"/>
        <v>0.24540479520969838</v>
      </c>
      <c r="I77">
        <f t="shared" si="16"/>
        <v>-1.1359969609849954</v>
      </c>
      <c r="J77">
        <f t="shared" si="17"/>
        <v>1.1359969609849954</v>
      </c>
      <c r="K77">
        <f t="shared" si="18"/>
        <v>0.68224051008968079</v>
      </c>
      <c r="L77">
        <f t="shared" si="19"/>
        <v>0.31775948991031921</v>
      </c>
      <c r="M77">
        <f t="shared" si="20"/>
        <v>1.4657587540038477</v>
      </c>
      <c r="N77">
        <f t="shared" si="21"/>
        <v>3.1470342562616413</v>
      </c>
    </row>
    <row r="78" spans="1:14" x14ac:dyDescent="0.25">
      <c r="A78" s="4">
        <f>IF('True_Odds_Calculator_2-way'!A79="","",'True_Odds_Calculator_2-way'!A79)</f>
        <v>1.87</v>
      </c>
      <c r="B78" s="4">
        <f>IF('True_Odds_Calculator_2-way'!B79="","",'True_Odds_Calculator_2-way'!B79)</f>
        <v>1.97</v>
      </c>
      <c r="C78" s="4">
        <f t="shared" si="11"/>
        <v>0.53475935828876997</v>
      </c>
      <c r="D78">
        <f t="shared" si="12"/>
        <v>0.50761421319796951</v>
      </c>
      <c r="E78">
        <f t="shared" si="13"/>
        <v>4.2373571486739481E-2</v>
      </c>
      <c r="F78">
        <f t="shared" si="14"/>
        <v>-0.22907787942126556</v>
      </c>
      <c r="G78">
        <v>0</v>
      </c>
      <c r="H78">
        <f t="shared" si="15"/>
        <v>0.27145145090800504</v>
      </c>
      <c r="I78">
        <f t="shared" si="16"/>
        <v>-1.0885653508392383</v>
      </c>
      <c r="J78">
        <f t="shared" si="17"/>
        <v>1.0885653508392383</v>
      </c>
      <c r="K78">
        <f t="shared" si="18"/>
        <v>0.51359700426766597</v>
      </c>
      <c r="L78">
        <f t="shared" si="19"/>
        <v>0.48640299573233392</v>
      </c>
      <c r="M78">
        <f t="shared" si="20"/>
        <v>1.9470518552301377</v>
      </c>
      <c r="N78">
        <f t="shared" si="21"/>
        <v>2.0559083903140616</v>
      </c>
    </row>
    <row r="79" spans="1:14" x14ac:dyDescent="0.25">
      <c r="A79" s="4">
        <f>IF('True_Odds_Calculator_2-way'!A80="","",'True_Odds_Calculator_2-way'!A80)</f>
        <v>1.42</v>
      </c>
      <c r="B79" s="4">
        <f>IF('True_Odds_Calculator_2-way'!B80="","",'True_Odds_Calculator_2-way'!B80)</f>
        <v>2.87</v>
      </c>
      <c r="C79" s="4">
        <f t="shared" si="11"/>
        <v>0.70422535211267612</v>
      </c>
      <c r="D79">
        <f t="shared" si="12"/>
        <v>0.34843205574912889</v>
      </c>
      <c r="E79">
        <f t="shared" si="13"/>
        <v>5.265740786180495E-2</v>
      </c>
      <c r="F79">
        <f t="shared" si="14"/>
        <v>-0.192717279285469</v>
      </c>
      <c r="G79">
        <v>0</v>
      </c>
      <c r="H79">
        <f t="shared" si="15"/>
        <v>0.2453746871472739</v>
      </c>
      <c r="I79">
        <f t="shared" si="16"/>
        <v>-1.1283778477771593</v>
      </c>
      <c r="J79">
        <f t="shared" si="17"/>
        <v>1.1283778477771593</v>
      </c>
      <c r="K79">
        <f t="shared" si="18"/>
        <v>0.67846347472815105</v>
      </c>
      <c r="L79">
        <f t="shared" si="19"/>
        <v>0.32153652527184895</v>
      </c>
      <c r="M79">
        <f t="shared" si="20"/>
        <v>1.4739186960664068</v>
      </c>
      <c r="N79">
        <f t="shared" si="21"/>
        <v>3.1100665753432883</v>
      </c>
    </row>
    <row r="80" spans="1:14" x14ac:dyDescent="0.25">
      <c r="A80" s="4">
        <f>IF('True_Odds_Calculator_2-way'!A81="","",'True_Odds_Calculator_2-way'!A81)</f>
        <v>2.2000000000000002</v>
      </c>
      <c r="B80" s="4">
        <f>IF('True_Odds_Calculator_2-way'!B81="","",'True_Odds_Calculator_2-way'!B81)</f>
        <v>1.69</v>
      </c>
      <c r="C80" s="4">
        <f t="shared" si="11"/>
        <v>0.45454545454545453</v>
      </c>
      <c r="D80">
        <f t="shared" si="12"/>
        <v>0.59171597633136097</v>
      </c>
      <c r="E80">
        <f t="shared" si="13"/>
        <v>4.6261430876815446E-2</v>
      </c>
      <c r="F80">
        <f t="shared" si="14"/>
        <v>-0.22270037654653052</v>
      </c>
      <c r="G80">
        <v>0</v>
      </c>
      <c r="H80">
        <f t="shared" si="15"/>
        <v>0.26896180742334591</v>
      </c>
      <c r="I80">
        <f t="shared" si="16"/>
        <v>-1.0989674556596447</v>
      </c>
      <c r="J80">
        <f t="shared" si="17"/>
        <v>1.0989674556596447</v>
      </c>
      <c r="K80">
        <f t="shared" si="18"/>
        <v>0.43126481036507081</v>
      </c>
      <c r="L80">
        <f t="shared" si="19"/>
        <v>0.56873518963492942</v>
      </c>
      <c r="M80">
        <f t="shared" si="20"/>
        <v>2.3187609467915737</v>
      </c>
      <c r="N80">
        <f t="shared" si="21"/>
        <v>1.7582875444051547</v>
      </c>
    </row>
    <row r="81" spans="1:14" x14ac:dyDescent="0.25">
      <c r="A81" s="4">
        <f>IF('True_Odds_Calculator_2-way'!A82="","",'True_Odds_Calculator_2-way'!A82)</f>
        <v>2.06</v>
      </c>
      <c r="B81" s="4">
        <f>IF('True_Odds_Calculator_2-way'!B82="","",'True_Odds_Calculator_2-way'!B82)</f>
        <v>1.75</v>
      </c>
      <c r="C81" s="4">
        <f t="shared" si="11"/>
        <v>0.4854368932038835</v>
      </c>
      <c r="D81">
        <f t="shared" si="12"/>
        <v>0.5714285714285714</v>
      </c>
      <c r="E81">
        <f t="shared" si="13"/>
        <v>5.6865464632454898E-2</v>
      </c>
      <c r="F81">
        <f t="shared" si="14"/>
        <v>-0.22052704576976423</v>
      </c>
      <c r="G81">
        <v>0</v>
      </c>
      <c r="H81">
        <f t="shared" si="15"/>
        <v>0.27739251040221913</v>
      </c>
      <c r="I81">
        <f t="shared" si="16"/>
        <v>-1.1215443081840883</v>
      </c>
      <c r="J81">
        <f t="shared" si="17"/>
        <v>1.1215443081840883</v>
      </c>
      <c r="K81">
        <f t="shared" si="18"/>
        <v>0.4568636290527433</v>
      </c>
      <c r="L81">
        <f t="shared" si="19"/>
        <v>0.54313637094725686</v>
      </c>
      <c r="M81">
        <f t="shared" si="20"/>
        <v>2.1888369666751335</v>
      </c>
      <c r="N81">
        <f t="shared" si="21"/>
        <v>1.8411582311380661</v>
      </c>
    </row>
    <row r="82" spans="1:14" x14ac:dyDescent="0.25">
      <c r="A82" s="4">
        <f>IF('True_Odds_Calculator_2-way'!A83="","",'True_Odds_Calculator_2-way'!A83)</f>
        <v>1.31</v>
      </c>
      <c r="B82" s="4">
        <f>IF('True_Odds_Calculator_2-way'!B83="","",'True_Odds_Calculator_2-way'!B83)</f>
        <v>3.36</v>
      </c>
      <c r="C82" s="4">
        <f t="shared" si="11"/>
        <v>0.76335877862595414</v>
      </c>
      <c r="D82">
        <f t="shared" si="12"/>
        <v>0.29761904761904762</v>
      </c>
      <c r="E82">
        <f t="shared" si="13"/>
        <v>6.0977826245001809E-2</v>
      </c>
      <c r="F82">
        <f t="shared" si="14"/>
        <v>-0.16621228644129404</v>
      </c>
      <c r="G82">
        <v>0</v>
      </c>
      <c r="H82">
        <f t="shared" si="15"/>
        <v>0.22719011268629588</v>
      </c>
      <c r="I82">
        <f t="shared" si="16"/>
        <v>-1.1691309338623892</v>
      </c>
      <c r="J82">
        <f t="shared" si="17"/>
        <v>1.1691309338623892</v>
      </c>
      <c r="K82">
        <f t="shared" si="18"/>
        <v>0.73398234574940291</v>
      </c>
      <c r="L82">
        <f t="shared" si="19"/>
        <v>0.26601765425059692</v>
      </c>
      <c r="M82">
        <f t="shared" si="20"/>
        <v>1.3624305894973407</v>
      </c>
      <c r="N82">
        <f t="shared" si="21"/>
        <v>3.7591490039152395</v>
      </c>
    </row>
    <row r="83" spans="1:14" x14ac:dyDescent="0.25">
      <c r="A83" s="4">
        <f>IF('True_Odds_Calculator_2-way'!A84="","",'True_Odds_Calculator_2-way'!A84)</f>
        <v>1.92</v>
      </c>
      <c r="B83" s="4">
        <f>IF('True_Odds_Calculator_2-way'!B84="","",'True_Odds_Calculator_2-way'!B84)</f>
        <v>1.99</v>
      </c>
      <c r="C83" s="4">
        <f t="shared" si="11"/>
        <v>0.52083333333333337</v>
      </c>
      <c r="D83">
        <f t="shared" si="12"/>
        <v>0.50251256281407031</v>
      </c>
      <c r="E83">
        <f t="shared" si="13"/>
        <v>2.3345896147403788E-2</v>
      </c>
      <c r="F83">
        <f t="shared" si="14"/>
        <v>-0.2383793969849245</v>
      </c>
      <c r="G83">
        <v>0</v>
      </c>
      <c r="H83">
        <f t="shared" si="15"/>
        <v>0.26172529313232828</v>
      </c>
      <c r="I83">
        <f t="shared" si="16"/>
        <v>-1.0478243557698861</v>
      </c>
      <c r="J83">
        <f t="shared" si="17"/>
        <v>1.0478243557698861</v>
      </c>
      <c r="K83">
        <f t="shared" si="18"/>
        <v>0.50916538235411457</v>
      </c>
      <c r="L83">
        <f t="shared" si="19"/>
        <v>0.49083461764588526</v>
      </c>
      <c r="M83">
        <f t="shared" si="20"/>
        <v>1.9639984073082948</v>
      </c>
      <c r="N83">
        <f t="shared" si="21"/>
        <v>2.0373461122121879</v>
      </c>
    </row>
    <row r="84" spans="1:14" x14ac:dyDescent="0.25">
      <c r="A84" s="4">
        <f>IF('True_Odds_Calculator_2-way'!A85="","",'True_Odds_Calculator_2-way'!A85)</f>
        <v>2.2599999999999998</v>
      </c>
      <c r="B84" s="4">
        <f>IF('True_Odds_Calculator_2-way'!B85="","",'True_Odds_Calculator_2-way'!B85)</f>
        <v>1.65</v>
      </c>
      <c r="C84" s="4">
        <f t="shared" si="11"/>
        <v>0.44247787610619471</v>
      </c>
      <c r="D84">
        <f t="shared" si="12"/>
        <v>0.60606060606060608</v>
      </c>
      <c r="E84">
        <f t="shared" si="13"/>
        <v>4.85384821668009E-2</v>
      </c>
      <c r="F84">
        <f t="shared" si="14"/>
        <v>-0.21962992759452926</v>
      </c>
      <c r="G84">
        <v>0</v>
      </c>
      <c r="H84">
        <f t="shared" si="15"/>
        <v>0.26816840976133016</v>
      </c>
      <c r="I84">
        <f t="shared" si="16"/>
        <v>-1.1049892402196602</v>
      </c>
      <c r="J84">
        <f t="shared" si="17"/>
        <v>1.1049892402196602</v>
      </c>
      <c r="K84">
        <f t="shared" si="18"/>
        <v>0.41801014383590385</v>
      </c>
      <c r="L84">
        <f t="shared" si="19"/>
        <v>0.58198985616409593</v>
      </c>
      <c r="M84">
        <f t="shared" si="20"/>
        <v>2.3922864426767716</v>
      </c>
      <c r="N84">
        <f t="shared" si="21"/>
        <v>1.7182430061427794</v>
      </c>
    </row>
    <row r="85" spans="1:14" x14ac:dyDescent="0.25">
      <c r="A85" s="4">
        <f>IF('True_Odds_Calculator_2-way'!A86="","",'True_Odds_Calculator_2-way'!A86)</f>
        <v>2.2999999999999998</v>
      </c>
      <c r="B85" s="4">
        <f>IF('True_Odds_Calculator_2-way'!B86="","",'True_Odds_Calculator_2-way'!B86)</f>
        <v>1.63</v>
      </c>
      <c r="C85" s="4">
        <f t="shared" si="11"/>
        <v>0.43478260869565222</v>
      </c>
      <c r="D85">
        <f t="shared" si="12"/>
        <v>0.61349693251533743</v>
      </c>
      <c r="E85">
        <f t="shared" si="13"/>
        <v>4.8279541210989763E-2</v>
      </c>
      <c r="F85">
        <f t="shared" si="14"/>
        <v>-0.21845825553480913</v>
      </c>
      <c r="G85">
        <v>0</v>
      </c>
      <c r="H85">
        <f t="shared" si="15"/>
        <v>0.26673779674579889</v>
      </c>
      <c r="I85">
        <f t="shared" si="16"/>
        <v>-1.1049892402196602</v>
      </c>
      <c r="J85">
        <f t="shared" si="17"/>
        <v>1.1049892402196602</v>
      </c>
      <c r="K85">
        <f t="shared" si="18"/>
        <v>0.41042714588044982</v>
      </c>
      <c r="L85">
        <f t="shared" si="19"/>
        <v>0.58957285411955018</v>
      </c>
      <c r="M85">
        <f t="shared" si="20"/>
        <v>2.4364860122855578</v>
      </c>
      <c r="N85">
        <f t="shared" si="21"/>
        <v>1.6961432213383858</v>
      </c>
    </row>
    <row r="86" spans="1:14" x14ac:dyDescent="0.25">
      <c r="A86" s="4">
        <f>IF('True_Odds_Calculator_2-way'!A87="","",'True_Odds_Calculator_2-way'!A87)</f>
        <v>1.46</v>
      </c>
      <c r="B86" s="4">
        <f>IF('True_Odds_Calculator_2-way'!B87="","",'True_Odds_Calculator_2-way'!B87)</f>
        <v>2.83</v>
      </c>
      <c r="C86" s="4">
        <f t="shared" si="11"/>
        <v>0.68493150684931503</v>
      </c>
      <c r="D86">
        <f t="shared" si="12"/>
        <v>0.35335689045936397</v>
      </c>
      <c r="E86">
        <f t="shared" si="13"/>
        <v>3.8288397308678945E-2</v>
      </c>
      <c r="F86">
        <f t="shared" si="14"/>
        <v>-0.20373687012924158</v>
      </c>
      <c r="G86">
        <v>0</v>
      </c>
      <c r="H86">
        <f t="shared" si="15"/>
        <v>0.24202526743792052</v>
      </c>
      <c r="I86">
        <f t="shared" si="16"/>
        <v>-1.0899223022085145</v>
      </c>
      <c r="J86">
        <f t="shared" si="17"/>
        <v>1.0899223022085145</v>
      </c>
      <c r="K86">
        <f t="shared" si="18"/>
        <v>0.66606088029260768</v>
      </c>
      <c r="L86">
        <f t="shared" si="19"/>
        <v>0.33393911970739243</v>
      </c>
      <c r="M86">
        <f t="shared" si="20"/>
        <v>1.5013642590159164</v>
      </c>
      <c r="N86">
        <f t="shared" si="21"/>
        <v>2.9945578130415815</v>
      </c>
    </row>
    <row r="87" spans="1:14" x14ac:dyDescent="0.25">
      <c r="A87" s="4">
        <f>IF('True_Odds_Calculator_2-way'!A88="","",'True_Odds_Calculator_2-way'!A88)</f>
        <v>2.2400000000000002</v>
      </c>
      <c r="B87" s="4">
        <f>IF('True_Odds_Calculator_2-way'!B88="","",'True_Odds_Calculator_2-way'!B88)</f>
        <v>1.72</v>
      </c>
      <c r="C87" s="4">
        <f t="shared" si="11"/>
        <v>0.4464285714285714</v>
      </c>
      <c r="D87">
        <f t="shared" si="12"/>
        <v>0.58139534883720934</v>
      </c>
      <c r="E87">
        <f t="shared" si="13"/>
        <v>2.7823920265780622E-2</v>
      </c>
      <c r="F87">
        <f t="shared" si="14"/>
        <v>-0.23172757475083072</v>
      </c>
      <c r="G87">
        <v>0</v>
      </c>
      <c r="H87">
        <f t="shared" si="15"/>
        <v>0.25955149501661129</v>
      </c>
      <c r="I87">
        <f t="shared" si="16"/>
        <v>-1.0583343916682537</v>
      </c>
      <c r="J87">
        <f t="shared" si="17"/>
        <v>1.0583343916682537</v>
      </c>
      <c r="K87">
        <f t="shared" si="18"/>
        <v>0.43246335554118726</v>
      </c>
      <c r="L87">
        <f t="shared" si="19"/>
        <v>0.56753664445881302</v>
      </c>
      <c r="M87">
        <f t="shared" si="20"/>
        <v>2.3123346456686344</v>
      </c>
      <c r="N87">
        <f t="shared" si="21"/>
        <v>1.7620007620011424</v>
      </c>
    </row>
    <row r="88" spans="1:14" x14ac:dyDescent="0.25">
      <c r="A88" s="4">
        <f>IF('True_Odds_Calculator_2-way'!A89="","",'True_Odds_Calculator_2-way'!A89)</f>
        <v>1.55</v>
      </c>
      <c r="B88" s="4">
        <f>IF('True_Odds_Calculator_2-way'!B89="","",'True_Odds_Calculator_2-way'!B89)</f>
        <v>2.57</v>
      </c>
      <c r="C88" s="4">
        <f t="shared" si="11"/>
        <v>0.64516129032258063</v>
      </c>
      <c r="D88">
        <f t="shared" si="12"/>
        <v>0.38910505836575876</v>
      </c>
      <c r="E88">
        <f t="shared" si="13"/>
        <v>3.4266348688339443E-2</v>
      </c>
      <c r="F88">
        <f t="shared" si="14"/>
        <v>-0.2167691728379566</v>
      </c>
      <c r="G88">
        <v>0</v>
      </c>
      <c r="H88">
        <f t="shared" si="15"/>
        <v>0.25103552152629599</v>
      </c>
      <c r="I88">
        <f t="shared" si="16"/>
        <v>-1.0761401354835765</v>
      </c>
      <c r="J88">
        <f t="shared" si="17"/>
        <v>1.0761401354835765</v>
      </c>
      <c r="K88">
        <f t="shared" si="18"/>
        <v>0.62818920883326634</v>
      </c>
      <c r="L88">
        <f t="shared" si="19"/>
        <v>0.37181079116673366</v>
      </c>
      <c r="M88">
        <f t="shared" si="20"/>
        <v>1.5918770745159672</v>
      </c>
      <c r="N88">
        <f t="shared" si="21"/>
        <v>2.6895400127092146</v>
      </c>
    </row>
    <row r="89" spans="1:14" x14ac:dyDescent="0.25">
      <c r="A89" s="4">
        <f>IF('True_Odds_Calculator_2-way'!A90="","",'True_Odds_Calculator_2-way'!A90)</f>
        <v>2.17</v>
      </c>
      <c r="B89" s="4">
        <f>IF('True_Odds_Calculator_2-way'!B90="","",'True_Odds_Calculator_2-way'!B90)</f>
        <v>1.75</v>
      </c>
      <c r="C89" s="4">
        <f t="shared" si="11"/>
        <v>0.46082949308755761</v>
      </c>
      <c r="D89">
        <f t="shared" si="12"/>
        <v>0.5714285714285714</v>
      </c>
      <c r="E89">
        <f t="shared" si="13"/>
        <v>3.2258064516129004E-2</v>
      </c>
      <c r="F89">
        <f t="shared" si="14"/>
        <v>-0.23107307439104674</v>
      </c>
      <c r="G89">
        <v>0</v>
      </c>
      <c r="H89">
        <f t="shared" si="15"/>
        <v>0.26333113890717574</v>
      </c>
      <c r="I89">
        <f t="shared" si="16"/>
        <v>-1.0675210253672476</v>
      </c>
      <c r="J89">
        <f t="shared" si="17"/>
        <v>1.0675210253672476</v>
      </c>
      <c r="K89">
        <f t="shared" si="18"/>
        <v>0.44464214228514221</v>
      </c>
      <c r="L89">
        <f t="shared" si="19"/>
        <v>0.55535785771485779</v>
      </c>
      <c r="M89">
        <f t="shared" si="20"/>
        <v>2.2489995996796797</v>
      </c>
      <c r="N89">
        <f t="shared" si="21"/>
        <v>1.8006407690254356</v>
      </c>
    </row>
    <row r="90" spans="1:14" x14ac:dyDescent="0.25">
      <c r="A90" s="4">
        <f>IF('True_Odds_Calculator_2-way'!A91="","",'True_Odds_Calculator_2-way'!A91)</f>
        <v>2.09</v>
      </c>
      <c r="B90" s="4">
        <f>IF('True_Odds_Calculator_2-way'!B91="","",'True_Odds_Calculator_2-way'!B91)</f>
        <v>1.8</v>
      </c>
      <c r="C90" s="4">
        <f t="shared" si="11"/>
        <v>0.47846889952153115</v>
      </c>
      <c r="D90">
        <f t="shared" si="12"/>
        <v>0.55555555555555558</v>
      </c>
      <c r="E90">
        <f t="shared" si="13"/>
        <v>3.4024455077086735E-2</v>
      </c>
      <c r="F90">
        <f t="shared" si="14"/>
        <v>-0.23179160021265277</v>
      </c>
      <c r="G90">
        <v>0</v>
      </c>
      <c r="H90">
        <f t="shared" si="15"/>
        <v>0.26581605528973956</v>
      </c>
      <c r="I90">
        <f t="shared" si="16"/>
        <v>-1.0708823421952987</v>
      </c>
      <c r="J90">
        <f t="shared" si="17"/>
        <v>1.0708823421952987</v>
      </c>
      <c r="K90">
        <f t="shared" si="18"/>
        <v>0.46141173239413841</v>
      </c>
      <c r="L90">
        <f t="shared" si="19"/>
        <v>0.53858826760586154</v>
      </c>
      <c r="M90">
        <f t="shared" si="20"/>
        <v>2.1672617529928755</v>
      </c>
      <c r="N90">
        <f t="shared" si="21"/>
        <v>1.8567058737562385</v>
      </c>
    </row>
    <row r="91" spans="1:14" x14ac:dyDescent="0.25">
      <c r="A91" s="4">
        <f>IF('True_Odds_Calculator_2-way'!A92="","",'True_Odds_Calculator_2-way'!A92)</f>
        <v>2.2400000000000002</v>
      </c>
      <c r="B91" s="4">
        <f>IF('True_Odds_Calculator_2-way'!B92="","",'True_Odds_Calculator_2-way'!B92)</f>
        <v>1.7</v>
      </c>
      <c r="C91" s="4">
        <f t="shared" si="11"/>
        <v>0.4464285714285714</v>
      </c>
      <c r="D91">
        <f t="shared" si="12"/>
        <v>0.58823529411764708</v>
      </c>
      <c r="E91">
        <f t="shared" si="13"/>
        <v>3.4663865546218364E-2</v>
      </c>
      <c r="F91">
        <f t="shared" si="14"/>
        <v>-0.22794117647058831</v>
      </c>
      <c r="G91">
        <v>0</v>
      </c>
      <c r="H91">
        <f t="shared" si="15"/>
        <v>0.26260504201680673</v>
      </c>
      <c r="I91">
        <f t="shared" si="16"/>
        <v>-1.0733469768527293</v>
      </c>
      <c r="J91">
        <f t="shared" si="17"/>
        <v>1.0733469768527293</v>
      </c>
      <c r="K91">
        <f t="shared" si="18"/>
        <v>0.42900958501512831</v>
      </c>
      <c r="L91">
        <f t="shared" si="19"/>
        <v>0.5709904149848718</v>
      </c>
      <c r="M91">
        <f t="shared" si="20"/>
        <v>2.3309502512973848</v>
      </c>
      <c r="N91">
        <f t="shared" si="21"/>
        <v>1.7513428837969105</v>
      </c>
    </row>
    <row r="92" spans="1:14" x14ac:dyDescent="0.25">
      <c r="A92" s="4">
        <f>IF('True_Odds_Calculator_2-way'!A93="","",'True_Odds_Calculator_2-way'!A93)</f>
        <v>1.98</v>
      </c>
      <c r="B92" s="4">
        <f>IF('True_Odds_Calculator_2-way'!B93="","",'True_Odds_Calculator_2-way'!B93)</f>
        <v>1.91</v>
      </c>
      <c r="C92" s="4">
        <f t="shared" si="11"/>
        <v>0.50505050505050508</v>
      </c>
      <c r="D92">
        <f t="shared" si="12"/>
        <v>0.52356020942408377</v>
      </c>
      <c r="E92">
        <f t="shared" si="13"/>
        <v>2.861071447458885E-2</v>
      </c>
      <c r="F92">
        <f t="shared" si="14"/>
        <v>-0.23581363371939279</v>
      </c>
      <c r="G92">
        <v>0</v>
      </c>
      <c r="H92">
        <f t="shared" si="15"/>
        <v>0.2644243481939817</v>
      </c>
      <c r="I92">
        <f t="shared" si="16"/>
        <v>-1.0589275952301447</v>
      </c>
      <c r="J92">
        <f t="shared" si="17"/>
        <v>1.0589275952301447</v>
      </c>
      <c r="K92">
        <f t="shared" si="18"/>
        <v>0.4907375632320416</v>
      </c>
      <c r="L92">
        <f t="shared" si="19"/>
        <v>0.50926243676795835</v>
      </c>
      <c r="M92">
        <f t="shared" si="20"/>
        <v>2.0377490433255412</v>
      </c>
      <c r="N92">
        <f t="shared" si="21"/>
        <v>1.9636241116594322</v>
      </c>
    </row>
    <row r="93" spans="1:14" x14ac:dyDescent="0.25">
      <c r="A93" s="4">
        <f>IF('True_Odds_Calculator_2-way'!A94="","",'True_Odds_Calculator_2-way'!A94)</f>
        <v>1.83</v>
      </c>
      <c r="B93" s="4">
        <f>IF('True_Odds_Calculator_2-way'!B94="","",'True_Odds_Calculator_2-way'!B94)</f>
        <v>2.06</v>
      </c>
      <c r="C93" s="4">
        <f t="shared" si="11"/>
        <v>0.54644808743169393</v>
      </c>
      <c r="D93">
        <f t="shared" si="12"/>
        <v>0.4854368932038835</v>
      </c>
      <c r="E93">
        <f t="shared" si="13"/>
        <v>3.1884980635577431E-2</v>
      </c>
      <c r="F93">
        <f t="shared" si="14"/>
        <v>-0.2333810812244681</v>
      </c>
      <c r="G93">
        <v>0</v>
      </c>
      <c r="H93">
        <f t="shared" si="15"/>
        <v>0.26526606186004559</v>
      </c>
      <c r="I93">
        <f t="shared" si="16"/>
        <v>-1.0661247392009334</v>
      </c>
      <c r="J93">
        <f t="shared" si="17"/>
        <v>1.0661247392009334</v>
      </c>
      <c r="K93">
        <f t="shared" si="18"/>
        <v>0.53053675848269044</v>
      </c>
      <c r="L93">
        <f t="shared" si="19"/>
        <v>0.46946324151730962</v>
      </c>
      <c r="M93">
        <f t="shared" si="20"/>
        <v>1.8848835335367746</v>
      </c>
      <c r="N93">
        <f t="shared" si="21"/>
        <v>2.1300922235529893</v>
      </c>
    </row>
    <row r="94" spans="1:14" x14ac:dyDescent="0.25">
      <c r="A94" s="4">
        <f>IF('True_Odds_Calculator_2-way'!A95="","",'True_Odds_Calculator_2-way'!A95)</f>
        <v>2.38</v>
      </c>
      <c r="B94" s="4">
        <f>IF('True_Odds_Calculator_2-way'!B95="","",'True_Odds_Calculator_2-way'!B95)</f>
        <v>1.63</v>
      </c>
      <c r="C94" s="4">
        <f t="shared" si="11"/>
        <v>0.42016806722689076</v>
      </c>
      <c r="D94">
        <f t="shared" si="12"/>
        <v>0.61349693251533743</v>
      </c>
      <c r="E94">
        <f t="shared" si="13"/>
        <v>3.3664999742228252E-2</v>
      </c>
      <c r="F94">
        <f t="shared" si="14"/>
        <v>-0.22410682064236731</v>
      </c>
      <c r="G94">
        <v>0</v>
      </c>
      <c r="H94">
        <f t="shared" si="15"/>
        <v>0.25777182038459556</v>
      </c>
      <c r="I94">
        <f t="shared" si="16"/>
        <v>-1.0724824201463117</v>
      </c>
      <c r="J94">
        <f t="shared" si="17"/>
        <v>1.0724824201463117</v>
      </c>
      <c r="K94">
        <f t="shared" si="18"/>
        <v>0.40322162143360418</v>
      </c>
      <c r="L94">
        <f t="shared" si="19"/>
        <v>0.59677837856639582</v>
      </c>
      <c r="M94">
        <f t="shared" si="20"/>
        <v>2.4800257398019103</v>
      </c>
      <c r="N94">
        <f t="shared" si="21"/>
        <v>1.6756639246921761</v>
      </c>
    </row>
    <row r="95" spans="1:14" x14ac:dyDescent="0.25">
      <c r="A95" s="4">
        <f>IF('True_Odds_Calculator_2-way'!A96="","",'True_Odds_Calculator_2-way'!A96)</f>
        <v>2.12</v>
      </c>
      <c r="B95" s="4">
        <f>IF('True_Odds_Calculator_2-way'!B96="","",'True_Odds_Calculator_2-way'!B96)</f>
        <v>1.78</v>
      </c>
      <c r="C95" s="4">
        <f t="shared" si="11"/>
        <v>0.47169811320754712</v>
      </c>
      <c r="D95">
        <f t="shared" si="12"/>
        <v>0.5617977528089888</v>
      </c>
      <c r="E95">
        <f t="shared" si="13"/>
        <v>3.3495866016535869E-2</v>
      </c>
      <c r="F95">
        <f t="shared" si="14"/>
        <v>-0.23150307398770409</v>
      </c>
      <c r="G95">
        <v>0</v>
      </c>
      <c r="H95">
        <f t="shared" si="15"/>
        <v>0.26499894000423996</v>
      </c>
      <c r="I95">
        <f t="shared" si="16"/>
        <v>-1.0699012312772822</v>
      </c>
      <c r="J95">
        <f t="shared" si="17"/>
        <v>1.0699012312772822</v>
      </c>
      <c r="K95">
        <f t="shared" si="18"/>
        <v>0.45489916365833472</v>
      </c>
      <c r="L95">
        <f t="shared" si="19"/>
        <v>0.54510083634166528</v>
      </c>
      <c r="M95">
        <f t="shared" si="20"/>
        <v>2.1982893790305562</v>
      </c>
      <c r="N95">
        <f t="shared" si="21"/>
        <v>1.83452296039628</v>
      </c>
    </row>
    <row r="96" spans="1:14" x14ac:dyDescent="0.25">
      <c r="A96" s="4">
        <f>IF('True_Odds_Calculator_2-way'!A97="","",'True_Odds_Calculator_2-way'!A97)</f>
        <v>1.93</v>
      </c>
      <c r="B96" s="4">
        <f>IF('True_Odds_Calculator_2-way'!B97="","",'True_Odds_Calculator_2-way'!B97)</f>
        <v>1.95</v>
      </c>
      <c r="C96" s="4">
        <f t="shared" si="11"/>
        <v>0.5181347150259068</v>
      </c>
      <c r="D96">
        <f t="shared" si="12"/>
        <v>0.51282051282051289</v>
      </c>
      <c r="E96">
        <f t="shared" si="13"/>
        <v>3.0955227846419575E-2</v>
      </c>
      <c r="F96">
        <f t="shared" si="14"/>
        <v>-0.23475488242327625</v>
      </c>
      <c r="G96">
        <v>0</v>
      </c>
      <c r="H96">
        <f t="shared" si="15"/>
        <v>0.26571011026969582</v>
      </c>
      <c r="I96">
        <f t="shared" si="16"/>
        <v>-1.0638899909514294</v>
      </c>
      <c r="J96">
        <f t="shared" si="17"/>
        <v>1.0638899909514294</v>
      </c>
      <c r="K96">
        <f t="shared" si="18"/>
        <v>0.50265964972060251</v>
      </c>
      <c r="L96">
        <f t="shared" si="19"/>
        <v>0.49734035027939766</v>
      </c>
      <c r="M96">
        <f t="shared" si="20"/>
        <v>1.9894176915848294</v>
      </c>
      <c r="N96">
        <f t="shared" si="21"/>
        <v>2.0106954914038573</v>
      </c>
    </row>
    <row r="97" spans="1:14" x14ac:dyDescent="0.25">
      <c r="A97" s="4">
        <f>IF('True_Odds_Calculator_2-way'!A98="","",'True_Odds_Calculator_2-way'!A98)</f>
        <v>1.88</v>
      </c>
      <c r="B97" s="4">
        <f>IF('True_Odds_Calculator_2-way'!B98="","",'True_Odds_Calculator_2-way'!B98)</f>
        <v>2.02</v>
      </c>
      <c r="C97" s="4">
        <f t="shared" si="11"/>
        <v>0.53191489361702127</v>
      </c>
      <c r="D97">
        <f t="shared" si="12"/>
        <v>0.49504950495049505</v>
      </c>
      <c r="E97">
        <f t="shared" si="13"/>
        <v>2.6964398567516312E-2</v>
      </c>
      <c r="F97">
        <f t="shared" si="14"/>
        <v>-0.23635980619338537</v>
      </c>
      <c r="G97">
        <v>0</v>
      </c>
      <c r="H97">
        <f t="shared" si="15"/>
        <v>0.26332420476090163</v>
      </c>
      <c r="I97">
        <f t="shared" si="16"/>
        <v>-1.0555008273018724</v>
      </c>
      <c r="J97">
        <f t="shared" si="17"/>
        <v>1.0555008273018724</v>
      </c>
      <c r="K97">
        <f t="shared" si="18"/>
        <v>0.51844612438456505</v>
      </c>
      <c r="L97">
        <f t="shared" si="19"/>
        <v>0.48155387561543506</v>
      </c>
      <c r="M97">
        <f t="shared" si="20"/>
        <v>1.9288407280256479</v>
      </c>
      <c r="N97">
        <f t="shared" si="21"/>
        <v>2.0766108438479098</v>
      </c>
    </row>
    <row r="98" spans="1:14" x14ac:dyDescent="0.25">
      <c r="A98" s="4">
        <f>IF('True_Odds_Calculator_2-way'!A99="","",'True_Odds_Calculator_2-way'!A99)</f>
        <v>1.85</v>
      </c>
      <c r="B98" s="4">
        <f>IF('True_Odds_Calculator_2-way'!B99="","",'True_Odds_Calculator_2-way'!B99)</f>
        <v>2.0499999999999998</v>
      </c>
      <c r="C98" s="4">
        <f t="shared" si="11"/>
        <v>0.54054054054054046</v>
      </c>
      <c r="D98">
        <f t="shared" si="12"/>
        <v>0.48780487804878053</v>
      </c>
      <c r="E98">
        <f t="shared" si="13"/>
        <v>2.8345418589321048E-2</v>
      </c>
      <c r="F98">
        <f t="shared" si="14"/>
        <v>-0.2353328938694792</v>
      </c>
      <c r="G98">
        <v>0</v>
      </c>
      <c r="H98">
        <f t="shared" si="15"/>
        <v>0.26367831245880025</v>
      </c>
      <c r="I98">
        <f t="shared" si="16"/>
        <v>-1.0585122480499263</v>
      </c>
      <c r="J98">
        <f t="shared" si="17"/>
        <v>1.0585122480499263</v>
      </c>
      <c r="K98">
        <f t="shared" si="18"/>
        <v>0.52638909307720383</v>
      </c>
      <c r="L98">
        <f t="shared" si="19"/>
        <v>0.47361090692279612</v>
      </c>
      <c r="M98">
        <f t="shared" si="20"/>
        <v>1.8997354108424378</v>
      </c>
      <c r="N98">
        <f t="shared" si="21"/>
        <v>2.1114378604524222</v>
      </c>
    </row>
    <row r="99" spans="1:14" x14ac:dyDescent="0.25">
      <c r="A99" s="4">
        <f>IF('True_Odds_Calculator_2-way'!A100="","",'True_Odds_Calculator_2-way'!A100)</f>
        <v>1.61</v>
      </c>
      <c r="B99" s="4">
        <f>IF('True_Odds_Calculator_2-way'!B100="","",'True_Odds_Calculator_2-way'!B100)</f>
        <v>2.42</v>
      </c>
      <c r="C99" s="4">
        <f t="shared" si="11"/>
        <v>0.6211180124223602</v>
      </c>
      <c r="D99">
        <f t="shared" si="12"/>
        <v>0.41322314049586778</v>
      </c>
      <c r="E99">
        <f t="shared" si="13"/>
        <v>3.4341152918228035E-2</v>
      </c>
      <c r="F99">
        <f t="shared" si="14"/>
        <v>-0.22231918279349105</v>
      </c>
      <c r="G99">
        <v>0</v>
      </c>
      <c r="H99">
        <f t="shared" si="15"/>
        <v>0.25666033571171909</v>
      </c>
      <c r="I99">
        <f t="shared" si="16"/>
        <v>-1.0744616281415773</v>
      </c>
      <c r="J99">
        <f t="shared" si="17"/>
        <v>1.0744616281415773</v>
      </c>
      <c r="K99">
        <f t="shared" si="18"/>
        <v>0.60407572556020461</v>
      </c>
      <c r="L99">
        <f t="shared" si="19"/>
        <v>0.3959242744397955</v>
      </c>
      <c r="M99">
        <f t="shared" si="20"/>
        <v>1.6554215931663621</v>
      </c>
      <c r="N99">
        <f t="shared" si="21"/>
        <v>2.5257355119610394</v>
      </c>
    </row>
    <row r="100" spans="1:14" x14ac:dyDescent="0.25">
      <c r="A100" s="4">
        <f>IF('True_Odds_Calculator_2-way'!A101="","",'True_Odds_Calculator_2-way'!A101)</f>
        <v>1.9</v>
      </c>
      <c r="B100" s="4">
        <f>IF('True_Odds_Calculator_2-way'!B101="","",'True_Odds_Calculator_2-way'!B101)</f>
        <v>1.99</v>
      </c>
      <c r="C100" s="4">
        <f t="shared" si="11"/>
        <v>0.52631578947368418</v>
      </c>
      <c r="D100">
        <f t="shared" si="12"/>
        <v>0.50251256281407031</v>
      </c>
      <c r="E100">
        <f t="shared" si="13"/>
        <v>2.8828352287754377E-2</v>
      </c>
      <c r="F100">
        <f t="shared" si="14"/>
        <v>-0.23565194393017741</v>
      </c>
      <c r="G100">
        <v>0</v>
      </c>
      <c r="H100">
        <f t="shared" si="15"/>
        <v>0.26448029621793173</v>
      </c>
      <c r="I100">
        <f t="shared" si="16"/>
        <v>-1.0594028769395465</v>
      </c>
      <c r="J100">
        <f t="shared" si="17"/>
        <v>1.0594028769395465</v>
      </c>
      <c r="K100">
        <f t="shared" si="18"/>
        <v>0.51191151829848447</v>
      </c>
      <c r="L100">
        <f t="shared" si="19"/>
        <v>0.48808848170151553</v>
      </c>
      <c r="M100">
        <f t="shared" si="20"/>
        <v>1.9534625892455926</v>
      </c>
      <c r="N100">
        <f t="shared" si="21"/>
        <v>2.0488088481701512</v>
      </c>
    </row>
    <row r="101" spans="1:14" x14ac:dyDescent="0.25">
      <c r="A101" s="4">
        <f>IF('True_Odds_Calculator_2-way'!A102="","",'True_Odds_Calculator_2-way'!A102)</f>
        <v>1.44</v>
      </c>
      <c r="B101" s="4">
        <f>IF('True_Odds_Calculator_2-way'!B102="","",'True_Odds_Calculator_2-way'!B102)</f>
        <v>2.85</v>
      </c>
      <c r="C101" s="4">
        <f t="shared" si="11"/>
        <v>0.69444444444444442</v>
      </c>
      <c r="D101">
        <f t="shared" si="12"/>
        <v>0.35087719298245612</v>
      </c>
      <c r="E101">
        <f t="shared" si="13"/>
        <v>4.5321637426900541E-2</v>
      </c>
      <c r="F101">
        <f t="shared" si="14"/>
        <v>-0.19834307992202738</v>
      </c>
      <c r="G101">
        <v>0</v>
      </c>
      <c r="H101">
        <f t="shared" si="15"/>
        <v>0.24366471734892786</v>
      </c>
      <c r="I101">
        <f t="shared" si="16"/>
        <v>-1.1083777463036812</v>
      </c>
      <c r="J101">
        <f t="shared" si="17"/>
        <v>1.1083777463036812</v>
      </c>
      <c r="K101">
        <f t="shared" si="18"/>
        <v>0.67218476206298106</v>
      </c>
      <c r="L101">
        <f t="shared" si="19"/>
        <v>0.32781523793701911</v>
      </c>
      <c r="M101">
        <f t="shared" si="20"/>
        <v>1.4876862083736198</v>
      </c>
      <c r="N101">
        <f t="shared" si="21"/>
        <v>3.0504988306618106</v>
      </c>
    </row>
    <row r="102" spans="1:14" x14ac:dyDescent="0.25">
      <c r="A102" s="4">
        <f>IF('True_Odds_Calculator_2-way'!A103="","",'True_Odds_Calculator_2-way'!A103)</f>
        <v>1.9</v>
      </c>
      <c r="B102" s="4">
        <f>IF('True_Odds_Calculator_2-way'!B103="","",'True_Odds_Calculator_2-way'!B103)</f>
        <v>1.98</v>
      </c>
      <c r="C102" s="4">
        <f t="shared" si="11"/>
        <v>0.52631578947368418</v>
      </c>
      <c r="D102">
        <f t="shared" si="12"/>
        <v>0.50505050505050508</v>
      </c>
      <c r="E102">
        <f t="shared" si="13"/>
        <v>3.1366294524189264E-2</v>
      </c>
      <c r="F102">
        <f t="shared" si="14"/>
        <v>-0.23444976076555024</v>
      </c>
      <c r="G102">
        <v>0</v>
      </c>
      <c r="H102">
        <f t="shared" si="15"/>
        <v>0.26581605528973951</v>
      </c>
      <c r="I102">
        <f t="shared" si="16"/>
        <v>-1.0647942749998998</v>
      </c>
      <c r="J102">
        <f t="shared" si="17"/>
        <v>1.0647942749998998</v>
      </c>
      <c r="K102">
        <f t="shared" si="18"/>
        <v>0.51064311812610408</v>
      </c>
      <c r="L102">
        <f t="shared" si="19"/>
        <v>0.48935688187389592</v>
      </c>
      <c r="M102">
        <f t="shared" si="20"/>
        <v>1.9583148474999099</v>
      </c>
      <c r="N102">
        <f t="shared" si="21"/>
        <v>2.0434983894999017</v>
      </c>
    </row>
    <row r="103" spans="1:14" x14ac:dyDescent="0.25">
      <c r="A103" s="4">
        <f>IF('True_Odds_Calculator_2-way'!A104="","",'True_Odds_Calculator_2-way'!A104)</f>
        <v>2.15</v>
      </c>
      <c r="B103" s="4">
        <f>IF('True_Odds_Calculator_2-way'!B104="","",'True_Odds_Calculator_2-way'!B104)</f>
        <v>1.76</v>
      </c>
      <c r="C103" s="4">
        <f t="shared" si="11"/>
        <v>0.46511627906976744</v>
      </c>
      <c r="D103">
        <f t="shared" si="12"/>
        <v>0.56818181818181823</v>
      </c>
      <c r="E103">
        <f t="shared" si="13"/>
        <v>3.3298097251585723E-2</v>
      </c>
      <c r="F103">
        <f t="shared" si="14"/>
        <v>-0.23097251585623668</v>
      </c>
      <c r="G103">
        <v>0</v>
      </c>
      <c r="H103">
        <f t="shared" si="15"/>
        <v>0.26427061310782241</v>
      </c>
      <c r="I103">
        <f t="shared" si="16"/>
        <v>-1.0696563746013956</v>
      </c>
      <c r="J103">
        <f t="shared" si="17"/>
        <v>1.0696563746013956</v>
      </c>
      <c r="K103">
        <f t="shared" si="18"/>
        <v>0.44840941385030625</v>
      </c>
      <c r="L103">
        <f t="shared" si="19"/>
        <v>0.5515905861496937</v>
      </c>
      <c r="M103">
        <f t="shared" si="20"/>
        <v>2.2301048307916052</v>
      </c>
      <c r="N103">
        <f t="shared" si="21"/>
        <v>1.8129388446970602</v>
      </c>
    </row>
    <row r="104" spans="1:14" x14ac:dyDescent="0.25">
      <c r="A104" s="4">
        <f>IF('True_Odds_Calculator_2-way'!A105="","",'True_Odds_Calculator_2-way'!A105)</f>
        <v>2.12</v>
      </c>
      <c r="B104" s="4">
        <f>IF('True_Odds_Calculator_2-way'!B105="","",'True_Odds_Calculator_2-way'!B105)</f>
        <v>1.78</v>
      </c>
      <c r="C104" s="4">
        <f t="shared" si="11"/>
        <v>0.47169811320754712</v>
      </c>
      <c r="D104">
        <f t="shared" si="12"/>
        <v>0.5617977528089888</v>
      </c>
      <c r="E104">
        <f t="shared" si="13"/>
        <v>3.3495866016535869E-2</v>
      </c>
      <c r="F104">
        <f t="shared" si="14"/>
        <v>-0.23150307398770409</v>
      </c>
      <c r="G104">
        <v>0</v>
      </c>
      <c r="H104">
        <f t="shared" si="15"/>
        <v>0.26499894000423996</v>
      </c>
      <c r="I104">
        <f t="shared" si="16"/>
        <v>-1.0699012312772822</v>
      </c>
      <c r="J104">
        <f t="shared" si="17"/>
        <v>1.0699012312772822</v>
      </c>
      <c r="K104">
        <f t="shared" si="18"/>
        <v>0.45489916365833472</v>
      </c>
      <c r="L104">
        <f t="shared" si="19"/>
        <v>0.54510083634166528</v>
      </c>
      <c r="M104">
        <f t="shared" si="20"/>
        <v>2.1982893790305562</v>
      </c>
      <c r="N104">
        <f t="shared" si="21"/>
        <v>1.83452296039628</v>
      </c>
    </row>
    <row r="105" spans="1:14" x14ac:dyDescent="0.25">
      <c r="A105" s="4">
        <f>IF('True_Odds_Calculator_2-way'!A106="","",'True_Odds_Calculator_2-way'!A106)</f>
        <v>1.68</v>
      </c>
      <c r="B105" s="4">
        <f>IF('True_Odds_Calculator_2-way'!B106="","",'True_Odds_Calculator_2-way'!B106)</f>
        <v>2.29</v>
      </c>
      <c r="C105" s="4">
        <f t="shared" si="11"/>
        <v>0.59523809523809523</v>
      </c>
      <c r="D105">
        <f t="shared" si="12"/>
        <v>0.4366812227074236</v>
      </c>
      <c r="E105">
        <f t="shared" si="13"/>
        <v>3.1919317945518833E-2</v>
      </c>
      <c r="F105">
        <f t="shared" si="14"/>
        <v>-0.22800998128509042</v>
      </c>
      <c r="G105">
        <v>0</v>
      </c>
      <c r="H105">
        <f t="shared" si="15"/>
        <v>0.25992929923060926</v>
      </c>
      <c r="I105">
        <f t="shared" si="16"/>
        <v>-1.0677035543974551</v>
      </c>
      <c r="J105">
        <f t="shared" si="17"/>
        <v>1.0677035543974551</v>
      </c>
      <c r="K105">
        <f t="shared" si="18"/>
        <v>0.57936138046320074</v>
      </c>
      <c r="L105">
        <f t="shared" si="19"/>
        <v>0.42063861953679943</v>
      </c>
      <c r="M105">
        <f t="shared" si="20"/>
        <v>1.7260384169902692</v>
      </c>
      <c r="N105">
        <f t="shared" si="21"/>
        <v>2.3773375851727168</v>
      </c>
    </row>
    <row r="106" spans="1:14" x14ac:dyDescent="0.25">
      <c r="A106" s="4">
        <f>IF('True_Odds_Calculator_2-way'!A107="","",'True_Odds_Calculator_2-way'!A107)</f>
        <v>2.5499999999999998</v>
      </c>
      <c r="B106" s="4">
        <f>IF('True_Odds_Calculator_2-way'!B107="","",'True_Odds_Calculator_2-way'!B107)</f>
        <v>1.56</v>
      </c>
      <c r="C106" s="4">
        <f t="shared" si="11"/>
        <v>0.39215686274509809</v>
      </c>
      <c r="D106">
        <f t="shared" si="12"/>
        <v>0.64102564102564097</v>
      </c>
      <c r="E106">
        <f t="shared" si="13"/>
        <v>3.3182503770738947E-2</v>
      </c>
      <c r="F106">
        <f t="shared" si="14"/>
        <v>-0.21820010055304184</v>
      </c>
      <c r="G106">
        <v>0</v>
      </c>
      <c r="H106">
        <f t="shared" si="15"/>
        <v>0.25138260432378079</v>
      </c>
      <c r="I106">
        <f t="shared" si="16"/>
        <v>-1.0733469768527293</v>
      </c>
      <c r="J106">
        <f t="shared" si="17"/>
        <v>1.0733469768527293</v>
      </c>
      <c r="K106">
        <f t="shared" si="18"/>
        <v>0.37541936960421152</v>
      </c>
      <c r="L106">
        <f t="shared" si="19"/>
        <v>0.62458063039578859</v>
      </c>
      <c r="M106">
        <f t="shared" si="20"/>
        <v>2.6636878141217299</v>
      </c>
      <c r="N106">
        <f t="shared" si="21"/>
        <v>1.6010743070375286</v>
      </c>
    </row>
    <row r="107" spans="1:14" x14ac:dyDescent="0.25">
      <c r="A107" s="4">
        <f>IF('True_Odds_Calculator_2-way'!A108="","",'True_Odds_Calculator_2-way'!A108)</f>
        <v>2.11</v>
      </c>
      <c r="B107" s="4">
        <f>IF('True_Odds_Calculator_2-way'!B108="","",'True_Odds_Calculator_2-way'!B108)</f>
        <v>1.74</v>
      </c>
      <c r="C107" s="4">
        <f t="shared" si="11"/>
        <v>0.47393364928909953</v>
      </c>
      <c r="D107">
        <f t="shared" si="12"/>
        <v>0.57471264367816088</v>
      </c>
      <c r="E107">
        <f t="shared" si="13"/>
        <v>4.8646292967260418E-2</v>
      </c>
      <c r="F107">
        <f t="shared" si="14"/>
        <v>-0.22372936754371631</v>
      </c>
      <c r="G107">
        <v>0</v>
      </c>
      <c r="H107">
        <f t="shared" si="15"/>
        <v>0.27237566051097672</v>
      </c>
      <c r="I107">
        <f t="shared" si="16"/>
        <v>-1.1033737580104406</v>
      </c>
      <c r="J107">
        <f t="shared" si="17"/>
        <v>1.1033737580104406</v>
      </c>
      <c r="K107">
        <f t="shared" si="18"/>
        <v>0.4494897427831781</v>
      </c>
      <c r="L107">
        <f t="shared" si="19"/>
        <v>0.5505102572168219</v>
      </c>
      <c r="M107">
        <f t="shared" si="20"/>
        <v>2.2247448713915889</v>
      </c>
      <c r="N107">
        <f t="shared" si="21"/>
        <v>1.816496580927726</v>
      </c>
    </row>
    <row r="108" spans="1:14" x14ac:dyDescent="0.25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1.89</v>
      </c>
      <c r="C108" s="4">
        <f t="shared" si="11"/>
        <v>0.5181347150259068</v>
      </c>
      <c r="D108">
        <f t="shared" si="12"/>
        <v>0.52910052910052918</v>
      </c>
      <c r="E108">
        <f t="shared" si="13"/>
        <v>4.7235244126436093E-2</v>
      </c>
      <c r="F108">
        <f t="shared" si="14"/>
        <v>-0.22691010773912312</v>
      </c>
      <c r="G108">
        <v>0</v>
      </c>
      <c r="H108">
        <f t="shared" si="15"/>
        <v>0.27414535186555922</v>
      </c>
      <c r="I108">
        <f t="shared" si="16"/>
        <v>-1.0991665980832535</v>
      </c>
      <c r="J108">
        <f t="shared" si="17"/>
        <v>1.0991665980832535</v>
      </c>
      <c r="K108">
        <f t="shared" si="18"/>
        <v>0.49450483083771163</v>
      </c>
      <c r="L108">
        <f t="shared" si="19"/>
        <v>0.50549516916228832</v>
      </c>
      <c r="M108">
        <f t="shared" si="20"/>
        <v>2.0222249362174249</v>
      </c>
      <c r="N108">
        <f t="shared" si="21"/>
        <v>1.9782582722940953</v>
      </c>
    </row>
    <row r="109" spans="1:14" x14ac:dyDescent="0.25">
      <c r="A109" s="4">
        <f>IF('True_Odds_Calculator_2-way'!A110="","",'True_Odds_Calculator_2-way'!A110)</f>
        <v>2.06</v>
      </c>
      <c r="B109" s="4">
        <f>IF('True_Odds_Calculator_2-way'!B110="","",'True_Odds_Calculator_2-way'!B110)</f>
        <v>1.78</v>
      </c>
      <c r="C109" s="4">
        <f t="shared" si="11"/>
        <v>0.4854368932038835</v>
      </c>
      <c r="D109">
        <f t="shared" si="12"/>
        <v>0.5617977528089888</v>
      </c>
      <c r="E109">
        <f t="shared" si="13"/>
        <v>4.7234646012872306E-2</v>
      </c>
      <c r="F109">
        <f t="shared" si="14"/>
        <v>-0.22548270971964657</v>
      </c>
      <c r="G109">
        <v>0</v>
      </c>
      <c r="H109">
        <f t="shared" si="15"/>
        <v>0.27271735573251882</v>
      </c>
      <c r="I109">
        <f t="shared" si="16"/>
        <v>-1.0997646755364592</v>
      </c>
      <c r="J109">
        <f t="shared" si="17"/>
        <v>1.0997646755364592</v>
      </c>
      <c r="K109">
        <f t="shared" si="18"/>
        <v>0.46173369190551583</v>
      </c>
      <c r="L109">
        <f t="shared" si="19"/>
        <v>0.53826630809448417</v>
      </c>
      <c r="M109">
        <f t="shared" si="20"/>
        <v>2.1657505560686463</v>
      </c>
      <c r="N109">
        <f t="shared" si="21"/>
        <v>1.8578164469184384</v>
      </c>
    </row>
    <row r="110" spans="1:14" x14ac:dyDescent="0.25">
      <c r="A110" s="4">
        <f>IF('True_Odds_Calculator_2-way'!A111="","",'True_Odds_Calculator_2-way'!A111)</f>
        <v>1.73</v>
      </c>
      <c r="B110" s="4">
        <f>IF('True_Odds_Calculator_2-way'!B111="","",'True_Odds_Calculator_2-way'!B111)</f>
        <v>2.09</v>
      </c>
      <c r="C110" s="4">
        <f t="shared" si="11"/>
        <v>0.5780346820809249</v>
      </c>
      <c r="D110">
        <f t="shared" si="12"/>
        <v>0.47846889952153115</v>
      </c>
      <c r="E110">
        <f t="shared" si="13"/>
        <v>5.6503581602456165E-2</v>
      </c>
      <c r="F110">
        <f t="shared" si="14"/>
        <v>-0.22006803661808205</v>
      </c>
      <c r="G110">
        <v>0</v>
      </c>
      <c r="H110">
        <f t="shared" si="15"/>
        <v>0.27657161822053827</v>
      </c>
      <c r="I110">
        <f t="shared" si="16"/>
        <v>-1.1210508723689179</v>
      </c>
      <c r="J110">
        <f t="shared" si="17"/>
        <v>1.1210508723689179</v>
      </c>
      <c r="K110">
        <f t="shared" si="18"/>
        <v>0.54994394682236836</v>
      </c>
      <c r="L110">
        <f t="shared" si="19"/>
        <v>0.45005605317763153</v>
      </c>
      <c r="M110">
        <f t="shared" si="20"/>
        <v>1.8183671368293095</v>
      </c>
      <c r="N110">
        <f t="shared" si="21"/>
        <v>2.2219454508821204</v>
      </c>
    </row>
    <row r="111" spans="1:14" x14ac:dyDescent="0.25">
      <c r="A111" s="4">
        <f>IF('True_Odds_Calculator_2-way'!A112="","",'True_Odds_Calculator_2-way'!A112)</f>
        <v>1.68</v>
      </c>
      <c r="B111" s="4">
        <f>IF('True_Odds_Calculator_2-way'!B112="","",'True_Odds_Calculator_2-way'!B112)</f>
        <v>2.16</v>
      </c>
      <c r="C111" s="4">
        <f t="shared" si="11"/>
        <v>0.59523809523809523</v>
      </c>
      <c r="D111">
        <f t="shared" si="12"/>
        <v>0.46296296296296291</v>
      </c>
      <c r="E111">
        <f t="shared" si="13"/>
        <v>5.8201058201058142E-2</v>
      </c>
      <c r="F111">
        <f t="shared" si="14"/>
        <v>-0.21737213403880074</v>
      </c>
      <c r="G111">
        <v>0</v>
      </c>
      <c r="H111">
        <f t="shared" si="15"/>
        <v>0.27557319223985888</v>
      </c>
      <c r="I111">
        <f t="shared" si="16"/>
        <v>-1.1259433727776123</v>
      </c>
      <c r="J111">
        <f t="shared" si="17"/>
        <v>1.1259433727776123</v>
      </c>
      <c r="K111">
        <f t="shared" si="18"/>
        <v>0.56636639073545691</v>
      </c>
      <c r="L111">
        <f t="shared" si="19"/>
        <v>0.4336336092645432</v>
      </c>
      <c r="M111">
        <f t="shared" si="20"/>
        <v>1.7656414934887763</v>
      </c>
      <c r="N111">
        <f t="shared" si="21"/>
        <v>2.3060943124220299</v>
      </c>
    </row>
    <row r="112" spans="1:14" x14ac:dyDescent="0.25">
      <c r="A112" s="4">
        <f>IF('True_Odds_Calculator_2-way'!A113="","",'True_Odds_Calculator_2-way'!A113)</f>
        <v>1.94</v>
      </c>
      <c r="B112" s="4">
        <f>IF('True_Odds_Calculator_2-way'!B113="","",'True_Odds_Calculator_2-way'!B113)</f>
        <v>1.88</v>
      </c>
      <c r="C112" s="4">
        <f t="shared" si="11"/>
        <v>0.51546391752577325</v>
      </c>
      <c r="D112">
        <f t="shared" si="12"/>
        <v>0.53191489361702127</v>
      </c>
      <c r="E112">
        <f t="shared" si="13"/>
        <v>4.7378811142794408E-2</v>
      </c>
      <c r="F112">
        <f t="shared" si="14"/>
        <v>-0.22680412371134029</v>
      </c>
      <c r="G112">
        <v>0</v>
      </c>
      <c r="H112">
        <f t="shared" si="15"/>
        <v>0.2741829348541347</v>
      </c>
      <c r="I112">
        <f t="shared" si="16"/>
        <v>-1.0994987428338558</v>
      </c>
      <c r="J112">
        <f t="shared" si="17"/>
        <v>1.0994987428338558</v>
      </c>
      <c r="K112">
        <f t="shared" si="18"/>
        <v>0.49175600120276386</v>
      </c>
      <c r="L112">
        <f t="shared" si="19"/>
        <v>0.50824399879723636</v>
      </c>
      <c r="M112">
        <f t="shared" si="20"/>
        <v>2.0335288182638238</v>
      </c>
      <c r="N112">
        <f t="shared" si="21"/>
        <v>1.9675588936937933</v>
      </c>
    </row>
    <row r="113" spans="1:14" x14ac:dyDescent="0.25">
      <c r="A113" s="4">
        <f>IF('True_Odds_Calculator_2-way'!A114="","",'True_Odds_Calculator_2-way'!A114)</f>
        <v>1.72</v>
      </c>
      <c r="B113" s="4">
        <f>IF('True_Odds_Calculator_2-way'!B114="","",'True_Odds_Calculator_2-way'!B114)</f>
        <v>2.11</v>
      </c>
      <c r="C113" s="4">
        <f t="shared" si="11"/>
        <v>0.58139534883720934</v>
      </c>
      <c r="D113">
        <f t="shared" si="12"/>
        <v>0.47393364928909953</v>
      </c>
      <c r="E113">
        <f t="shared" si="13"/>
        <v>5.5328998126308981E-2</v>
      </c>
      <c r="F113">
        <f t="shared" si="14"/>
        <v>-0.22021382122781863</v>
      </c>
      <c r="G113">
        <v>0</v>
      </c>
      <c r="H113">
        <f t="shared" si="15"/>
        <v>0.27554281935412767</v>
      </c>
      <c r="I113">
        <f t="shared" si="16"/>
        <v>-1.1185934253567076</v>
      </c>
      <c r="J113">
        <f t="shared" si="17"/>
        <v>1.1185934253567076</v>
      </c>
      <c r="K113">
        <f t="shared" si="18"/>
        <v>0.55389778065364015</v>
      </c>
      <c r="L113">
        <f t="shared" si="19"/>
        <v>0.44610221934635991</v>
      </c>
      <c r="M113">
        <f t="shared" si="20"/>
        <v>1.8053872662568289</v>
      </c>
      <c r="N113">
        <f t="shared" si="21"/>
        <v>2.2416387021459454</v>
      </c>
    </row>
    <row r="114" spans="1:14" x14ac:dyDescent="0.25">
      <c r="A114" s="4">
        <f>IF('True_Odds_Calculator_2-way'!A115="","",'True_Odds_Calculator_2-way'!A115)</f>
        <v>1.84</v>
      </c>
      <c r="B114" s="4">
        <f>IF('True_Odds_Calculator_2-way'!B115="","",'True_Odds_Calculator_2-way'!B115)</f>
        <v>1.99</v>
      </c>
      <c r="C114" s="4">
        <f t="shared" si="11"/>
        <v>0.54347826086956519</v>
      </c>
      <c r="D114">
        <f t="shared" si="12"/>
        <v>0.50251256281407031</v>
      </c>
      <c r="E114">
        <f t="shared" si="13"/>
        <v>4.5990823683635496E-2</v>
      </c>
      <c r="F114">
        <f t="shared" si="14"/>
        <v>-0.22711383001966357</v>
      </c>
      <c r="G114">
        <v>0</v>
      </c>
      <c r="H114">
        <f t="shared" si="15"/>
        <v>0.27310465370329906</v>
      </c>
      <c r="I114">
        <f t="shared" si="16"/>
        <v>-1.0965861582662815</v>
      </c>
      <c r="J114">
        <f t="shared" si="17"/>
        <v>1.0965861582662815</v>
      </c>
      <c r="K114">
        <f t="shared" si="18"/>
        <v>0.52052633857173458</v>
      </c>
      <c r="L114">
        <f t="shared" si="19"/>
        <v>0.47947366142826547</v>
      </c>
      <c r="M114">
        <f t="shared" si="20"/>
        <v>1.9211323729436764</v>
      </c>
      <c r="N114">
        <f t="shared" si="21"/>
        <v>2.0856202966836186</v>
      </c>
    </row>
    <row r="115" spans="1:14" x14ac:dyDescent="0.25">
      <c r="A115" s="4">
        <f>IF('True_Odds_Calculator_2-way'!A116="","",'True_Odds_Calculator_2-way'!A116)</f>
        <v>1.78</v>
      </c>
      <c r="B115" s="4">
        <f>IF('True_Odds_Calculator_2-way'!B116="","",'True_Odds_Calculator_2-way'!B116)</f>
        <v>2.0299999999999998</v>
      </c>
      <c r="C115" s="4">
        <f t="shared" si="11"/>
        <v>0.5617977528089888</v>
      </c>
      <c r="D115">
        <f t="shared" si="12"/>
        <v>0.49261083743842371</v>
      </c>
      <c r="E115">
        <f t="shared" si="13"/>
        <v>5.4408590247412514E-2</v>
      </c>
      <c r="F115">
        <f t="shared" si="14"/>
        <v>-0.22233907123484808</v>
      </c>
      <c r="G115">
        <v>0</v>
      </c>
      <c r="H115">
        <f t="shared" si="15"/>
        <v>0.27674766148226054</v>
      </c>
      <c r="I115">
        <f t="shared" si="16"/>
        <v>-1.1156657127357013</v>
      </c>
      <c r="J115">
        <f t="shared" si="17"/>
        <v>1.1156657127357013</v>
      </c>
      <c r="K115">
        <f t="shared" si="18"/>
        <v>0.53469666555255058</v>
      </c>
      <c r="L115">
        <f t="shared" si="19"/>
        <v>0.46530333444744953</v>
      </c>
      <c r="M115">
        <f t="shared" si="20"/>
        <v>1.8702192559338466</v>
      </c>
      <c r="N115">
        <f t="shared" si="21"/>
        <v>2.149135684117772</v>
      </c>
    </row>
    <row r="116" spans="1:14" x14ac:dyDescent="0.25">
      <c r="A116" s="4">
        <f>IF('True_Odds_Calculator_2-way'!A117="","",'True_Odds_Calculator_2-way'!A117)</f>
        <v>1.78</v>
      </c>
      <c r="B116" s="4">
        <f>IF('True_Odds_Calculator_2-way'!B117="","",'True_Odds_Calculator_2-way'!B117)</f>
        <v>2.02</v>
      </c>
      <c r="C116" s="4">
        <f t="shared" si="11"/>
        <v>0.5617977528089888</v>
      </c>
      <c r="D116">
        <f t="shared" si="12"/>
        <v>0.49504950495049505</v>
      </c>
      <c r="E116">
        <f t="shared" si="13"/>
        <v>5.6847257759483849E-2</v>
      </c>
      <c r="F116">
        <f t="shared" si="14"/>
        <v>-0.22127044165090659</v>
      </c>
      <c r="G116">
        <v>0</v>
      </c>
      <c r="H116">
        <f t="shared" si="15"/>
        <v>0.2781176994103905</v>
      </c>
      <c r="I116">
        <f t="shared" si="16"/>
        <v>-1.1211213233271877</v>
      </c>
      <c r="J116">
        <f t="shared" si="17"/>
        <v>1.1211213233271877</v>
      </c>
      <c r="K116">
        <f t="shared" si="18"/>
        <v>0.5334828131703736</v>
      </c>
      <c r="L116">
        <f t="shared" si="19"/>
        <v>0.46651718682962634</v>
      </c>
      <c r="M116">
        <f t="shared" si="20"/>
        <v>1.8744746321952062</v>
      </c>
      <c r="N116">
        <f t="shared" si="21"/>
        <v>2.1435437497937313</v>
      </c>
    </row>
    <row r="117" spans="1:14" x14ac:dyDescent="0.25">
      <c r="A117" s="4">
        <f>IF('True_Odds_Calculator_2-way'!A118="","",'True_Odds_Calculator_2-way'!A118)</f>
        <v>1.66</v>
      </c>
      <c r="B117" s="4">
        <f>IF('True_Odds_Calculator_2-way'!B118="","",'True_Odds_Calculator_2-way'!B118)</f>
        <v>2.2000000000000002</v>
      </c>
      <c r="C117" s="4">
        <f t="shared" si="11"/>
        <v>0.60240963855421692</v>
      </c>
      <c r="D117">
        <f t="shared" si="12"/>
        <v>0.45454545454545453</v>
      </c>
      <c r="E117">
        <f t="shared" si="13"/>
        <v>5.6955093099671394E-2</v>
      </c>
      <c r="F117">
        <f t="shared" si="14"/>
        <v>-0.2168674698795181</v>
      </c>
      <c r="G117">
        <v>0</v>
      </c>
      <c r="H117">
        <f t="shared" si="15"/>
        <v>0.2738225629791895</v>
      </c>
      <c r="I117">
        <f t="shared" si="16"/>
        <v>-1.1236664374387366</v>
      </c>
      <c r="J117">
        <f t="shared" si="17"/>
        <v>1.1236664374387366</v>
      </c>
      <c r="K117">
        <f t="shared" si="18"/>
        <v>0.57417811397874152</v>
      </c>
      <c r="L117">
        <f t="shared" si="19"/>
        <v>0.42582188602125842</v>
      </c>
      <c r="M117">
        <f t="shared" si="20"/>
        <v>1.7416198487095664</v>
      </c>
      <c r="N117">
        <f t="shared" si="21"/>
        <v>2.3483997249264843</v>
      </c>
    </row>
    <row r="118" spans="1:14" x14ac:dyDescent="0.25">
      <c r="A118" s="4">
        <f>IF('True_Odds_Calculator_2-way'!A119="","",'True_Odds_Calculator_2-way'!A119)</f>
        <v>1.74</v>
      </c>
      <c r="B118" s="4">
        <f>IF('True_Odds_Calculator_2-way'!B119="","",'True_Odds_Calculator_2-way'!B119)</f>
        <v>2.08</v>
      </c>
      <c r="C118" s="4">
        <f t="shared" si="11"/>
        <v>0.57471264367816088</v>
      </c>
      <c r="D118">
        <f t="shared" si="12"/>
        <v>0.48076923076923073</v>
      </c>
      <c r="E118">
        <f t="shared" si="13"/>
        <v>5.5481874447391721E-2</v>
      </c>
      <c r="F118">
        <f t="shared" si="14"/>
        <v>-0.22082228116710867</v>
      </c>
      <c r="G118">
        <v>0</v>
      </c>
      <c r="H118">
        <f t="shared" si="15"/>
        <v>0.27630415561450039</v>
      </c>
      <c r="I118">
        <f t="shared" si="16"/>
        <v>-1.1185934253567074</v>
      </c>
      <c r="J118">
        <f t="shared" si="17"/>
        <v>1.1185934253567074</v>
      </c>
      <c r="K118">
        <f t="shared" si="18"/>
        <v>0.54711804251446938</v>
      </c>
      <c r="L118">
        <f t="shared" si="19"/>
        <v>0.4528819574855304</v>
      </c>
      <c r="M118">
        <f t="shared" si="20"/>
        <v>1.8277591347639637</v>
      </c>
      <c r="N118">
        <f t="shared" si="21"/>
        <v>2.2080808993852443</v>
      </c>
    </row>
    <row r="119" spans="1:14" x14ac:dyDescent="0.25">
      <c r="A119" s="4">
        <f>IF('True_Odds_Calculator_2-way'!A120="","",'True_Odds_Calculator_2-way'!A120)</f>
        <v>1.77</v>
      </c>
      <c r="B119" s="4">
        <f>IF('True_Odds_Calculator_2-way'!B120="","",'True_Odds_Calculator_2-way'!B120)</f>
        <v>2.04</v>
      </c>
      <c r="C119" s="4">
        <f t="shared" si="11"/>
        <v>0.56497175141242939</v>
      </c>
      <c r="D119">
        <f t="shared" si="12"/>
        <v>0.49019607843137253</v>
      </c>
      <c r="E119">
        <f t="shared" si="13"/>
        <v>5.5167829843801863E-2</v>
      </c>
      <c r="F119">
        <f t="shared" si="14"/>
        <v>-0.22177910712307525</v>
      </c>
      <c r="G119">
        <v>0</v>
      </c>
      <c r="H119">
        <f t="shared" si="15"/>
        <v>0.27694693696687717</v>
      </c>
      <c r="I119">
        <f t="shared" si="16"/>
        <v>-1.1174753906691854</v>
      </c>
      <c r="J119">
        <f t="shared" si="17"/>
        <v>1.1174753906691854</v>
      </c>
      <c r="K119">
        <f t="shared" si="18"/>
        <v>0.5375026190819121</v>
      </c>
      <c r="L119">
        <f t="shared" si="19"/>
        <v>0.46249738091808795</v>
      </c>
      <c r="M119">
        <f t="shared" si="20"/>
        <v>1.8604560508152725</v>
      </c>
      <c r="N119">
        <f t="shared" si="21"/>
        <v>2.1621744062959527</v>
      </c>
    </row>
    <row r="120" spans="1:14" x14ac:dyDescent="0.25">
      <c r="A120" s="4">
        <f>IF('True_Odds_Calculator_2-way'!A121="","",'True_Odds_Calculator_2-way'!A121)</f>
        <v>2.0699999999999998</v>
      </c>
      <c r="B120" s="4">
        <f>IF('True_Odds_Calculator_2-way'!B121="","",'True_Odds_Calculator_2-way'!B121)</f>
        <v>1.85</v>
      </c>
      <c r="C120" s="4">
        <f t="shared" si="11"/>
        <v>0.48309178743961356</v>
      </c>
      <c r="D120">
        <f t="shared" si="12"/>
        <v>0.54054054054054046</v>
      </c>
      <c r="E120">
        <f t="shared" si="13"/>
        <v>2.3632327980154022E-2</v>
      </c>
      <c r="F120">
        <f t="shared" si="14"/>
        <v>-0.2374983679331506</v>
      </c>
      <c r="G120">
        <v>0</v>
      </c>
      <c r="H120">
        <f t="shared" si="15"/>
        <v>0.26113069591330457</v>
      </c>
      <c r="I120">
        <f t="shared" si="16"/>
        <v>-1.0485729457933801</v>
      </c>
      <c r="J120">
        <f t="shared" si="17"/>
        <v>1.0485729457933801</v>
      </c>
      <c r="K120">
        <f t="shared" si="18"/>
        <v>0.47125951908672531</v>
      </c>
      <c r="L120">
        <f t="shared" si="19"/>
        <v>0.52874048091327497</v>
      </c>
      <c r="M120">
        <f t="shared" si="20"/>
        <v>2.1219730519989164</v>
      </c>
      <c r="N120">
        <f t="shared" si="21"/>
        <v>1.8912870039243732</v>
      </c>
    </row>
    <row r="121" spans="1:14" x14ac:dyDescent="0.25">
      <c r="A121" s="4">
        <f>IF('True_Odds_Calculator_2-way'!A122="","",'True_Odds_Calculator_2-way'!A122)</f>
        <v>2.34</v>
      </c>
      <c r="B121" s="4">
        <f>IF('True_Odds_Calculator_2-way'!B122="","",'True_Odds_Calculator_2-way'!B122)</f>
        <v>1.66</v>
      </c>
      <c r="C121" s="4">
        <f t="shared" si="11"/>
        <v>0.42735042735042739</v>
      </c>
      <c r="D121">
        <f t="shared" si="12"/>
        <v>0.60240963855421692</v>
      </c>
      <c r="E121">
        <f t="shared" si="13"/>
        <v>2.9760065904644417E-2</v>
      </c>
      <c r="F121">
        <f t="shared" si="14"/>
        <v>-0.22767995057151669</v>
      </c>
      <c r="G121">
        <v>0</v>
      </c>
      <c r="H121">
        <f t="shared" si="15"/>
        <v>0.2574400164761611</v>
      </c>
      <c r="I121">
        <f t="shared" si="16"/>
        <v>-1.0633485251477839</v>
      </c>
      <c r="J121">
        <f t="shared" si="17"/>
        <v>1.0633485251477839</v>
      </c>
      <c r="K121">
        <f t="shared" si="18"/>
        <v>0.41239034653044082</v>
      </c>
      <c r="L121">
        <f t="shared" si="19"/>
        <v>0.58760965346955907</v>
      </c>
      <c r="M121">
        <f t="shared" si="20"/>
        <v>2.4248870236980302</v>
      </c>
      <c r="N121">
        <f t="shared" si="21"/>
        <v>1.7018100265975373</v>
      </c>
    </row>
    <row r="122" spans="1:14" x14ac:dyDescent="0.25">
      <c r="A122" s="4">
        <f>IF('True_Odds_Calculator_2-way'!A123="","",'True_Odds_Calculator_2-way'!A123)</f>
        <v>2.21</v>
      </c>
      <c r="B122" s="4">
        <f>IF('True_Odds_Calculator_2-way'!B123="","",'True_Odds_Calculator_2-way'!B123)</f>
        <v>1.74</v>
      </c>
      <c r="C122" s="4">
        <f t="shared" si="11"/>
        <v>0.45248868778280543</v>
      </c>
      <c r="D122">
        <f t="shared" si="12"/>
        <v>0.57471264367816088</v>
      </c>
      <c r="E122">
        <f t="shared" si="13"/>
        <v>2.720133146096626E-2</v>
      </c>
      <c r="F122">
        <f t="shared" si="14"/>
        <v>-0.23284963852915186</v>
      </c>
      <c r="G122">
        <v>0</v>
      </c>
      <c r="H122">
        <f t="shared" si="15"/>
        <v>0.26005096999011806</v>
      </c>
      <c r="I122">
        <f t="shared" si="16"/>
        <v>-1.0567967158529021</v>
      </c>
      <c r="J122">
        <f t="shared" si="17"/>
        <v>1.0567967158529021</v>
      </c>
      <c r="K122">
        <f t="shared" si="18"/>
        <v>0.43884208377593403</v>
      </c>
      <c r="L122">
        <f t="shared" si="19"/>
        <v>0.56115791622406608</v>
      </c>
      <c r="M122">
        <f t="shared" si="20"/>
        <v>2.2787240261820116</v>
      </c>
      <c r="N122">
        <f t="shared" si="21"/>
        <v>1.7820295697311479</v>
      </c>
    </row>
    <row r="123" spans="1:14" x14ac:dyDescent="0.25">
      <c r="A123" s="4">
        <f>IF('True_Odds_Calculator_2-way'!A124="","",'True_Odds_Calculator_2-way'!A124)</f>
        <v>1.61</v>
      </c>
      <c r="B123" s="4">
        <f>IF('True_Odds_Calculator_2-way'!B124="","",'True_Odds_Calculator_2-way'!B124)</f>
        <v>2.44</v>
      </c>
      <c r="C123" s="4">
        <f t="shared" si="11"/>
        <v>0.6211180124223602</v>
      </c>
      <c r="D123">
        <f t="shared" si="12"/>
        <v>0.4098360655737705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0.60574703480867642</v>
      </c>
      <c r="L123">
        <f t="shared" si="19"/>
        <v>0.39425296519132347</v>
      </c>
      <c r="M123">
        <f t="shared" si="20"/>
        <v>1.6508541396588881</v>
      </c>
      <c r="N123">
        <f t="shared" si="21"/>
        <v>2.5364425591947519</v>
      </c>
    </row>
    <row r="124" spans="1:14" x14ac:dyDescent="0.25">
      <c r="A124" s="4">
        <f>IF('True_Odds_Calculator_2-way'!A125="","",'True_Odds_Calculator_2-way'!A125)</f>
        <v>2.1800000000000002</v>
      </c>
      <c r="B124" s="4">
        <f>IF('True_Odds_Calculator_2-way'!B125="","",'True_Odds_Calculator_2-way'!B125)</f>
        <v>1.72</v>
      </c>
      <c r="C124" s="4">
        <f t="shared" si="11"/>
        <v>0.4587155963302752</v>
      </c>
      <c r="D124">
        <f t="shared" si="12"/>
        <v>0.58139534883720934</v>
      </c>
      <c r="E124">
        <f t="shared" si="13"/>
        <v>4.0110945167484591E-2</v>
      </c>
      <c r="F124">
        <f t="shared" si="14"/>
        <v>-0.22658416897802425</v>
      </c>
      <c r="G124">
        <v>0</v>
      </c>
      <c r="H124">
        <f t="shared" si="15"/>
        <v>0.26669511414550884</v>
      </c>
      <c r="I124">
        <f t="shared" si="16"/>
        <v>-1.0849075915068656</v>
      </c>
      <c r="J124">
        <f t="shared" si="17"/>
        <v>1.0849075915068656</v>
      </c>
      <c r="K124">
        <f t="shared" si="18"/>
        <v>0.43855976031354993</v>
      </c>
      <c r="L124">
        <f t="shared" si="19"/>
        <v>0.56144023968644996</v>
      </c>
      <c r="M124">
        <f t="shared" si="20"/>
        <v>2.2801909579781015</v>
      </c>
      <c r="N124">
        <f t="shared" si="21"/>
        <v>1.7811334658849434</v>
      </c>
    </row>
    <row r="125" spans="1:14" x14ac:dyDescent="0.25">
      <c r="A125" s="4">
        <f>IF('True_Odds_Calculator_2-way'!A126="","",'True_Odds_Calculator_2-way'!A126)</f>
        <v>2.4700000000000002</v>
      </c>
      <c r="B125" s="4">
        <f>IF('True_Odds_Calculator_2-way'!B126="","",'True_Odds_Calculator_2-way'!B126)</f>
        <v>1.58</v>
      </c>
      <c r="C125" s="4">
        <f t="shared" si="11"/>
        <v>0.40485829959514169</v>
      </c>
      <c r="D125">
        <f t="shared" si="12"/>
        <v>0.63291139240506322</v>
      </c>
      <c r="E125">
        <f t="shared" si="13"/>
        <v>3.7769692000204858E-2</v>
      </c>
      <c r="F125">
        <f t="shared" si="14"/>
        <v>-0.2184697381233025</v>
      </c>
      <c r="G125">
        <v>0</v>
      </c>
      <c r="H125">
        <f t="shared" si="15"/>
        <v>0.25623943012350736</v>
      </c>
      <c r="I125">
        <f t="shared" si="16"/>
        <v>-1.0829972051127188</v>
      </c>
      <c r="J125">
        <f t="shared" si="17"/>
        <v>1.0829972051127188</v>
      </c>
      <c r="K125">
        <f t="shared" si="18"/>
        <v>0.3858015922237128</v>
      </c>
      <c r="L125">
        <f t="shared" si="19"/>
        <v>0.61419840777628731</v>
      </c>
      <c r="M125">
        <f t="shared" si="20"/>
        <v>2.5920058915156967</v>
      </c>
      <c r="N125">
        <f t="shared" si="21"/>
        <v>1.6281383789653769</v>
      </c>
    </row>
    <row r="126" spans="1:14" x14ac:dyDescent="0.25">
      <c r="A126" s="4">
        <f>IF('True_Odds_Calculator_2-way'!A127="","",'True_Odds_Calculator_2-way'!A127)</f>
        <v>2.82</v>
      </c>
      <c r="B126" s="4">
        <f>IF('True_Odds_Calculator_2-way'!B127="","",'True_Odds_Calculator_2-way'!B127)</f>
        <v>1.45</v>
      </c>
      <c r="C126" s="4">
        <f t="shared" si="11"/>
        <v>0.3546099290780142</v>
      </c>
      <c r="D126">
        <f t="shared" si="12"/>
        <v>0.68965517241379315</v>
      </c>
      <c r="E126">
        <f t="shared" si="13"/>
        <v>4.4265101491807402E-2</v>
      </c>
      <c r="F126">
        <f t="shared" si="14"/>
        <v>-0.20029347028613342</v>
      </c>
      <c r="G126">
        <v>0</v>
      </c>
      <c r="H126">
        <f t="shared" si="15"/>
        <v>0.24455857177794085</v>
      </c>
      <c r="I126">
        <f t="shared" si="16"/>
        <v>-1.1049892402196602</v>
      </c>
      <c r="J126">
        <f t="shared" si="17"/>
        <v>1.1049892402196602</v>
      </c>
      <c r="K126">
        <f t="shared" si="18"/>
        <v>0.33210670637948997</v>
      </c>
      <c r="L126">
        <f t="shared" si="19"/>
        <v>0.66789329362050986</v>
      </c>
      <c r="M126">
        <f t="shared" si="20"/>
        <v>3.0110804171997816</v>
      </c>
      <c r="N126">
        <f t="shared" si="21"/>
        <v>1.4972451580988471</v>
      </c>
    </row>
    <row r="127" spans="1:14" x14ac:dyDescent="0.25">
      <c r="A127" s="4">
        <f>IF('True_Odds_Calculator_2-way'!A128="","",'True_Odds_Calculator_2-way'!A128)</f>
        <v>2.67</v>
      </c>
      <c r="B127" s="4">
        <f>IF('True_Odds_Calculator_2-way'!B128="","",'True_Odds_Calculator_2-way'!B128)</f>
        <v>1.51</v>
      </c>
      <c r="C127" s="4">
        <f t="shared" si="11"/>
        <v>0.37453183520599254</v>
      </c>
      <c r="D127">
        <f t="shared" si="12"/>
        <v>0.66225165562913912</v>
      </c>
      <c r="E127">
        <f t="shared" si="13"/>
        <v>3.678349083513166E-2</v>
      </c>
      <c r="F127">
        <f t="shared" si="14"/>
        <v>-0.21125083711585679</v>
      </c>
      <c r="G127">
        <v>0</v>
      </c>
      <c r="H127">
        <f t="shared" si="15"/>
        <v>0.24803432795098845</v>
      </c>
      <c r="I127">
        <f t="shared" si="16"/>
        <v>-1.0835692610757275</v>
      </c>
      <c r="J127">
        <f t="shared" si="17"/>
        <v>1.0835692610757275</v>
      </c>
      <c r="K127">
        <f t="shared" si="18"/>
        <v>0.3559275341881008</v>
      </c>
      <c r="L127">
        <f t="shared" si="19"/>
        <v>0.64407246581189925</v>
      </c>
      <c r="M127">
        <f t="shared" si="20"/>
        <v>2.8095606659964649</v>
      </c>
      <c r="N127">
        <f t="shared" si="21"/>
        <v>1.5526203231486206</v>
      </c>
    </row>
    <row r="128" spans="1:14" x14ac:dyDescent="0.25">
      <c r="A128" s="4">
        <f>IF('True_Odds_Calculator_2-way'!A129="","",'True_Odds_Calculator_2-way'!A129)</f>
        <v>2.69</v>
      </c>
      <c r="B128" s="4">
        <f>IF('True_Odds_Calculator_2-way'!B129="","",'True_Odds_Calculator_2-way'!B129)</f>
        <v>1.5</v>
      </c>
      <c r="C128" s="4">
        <f t="shared" si="11"/>
        <v>0.37174721189591081</v>
      </c>
      <c r="D128">
        <f t="shared" si="12"/>
        <v>0.66666666666666663</v>
      </c>
      <c r="E128">
        <f t="shared" si="13"/>
        <v>3.8413878562577386E-2</v>
      </c>
      <c r="F128">
        <f t="shared" si="14"/>
        <v>-0.20941759603469645</v>
      </c>
      <c r="G128">
        <v>0</v>
      </c>
      <c r="H128">
        <f t="shared" si="15"/>
        <v>0.24783147459727387</v>
      </c>
      <c r="I128">
        <f t="shared" si="16"/>
        <v>-1.0878565864408423</v>
      </c>
      <c r="J128">
        <f t="shared" si="17"/>
        <v>1.0878565864408423</v>
      </c>
      <c r="K128">
        <f t="shared" si="18"/>
        <v>0.35230152566597633</v>
      </c>
      <c r="L128">
        <f t="shared" si="19"/>
        <v>0.64769847433402361</v>
      </c>
      <c r="M128">
        <f t="shared" si="20"/>
        <v>2.838477631085023</v>
      </c>
      <c r="N128">
        <f t="shared" si="21"/>
        <v>1.5439282932204215</v>
      </c>
    </row>
    <row r="129" spans="1:14" x14ac:dyDescent="0.25">
      <c r="A129" s="4">
        <f>IF('True_Odds_Calculator_2-way'!A130="","",'True_Odds_Calculator_2-way'!A130)</f>
        <v>1.81</v>
      </c>
      <c r="B129" s="4">
        <f>IF('True_Odds_Calculator_2-way'!B130="","",'True_Odds_Calculator_2-way'!B130)</f>
        <v>2.08</v>
      </c>
      <c r="C129" s="4">
        <f t="shared" si="11"/>
        <v>0.5524861878453039</v>
      </c>
      <c r="D129">
        <f t="shared" si="12"/>
        <v>0.48076923076923073</v>
      </c>
      <c r="E129">
        <f t="shared" si="13"/>
        <v>3.3255418614534626E-2</v>
      </c>
      <c r="F129">
        <f t="shared" si="14"/>
        <v>-0.23236294092647691</v>
      </c>
      <c r="G129">
        <v>0</v>
      </c>
      <c r="H129">
        <f t="shared" si="15"/>
        <v>0.26561835954101148</v>
      </c>
      <c r="I129">
        <f t="shared" si="16"/>
        <v>-1.0691671651659735</v>
      </c>
      <c r="J129">
        <f t="shared" si="17"/>
        <v>1.0691671651659735</v>
      </c>
      <c r="K129">
        <f t="shared" si="18"/>
        <v>0.5358983848622455</v>
      </c>
      <c r="L129">
        <f t="shared" si="19"/>
        <v>0.4641016151377545</v>
      </c>
      <c r="M129">
        <f t="shared" si="20"/>
        <v>1.8660254037844384</v>
      </c>
      <c r="N129">
        <f t="shared" si="21"/>
        <v>2.1547005383792519</v>
      </c>
    </row>
    <row r="130" spans="1:14" x14ac:dyDescent="0.25">
      <c r="A130" s="4">
        <f>IF('True_Odds_Calculator_2-way'!A131="","",'True_Odds_Calculator_2-way'!A131)</f>
        <v>1.7</v>
      </c>
      <c r="B130" s="4">
        <f>IF('True_Odds_Calculator_2-way'!B131="","",'True_Odds_Calculator_2-way'!B131)</f>
        <v>2.2400000000000002</v>
      </c>
      <c r="C130" s="4">
        <f t="shared" si="11"/>
        <v>0.58823529411764708</v>
      </c>
      <c r="D130">
        <f t="shared" si="12"/>
        <v>0.4464285714285714</v>
      </c>
      <c r="E130">
        <f t="shared" si="13"/>
        <v>3.4663865546218364E-2</v>
      </c>
      <c r="F130">
        <f t="shared" si="14"/>
        <v>-0.22794117647058831</v>
      </c>
      <c r="G130">
        <v>0</v>
      </c>
      <c r="H130">
        <f t="shared" si="15"/>
        <v>0.26260504201680673</v>
      </c>
      <c r="I130">
        <f t="shared" si="16"/>
        <v>-1.0733469768527293</v>
      </c>
      <c r="J130">
        <f t="shared" si="17"/>
        <v>1.0733469768527293</v>
      </c>
      <c r="K130">
        <f t="shared" si="18"/>
        <v>0.5709904149848718</v>
      </c>
      <c r="L130">
        <f t="shared" si="19"/>
        <v>0.42900958501512831</v>
      </c>
      <c r="M130">
        <f t="shared" si="20"/>
        <v>1.7513428837969105</v>
      </c>
      <c r="N130">
        <f t="shared" si="21"/>
        <v>2.3309502512973848</v>
      </c>
    </row>
    <row r="131" spans="1:14" x14ac:dyDescent="0.25">
      <c r="A131" s="4">
        <f>IF('True_Odds_Calculator_2-way'!A132="","",'True_Odds_Calculator_2-way'!A132)</f>
        <v>1.63</v>
      </c>
      <c r="B131" s="4">
        <f>IF('True_Odds_Calculator_2-way'!B132="","",'True_Odds_Calculator_2-way'!B132)</f>
        <v>2.37</v>
      </c>
      <c r="C131" s="4">
        <f t="shared" ref="C131:C194" si="22">1/A131</f>
        <v>0.61349693251533743</v>
      </c>
      <c r="D131">
        <f t="shared" ref="D131:D194" si="23">1/B131</f>
        <v>0.42194092827004215</v>
      </c>
      <c r="E131">
        <f t="shared" ref="E131:E194" si="24">C131+D131-1</f>
        <v>3.5437860785379582E-2</v>
      </c>
      <c r="F131">
        <f t="shared" ref="F131:F194" si="25">C131+D131-(C131*D131)-1</f>
        <v>-0.22342160441096537</v>
      </c>
      <c r="G131">
        <v>0</v>
      </c>
      <c r="H131">
        <f t="shared" ref="H131:H194" si="26">C131*D131</f>
        <v>0.2588594651963449</v>
      </c>
      <c r="I131">
        <f t="shared" ref="I131:I194" si="27">((-4*F131*H131)^0.5)/(2*F131)</f>
        <v>-1.0763894728677108</v>
      </c>
      <c r="J131">
        <f t="shared" ref="J131:J194" si="28">(-((-4*F131*H131)^0.5))/(2*F131)</f>
        <v>1.0763894728677108</v>
      </c>
      <c r="K131">
        <f t="shared" ref="K131:K194" si="29">IF(A131="","",(C131/($J131+C131-($J131*C131))))</f>
        <v>0.59590303509172793</v>
      </c>
      <c r="L131">
        <f t="shared" ref="L131:L194" si="30">IF(B131="","",(D131/($J131+D131-($J131*D131))))</f>
        <v>0.40409696490827207</v>
      </c>
      <c r="M131">
        <f t="shared" ref="M131:M194" si="31">IF(A131="","",1/K131)</f>
        <v>1.6781253679066579</v>
      </c>
      <c r="N131">
        <f t="shared" ref="N131:N194" si="32">IF(B131="","",1/L131)</f>
        <v>2.4746535778287639</v>
      </c>
    </row>
    <row r="132" spans="1:14" x14ac:dyDescent="0.25">
      <c r="A132" s="4">
        <f>IF('True_Odds_Calculator_2-way'!A133="","",'True_Odds_Calculator_2-way'!A133)</f>
        <v>1.84</v>
      </c>
      <c r="B132" s="4">
        <f>IF('True_Odds_Calculator_2-way'!B133="","",'True_Odds_Calculator_2-way'!B133)</f>
        <v>2</v>
      </c>
      <c r="C132" s="4">
        <f t="shared" si="22"/>
        <v>0.54347826086956519</v>
      </c>
      <c r="D132">
        <f t="shared" si="23"/>
        <v>0.5</v>
      </c>
      <c r="E132">
        <f t="shared" si="24"/>
        <v>4.3478260869565188E-2</v>
      </c>
      <c r="F132">
        <f t="shared" si="25"/>
        <v>-0.22826086956521741</v>
      </c>
      <c r="G132">
        <v>0</v>
      </c>
      <c r="H132">
        <f t="shared" si="26"/>
        <v>0.27173913043478259</v>
      </c>
      <c r="I132">
        <f t="shared" si="27"/>
        <v>-1.0910894511799618</v>
      </c>
      <c r="J132">
        <f t="shared" si="28"/>
        <v>1.0910894511799618</v>
      </c>
      <c r="K132">
        <f t="shared" si="29"/>
        <v>0.52178038130519999</v>
      </c>
      <c r="L132">
        <f t="shared" si="30"/>
        <v>0.47821961869479995</v>
      </c>
      <c r="M132">
        <f t="shared" si="31"/>
        <v>1.9165151389911681</v>
      </c>
      <c r="N132">
        <f t="shared" si="32"/>
        <v>2.091089451179962</v>
      </c>
    </row>
    <row r="133" spans="1:14" x14ac:dyDescent="0.25">
      <c r="A133" s="4">
        <f>IF('True_Odds_Calculator_2-way'!A134="","",'True_Odds_Calculator_2-way'!A134)</f>
        <v>1.72</v>
      </c>
      <c r="B133" s="4">
        <f>IF('True_Odds_Calculator_2-way'!B134="","",'True_Odds_Calculator_2-way'!B134)</f>
        <v>2.15</v>
      </c>
      <c r="C133" s="4">
        <f t="shared" si="22"/>
        <v>0.58139534883720934</v>
      </c>
      <c r="D133">
        <f t="shared" si="23"/>
        <v>0.46511627906976744</v>
      </c>
      <c r="E133">
        <f t="shared" si="24"/>
        <v>4.6511627906976827E-2</v>
      </c>
      <c r="F133">
        <f t="shared" si="25"/>
        <v>-0.22390481341265545</v>
      </c>
      <c r="G133">
        <v>0</v>
      </c>
      <c r="H133">
        <f t="shared" si="26"/>
        <v>0.27041644131963227</v>
      </c>
      <c r="I133">
        <f t="shared" si="27"/>
        <v>-1.0989674556596452</v>
      </c>
      <c r="J133">
        <f t="shared" si="28"/>
        <v>1.0989674556596452</v>
      </c>
      <c r="K133">
        <f t="shared" si="29"/>
        <v>0.55826731793910211</v>
      </c>
      <c r="L133">
        <f t="shared" si="30"/>
        <v>0.44173268206089783</v>
      </c>
      <c r="M133">
        <f t="shared" si="31"/>
        <v>1.7912565680749446</v>
      </c>
      <c r="N133">
        <f t="shared" si="32"/>
        <v>2.2638125740085919</v>
      </c>
    </row>
    <row r="134" spans="1:14" x14ac:dyDescent="0.25">
      <c r="A134" s="4">
        <f>IF('True_Odds_Calculator_2-way'!A135="","",'True_Odds_Calculator_2-way'!A135)</f>
        <v>1.76</v>
      </c>
      <c r="B134" s="4">
        <f>IF('True_Odds_Calculator_2-way'!B135="","",'True_Odds_Calculator_2-way'!B135)</f>
        <v>2.08</v>
      </c>
      <c r="C134" s="4">
        <f t="shared" si="22"/>
        <v>0.56818181818181823</v>
      </c>
      <c r="D134">
        <f t="shared" si="23"/>
        <v>0.48076923076923073</v>
      </c>
      <c r="E134">
        <f t="shared" si="24"/>
        <v>4.8951048951048959E-2</v>
      </c>
      <c r="F134">
        <f t="shared" si="25"/>
        <v>-0.22421328671328666</v>
      </c>
      <c r="G134">
        <v>0</v>
      </c>
      <c r="H134">
        <f t="shared" si="26"/>
        <v>0.27316433566433568</v>
      </c>
      <c r="I134">
        <f t="shared" si="27"/>
        <v>-1.1037769642208699</v>
      </c>
      <c r="J134">
        <f t="shared" si="28"/>
        <v>1.1037769642208699</v>
      </c>
      <c r="K134">
        <f t="shared" si="29"/>
        <v>0.54381208677346893</v>
      </c>
      <c r="L134">
        <f t="shared" si="30"/>
        <v>0.45618791322653113</v>
      </c>
      <c r="M134">
        <f t="shared" si="31"/>
        <v>1.838870492807861</v>
      </c>
      <c r="N134">
        <f t="shared" si="32"/>
        <v>2.1920791213585393</v>
      </c>
    </row>
    <row r="135" spans="1:14" x14ac:dyDescent="0.25">
      <c r="A135" s="4">
        <f>IF('True_Odds_Calculator_2-way'!A136="","",'True_Odds_Calculator_2-way'!A136)</f>
        <v>1.91</v>
      </c>
      <c r="B135" s="4">
        <f>IF('True_Odds_Calculator_2-way'!B136="","",'True_Odds_Calculator_2-way'!B136)</f>
        <v>2</v>
      </c>
      <c r="C135" s="4">
        <f t="shared" si="22"/>
        <v>0.52356020942408377</v>
      </c>
      <c r="D135">
        <f t="shared" si="23"/>
        <v>0.5</v>
      </c>
      <c r="E135">
        <f t="shared" si="24"/>
        <v>2.3560209424083656E-2</v>
      </c>
      <c r="F135">
        <f t="shared" si="25"/>
        <v>-0.23821989528795817</v>
      </c>
      <c r="G135">
        <v>0</v>
      </c>
      <c r="H135">
        <f t="shared" si="26"/>
        <v>0.26178010471204188</v>
      </c>
      <c r="I135">
        <f t="shared" si="27"/>
        <v>-1.0482848367219182</v>
      </c>
      <c r="J135">
        <f t="shared" si="28"/>
        <v>1.0482848367219182</v>
      </c>
      <c r="K135">
        <f t="shared" si="29"/>
        <v>0.51178665092282616</v>
      </c>
      <c r="L135">
        <f t="shared" si="30"/>
        <v>0.4882133490771739</v>
      </c>
      <c r="M135">
        <f t="shared" si="31"/>
        <v>1.9539392014169454</v>
      </c>
      <c r="N135">
        <f t="shared" si="32"/>
        <v>2.0482848367219182</v>
      </c>
    </row>
    <row r="136" spans="1:14" x14ac:dyDescent="0.25">
      <c r="A136" s="4">
        <f>IF('True_Odds_Calculator_2-way'!A137="","",'True_Odds_Calculator_2-way'!A137)</f>
        <v>1.8</v>
      </c>
      <c r="B136" s="4">
        <f>IF('True_Odds_Calculator_2-way'!B137="","",'True_Odds_Calculator_2-way'!B137)</f>
        <v>2.11</v>
      </c>
      <c r="C136" s="4">
        <f t="shared" si="22"/>
        <v>0.55555555555555558</v>
      </c>
      <c r="D136">
        <f t="shared" si="23"/>
        <v>0.47393364928909953</v>
      </c>
      <c r="E136">
        <f t="shared" si="24"/>
        <v>2.9489204844655115E-2</v>
      </c>
      <c r="F136">
        <f t="shared" si="25"/>
        <v>-0.23380726698262244</v>
      </c>
      <c r="G136">
        <v>0</v>
      </c>
      <c r="H136">
        <f t="shared" si="26"/>
        <v>0.26329647182727756</v>
      </c>
      <c r="I136">
        <f t="shared" si="27"/>
        <v>-1.0611908999450221</v>
      </c>
      <c r="J136">
        <f t="shared" si="28"/>
        <v>1.0611908999450221</v>
      </c>
      <c r="K136">
        <f t="shared" si="29"/>
        <v>0.54084671241554938</v>
      </c>
      <c r="L136">
        <f t="shared" si="30"/>
        <v>0.45915328758445073</v>
      </c>
      <c r="M136">
        <f t="shared" si="31"/>
        <v>1.8489527199560174</v>
      </c>
      <c r="N136">
        <f t="shared" si="32"/>
        <v>2.1779218989389744</v>
      </c>
    </row>
    <row r="137" spans="1:14" x14ac:dyDescent="0.25">
      <c r="A137" s="4">
        <f>IF('True_Odds_Calculator_2-way'!A138="","",'True_Odds_Calculator_2-way'!A138)</f>
        <v>1.59</v>
      </c>
      <c r="B137" s="4">
        <f>IF('True_Odds_Calculator_2-way'!B138="","",'True_Odds_Calculator_2-way'!B138)</f>
        <v>2.5</v>
      </c>
      <c r="C137" s="4">
        <f t="shared" si="22"/>
        <v>0.62893081761006286</v>
      </c>
      <c r="D137">
        <f t="shared" si="23"/>
        <v>0.4</v>
      </c>
      <c r="E137">
        <f t="shared" si="24"/>
        <v>2.8930817610062887E-2</v>
      </c>
      <c r="F137">
        <f t="shared" si="25"/>
        <v>-0.22264150943396221</v>
      </c>
      <c r="G137">
        <v>0</v>
      </c>
      <c r="H137">
        <f t="shared" si="26"/>
        <v>0.25157232704402516</v>
      </c>
      <c r="I137">
        <f t="shared" si="27"/>
        <v>-1.0629880069054678</v>
      </c>
      <c r="J137">
        <f t="shared" si="28"/>
        <v>1.0629880069054678</v>
      </c>
      <c r="K137">
        <f t="shared" si="29"/>
        <v>0.61456660866885815</v>
      </c>
      <c r="L137">
        <f t="shared" si="30"/>
        <v>0.38543339133114163</v>
      </c>
      <c r="M137">
        <f t="shared" si="31"/>
        <v>1.6271629240742262</v>
      </c>
      <c r="N137">
        <f t="shared" si="32"/>
        <v>2.594482010358202</v>
      </c>
    </row>
    <row r="138" spans="1:14" x14ac:dyDescent="0.25">
      <c r="A138" s="4">
        <f>IF('True_Odds_Calculator_2-way'!A139="","",'True_Odds_Calculator_2-way'!A139)</f>
        <v>1.86</v>
      </c>
      <c r="B138" s="4">
        <f>IF('True_Odds_Calculator_2-way'!B139="","",'True_Odds_Calculator_2-way'!B139)</f>
        <v>2.0299999999999998</v>
      </c>
      <c r="C138" s="4">
        <f t="shared" si="22"/>
        <v>0.5376344086021505</v>
      </c>
      <c r="D138">
        <f t="shared" si="23"/>
        <v>0.49261083743842371</v>
      </c>
      <c r="E138">
        <f t="shared" si="24"/>
        <v>3.0245246040574214E-2</v>
      </c>
      <c r="F138">
        <f t="shared" si="25"/>
        <v>-0.23459929021664283</v>
      </c>
      <c r="G138">
        <v>0</v>
      </c>
      <c r="H138">
        <f t="shared" si="26"/>
        <v>0.26484453625721704</v>
      </c>
      <c r="I138">
        <f t="shared" si="27"/>
        <v>-1.0625078858299792</v>
      </c>
      <c r="J138">
        <f t="shared" si="28"/>
        <v>1.0625078858299792</v>
      </c>
      <c r="K138">
        <f t="shared" si="29"/>
        <v>0.5225324395988501</v>
      </c>
      <c r="L138">
        <f t="shared" si="30"/>
        <v>0.47746756040114985</v>
      </c>
      <c r="M138">
        <f t="shared" si="31"/>
        <v>1.9137567818137824</v>
      </c>
      <c r="N138">
        <f t="shared" si="32"/>
        <v>2.0943831224048783</v>
      </c>
    </row>
    <row r="139" spans="1:14" x14ac:dyDescent="0.25">
      <c r="A139" s="4">
        <f>IF('True_Odds_Calculator_2-way'!A140="","",'True_Odds_Calculator_2-way'!A140)</f>
        <v>1.51</v>
      </c>
      <c r="B139" s="4">
        <f>IF('True_Odds_Calculator_2-way'!B140="","",'True_Odds_Calculator_2-way'!B140)</f>
        <v>2.65</v>
      </c>
      <c r="C139" s="4">
        <f t="shared" si="22"/>
        <v>0.66225165562913912</v>
      </c>
      <c r="D139">
        <f t="shared" si="23"/>
        <v>0.37735849056603776</v>
      </c>
      <c r="E139">
        <f t="shared" si="24"/>
        <v>3.9610146195176998E-2</v>
      </c>
      <c r="F139">
        <f t="shared" si="25"/>
        <v>-0.21029613894789434</v>
      </c>
      <c r="G139">
        <v>0</v>
      </c>
      <c r="H139">
        <f t="shared" si="26"/>
        <v>0.24990628514307139</v>
      </c>
      <c r="I139">
        <f t="shared" si="27"/>
        <v>-1.0901165669462149</v>
      </c>
      <c r="J139">
        <f t="shared" si="28"/>
        <v>1.0901165669462149</v>
      </c>
      <c r="K139">
        <f t="shared" si="29"/>
        <v>0.64269027097786013</v>
      </c>
      <c r="L139">
        <f t="shared" si="30"/>
        <v>0.35730972902213964</v>
      </c>
      <c r="M139">
        <f t="shared" si="31"/>
        <v>1.5559594491425695</v>
      </c>
      <c r="N139">
        <f t="shared" si="32"/>
        <v>2.7986923354612547</v>
      </c>
    </row>
    <row r="140" spans="1:14" x14ac:dyDescent="0.25">
      <c r="A140" s="4">
        <f>IF('True_Odds_Calculator_2-way'!A141="","",'True_Odds_Calculator_2-way'!A141)</f>
        <v>2.0499999999999998</v>
      </c>
      <c r="B140" s="4">
        <f>IF('True_Odds_Calculator_2-way'!B141="","",'True_Odds_Calculator_2-way'!B141)</f>
        <v>1.85</v>
      </c>
      <c r="C140" s="4">
        <f t="shared" si="22"/>
        <v>0.48780487804878053</v>
      </c>
      <c r="D140">
        <f t="shared" si="23"/>
        <v>0.54054054054054046</v>
      </c>
      <c r="E140">
        <f t="shared" si="24"/>
        <v>2.8345418589321048E-2</v>
      </c>
      <c r="F140">
        <f t="shared" si="25"/>
        <v>-0.2353328938694792</v>
      </c>
      <c r="G140">
        <v>0</v>
      </c>
      <c r="H140">
        <f t="shared" si="26"/>
        <v>0.26367831245880025</v>
      </c>
      <c r="I140">
        <f t="shared" si="27"/>
        <v>-1.0585122480499263</v>
      </c>
      <c r="J140">
        <f t="shared" si="28"/>
        <v>1.0585122480499263</v>
      </c>
      <c r="K140">
        <f t="shared" si="29"/>
        <v>0.47361090692279612</v>
      </c>
      <c r="L140">
        <f t="shared" si="30"/>
        <v>0.52638909307720383</v>
      </c>
      <c r="M140">
        <f t="shared" si="31"/>
        <v>2.1114378604524222</v>
      </c>
      <c r="N140">
        <f t="shared" si="32"/>
        <v>1.8997354108424378</v>
      </c>
    </row>
    <row r="141" spans="1:14" x14ac:dyDescent="0.25">
      <c r="A141" s="4">
        <f>IF('True_Odds_Calculator_2-way'!A142="","",'True_Odds_Calculator_2-way'!A142)</f>
        <v>1.51</v>
      </c>
      <c r="B141" s="4">
        <f>IF('True_Odds_Calculator_2-way'!B142="","",'True_Odds_Calculator_2-way'!B142)</f>
        <v>2.68</v>
      </c>
      <c r="C141" s="4">
        <f t="shared" si="22"/>
        <v>0.66225165562913912</v>
      </c>
      <c r="D141">
        <f t="shared" si="23"/>
        <v>0.37313432835820892</v>
      </c>
      <c r="E141">
        <f t="shared" si="24"/>
        <v>3.5385983987348046E-2</v>
      </c>
      <c r="F141">
        <f t="shared" si="25"/>
        <v>-0.21172284273994268</v>
      </c>
      <c r="G141">
        <v>0</v>
      </c>
      <c r="H141">
        <f t="shared" si="26"/>
        <v>0.2471088267272907</v>
      </c>
      <c r="I141">
        <f t="shared" si="27"/>
        <v>-1.0803395392536073</v>
      </c>
      <c r="J141">
        <f t="shared" si="28"/>
        <v>1.0803395392536073</v>
      </c>
      <c r="K141">
        <f t="shared" si="29"/>
        <v>0.64475648099787108</v>
      </c>
      <c r="L141">
        <f t="shared" si="30"/>
        <v>0.3552435190021288</v>
      </c>
      <c r="M141">
        <f t="shared" si="31"/>
        <v>1.5509731650193399</v>
      </c>
      <c r="N141">
        <f t="shared" si="32"/>
        <v>2.8149704259460604</v>
      </c>
    </row>
    <row r="142" spans="1:14" x14ac:dyDescent="0.25">
      <c r="A142" s="4">
        <f>IF('True_Odds_Calculator_2-way'!A143="","",'True_Odds_Calculator_2-way'!A143)</f>
        <v>1.89</v>
      </c>
      <c r="B142" s="4">
        <f>IF('True_Odds_Calculator_2-way'!B143="","",'True_Odds_Calculator_2-way'!B143)</f>
        <v>2.02</v>
      </c>
      <c r="C142" s="4">
        <f t="shared" si="22"/>
        <v>0.52910052910052918</v>
      </c>
      <c r="D142">
        <f t="shared" si="23"/>
        <v>0.49504950495049505</v>
      </c>
      <c r="E142">
        <f t="shared" si="24"/>
        <v>2.4150034051024338E-2</v>
      </c>
      <c r="F142">
        <f t="shared" si="25"/>
        <v>-0.23778092094923764</v>
      </c>
      <c r="G142">
        <v>0</v>
      </c>
      <c r="H142">
        <f t="shared" si="26"/>
        <v>0.26193095500026198</v>
      </c>
      <c r="I142">
        <f t="shared" si="27"/>
        <v>-1.0495542964487814</v>
      </c>
      <c r="J142">
        <f t="shared" si="28"/>
        <v>1.0495542964487814</v>
      </c>
      <c r="K142">
        <f t="shared" si="29"/>
        <v>0.51703545910612803</v>
      </c>
      <c r="L142">
        <f t="shared" si="30"/>
        <v>0.48296454089387197</v>
      </c>
      <c r="M142">
        <f t="shared" si="31"/>
        <v>1.9341033238394147</v>
      </c>
      <c r="N142">
        <f t="shared" si="32"/>
        <v>2.0705453823777571</v>
      </c>
    </row>
    <row r="143" spans="1:14" x14ac:dyDescent="0.25">
      <c r="A143" s="4">
        <f>IF('True_Odds_Calculator_2-way'!A144="","",'True_Odds_Calculator_2-way'!A144)</f>
        <v>2.52</v>
      </c>
      <c r="B143" s="4">
        <f>IF('True_Odds_Calculator_2-way'!B144="","",'True_Odds_Calculator_2-way'!B144)</f>
        <v>1.58</v>
      </c>
      <c r="C143" s="4">
        <f t="shared" si="22"/>
        <v>0.3968253968253968</v>
      </c>
      <c r="D143">
        <f t="shared" si="23"/>
        <v>0.63291139240506322</v>
      </c>
      <c r="E143">
        <f t="shared" si="24"/>
        <v>2.9736789230460081E-2</v>
      </c>
      <c r="F143">
        <f t="shared" si="25"/>
        <v>-0.22141852521599359</v>
      </c>
      <c r="G143">
        <v>0</v>
      </c>
      <c r="H143">
        <f t="shared" si="26"/>
        <v>0.25115531444645367</v>
      </c>
      <c r="I143">
        <f t="shared" si="27"/>
        <v>-1.0650358071057624</v>
      </c>
      <c r="J143">
        <f t="shared" si="28"/>
        <v>1.0650358071057624</v>
      </c>
      <c r="K143">
        <f t="shared" si="29"/>
        <v>0.38184634845153209</v>
      </c>
      <c r="L143">
        <f t="shared" si="30"/>
        <v>0.61815365154846769</v>
      </c>
      <c r="M143">
        <f t="shared" si="31"/>
        <v>2.618854426800759</v>
      </c>
      <c r="N143">
        <f t="shared" si="32"/>
        <v>1.6177207681213428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1.96</v>
      </c>
      <c r="C144" s="4">
        <f t="shared" si="22"/>
        <v>0.51546391752577325</v>
      </c>
      <c r="D144">
        <f t="shared" si="23"/>
        <v>0.51020408163265307</v>
      </c>
      <c r="E144">
        <f t="shared" si="24"/>
        <v>2.5667999158426325E-2</v>
      </c>
      <c r="F144">
        <f t="shared" si="25"/>
        <v>-0.23732379549758043</v>
      </c>
      <c r="G144">
        <v>0</v>
      </c>
      <c r="H144">
        <f t="shared" si="26"/>
        <v>0.26299179465600675</v>
      </c>
      <c r="I144">
        <f t="shared" si="27"/>
        <v>-1.052689901333149</v>
      </c>
      <c r="J144">
        <f t="shared" si="28"/>
        <v>1.052689901333149</v>
      </c>
      <c r="K144">
        <f t="shared" si="29"/>
        <v>0.50263165184833114</v>
      </c>
      <c r="L144">
        <f t="shared" si="30"/>
        <v>0.49736834815166897</v>
      </c>
      <c r="M144">
        <f t="shared" si="31"/>
        <v>1.9895285072531594</v>
      </c>
      <c r="N144">
        <f t="shared" si="32"/>
        <v>2.0105823052798226</v>
      </c>
    </row>
    <row r="145" spans="1:14" x14ac:dyDescent="0.25">
      <c r="A145" s="4">
        <f>IF('True_Odds_Calculator_2-way'!A146="","",'True_Odds_Calculator_2-way'!A146)</f>
        <v>1.53</v>
      </c>
      <c r="B145" s="4">
        <f>IF('True_Odds_Calculator_2-way'!B146="","",'True_Odds_Calculator_2-way'!B146)</f>
        <v>2.68</v>
      </c>
      <c r="C145" s="4">
        <f t="shared" si="22"/>
        <v>0.65359477124183007</v>
      </c>
      <c r="D145">
        <f t="shared" si="23"/>
        <v>0.37313432835820892</v>
      </c>
      <c r="E145">
        <f t="shared" si="24"/>
        <v>2.6729099600038886E-2</v>
      </c>
      <c r="F145">
        <f t="shared" si="25"/>
        <v>-0.21714954638571859</v>
      </c>
      <c r="G145">
        <v>0</v>
      </c>
      <c r="H145">
        <f t="shared" si="26"/>
        <v>0.24387864598575748</v>
      </c>
      <c r="I145">
        <f t="shared" si="27"/>
        <v>-1.059759758498243</v>
      </c>
      <c r="J145">
        <f t="shared" si="28"/>
        <v>1.059759758498243</v>
      </c>
      <c r="K145">
        <f t="shared" si="29"/>
        <v>0.64033905307231687</v>
      </c>
      <c r="L145">
        <f t="shared" si="30"/>
        <v>0.35966094692768347</v>
      </c>
      <c r="M145">
        <f t="shared" si="31"/>
        <v>1.5616726720040683</v>
      </c>
      <c r="N145">
        <f t="shared" si="32"/>
        <v>2.7803963942770484</v>
      </c>
    </row>
    <row r="146" spans="1:14" x14ac:dyDescent="0.25">
      <c r="A146" s="4">
        <f>IF('True_Odds_Calculator_2-way'!A147="","",'True_Odds_Calculator_2-way'!A147)</f>
        <v>1.93</v>
      </c>
      <c r="B146" s="4">
        <f>IF('True_Odds_Calculator_2-way'!B147="","",'True_Odds_Calculator_2-way'!B147)</f>
        <v>1.98</v>
      </c>
      <c r="C146" s="4">
        <f t="shared" si="22"/>
        <v>0.5181347150259068</v>
      </c>
      <c r="D146">
        <f t="shared" si="23"/>
        <v>0.50505050505050508</v>
      </c>
      <c r="E146">
        <f t="shared" si="24"/>
        <v>2.3185220076411994E-2</v>
      </c>
      <c r="F146">
        <f t="shared" si="25"/>
        <v>-0.23849897943162168</v>
      </c>
      <c r="G146">
        <v>0</v>
      </c>
      <c r="H146">
        <f t="shared" si="26"/>
        <v>0.26168419950803373</v>
      </c>
      <c r="I146">
        <f t="shared" si="27"/>
        <v>-1.0474793930096669</v>
      </c>
      <c r="J146">
        <f t="shared" si="28"/>
        <v>1.0474793930096669</v>
      </c>
      <c r="K146">
        <f t="shared" si="29"/>
        <v>0.50654562421980165</v>
      </c>
      <c r="L146">
        <f t="shared" si="30"/>
        <v>0.49345437578019818</v>
      </c>
      <c r="M146">
        <f t="shared" si="31"/>
        <v>1.9741558354989901</v>
      </c>
      <c r="N146">
        <f t="shared" si="32"/>
        <v>2.0265298051494733</v>
      </c>
    </row>
    <row r="147" spans="1:14" x14ac:dyDescent="0.25">
      <c r="A147" s="4">
        <f>IF('True_Odds_Calculator_2-way'!A148="","",'True_Odds_Calculator_2-way'!A148)</f>
        <v>1.55</v>
      </c>
      <c r="B147" s="4">
        <f>IF('True_Odds_Calculator_2-way'!B148="","",'True_Odds_Calculator_2-way'!B148)</f>
        <v>2.6</v>
      </c>
      <c r="C147" s="4">
        <f t="shared" si="22"/>
        <v>0.64516129032258063</v>
      </c>
      <c r="D147">
        <f t="shared" si="23"/>
        <v>0.38461538461538458</v>
      </c>
      <c r="E147">
        <f t="shared" si="24"/>
        <v>2.9776674937965097E-2</v>
      </c>
      <c r="F147">
        <f t="shared" si="25"/>
        <v>-0.21836228287841208</v>
      </c>
      <c r="G147">
        <v>0</v>
      </c>
      <c r="H147">
        <f t="shared" si="26"/>
        <v>0.24813895781637715</v>
      </c>
      <c r="I147">
        <f t="shared" si="27"/>
        <v>-1.0660035817780518</v>
      </c>
      <c r="J147">
        <f t="shared" si="28"/>
        <v>1.0660035817780518</v>
      </c>
      <c r="K147">
        <f t="shared" si="29"/>
        <v>0.63039699812887073</v>
      </c>
      <c r="L147">
        <f t="shared" si="30"/>
        <v>0.36960300187112949</v>
      </c>
      <c r="M147">
        <f t="shared" si="31"/>
        <v>1.5863019699779282</v>
      </c>
      <c r="N147">
        <f t="shared" si="32"/>
        <v>2.7056057308448831</v>
      </c>
    </row>
    <row r="148" spans="1:14" x14ac:dyDescent="0.25">
      <c r="A148" s="4">
        <f>IF('True_Odds_Calculator_2-way'!A149="","",'True_Odds_Calculator_2-way'!A149)</f>
        <v>2.11</v>
      </c>
      <c r="B148" s="4">
        <f>IF('True_Odds_Calculator_2-way'!B149="","",'True_Odds_Calculator_2-way'!B149)</f>
        <v>1.8</v>
      </c>
      <c r="C148" s="4">
        <f t="shared" si="22"/>
        <v>0.47393364928909953</v>
      </c>
      <c r="D148">
        <f t="shared" si="23"/>
        <v>0.55555555555555558</v>
      </c>
      <c r="E148">
        <f t="shared" si="24"/>
        <v>2.9489204844655115E-2</v>
      </c>
      <c r="F148">
        <f t="shared" si="25"/>
        <v>-0.23380726698262244</v>
      </c>
      <c r="G148">
        <v>0</v>
      </c>
      <c r="H148">
        <f t="shared" si="26"/>
        <v>0.26329647182727756</v>
      </c>
      <c r="I148">
        <f t="shared" si="27"/>
        <v>-1.0611908999450221</v>
      </c>
      <c r="J148">
        <f t="shared" si="28"/>
        <v>1.0611908999450221</v>
      </c>
      <c r="K148">
        <f t="shared" si="29"/>
        <v>0.45915328758445073</v>
      </c>
      <c r="L148">
        <f t="shared" si="30"/>
        <v>0.54084671241554938</v>
      </c>
      <c r="M148">
        <f t="shared" si="31"/>
        <v>2.1779218989389744</v>
      </c>
      <c r="N148">
        <f t="shared" si="32"/>
        <v>1.8489527199560174</v>
      </c>
    </row>
    <row r="149" spans="1:14" x14ac:dyDescent="0.25">
      <c r="A149" s="4">
        <f>IF('True_Odds_Calculator_2-way'!A150="","",'True_Odds_Calculator_2-way'!A150)</f>
        <v>1.62</v>
      </c>
      <c r="B149" s="4">
        <f>IF('True_Odds_Calculator_2-way'!B150="","",'True_Odds_Calculator_2-way'!B150)</f>
        <v>2.44</v>
      </c>
      <c r="C149" s="4">
        <f t="shared" si="22"/>
        <v>0.61728395061728392</v>
      </c>
      <c r="D149">
        <f t="shared" si="23"/>
        <v>0.4098360655737705</v>
      </c>
      <c r="E149">
        <f t="shared" si="24"/>
        <v>2.7120016191054308E-2</v>
      </c>
      <c r="F149">
        <f t="shared" si="25"/>
        <v>-0.22586520947176703</v>
      </c>
      <c r="G149">
        <v>0</v>
      </c>
      <c r="H149">
        <f t="shared" si="26"/>
        <v>0.25298522566282128</v>
      </c>
      <c r="I149">
        <f t="shared" si="27"/>
        <v>-1.0583343916682537</v>
      </c>
      <c r="J149">
        <f t="shared" si="28"/>
        <v>1.0583343916682537</v>
      </c>
      <c r="K149">
        <f t="shared" si="29"/>
        <v>0.60380372575436903</v>
      </c>
      <c r="L149">
        <f t="shared" si="30"/>
        <v>0.39619627424563097</v>
      </c>
      <c r="M149">
        <f t="shared" si="31"/>
        <v>1.6561673228343179</v>
      </c>
      <c r="N149">
        <f t="shared" si="32"/>
        <v>2.5240015240022853</v>
      </c>
    </row>
    <row r="150" spans="1:14" x14ac:dyDescent="0.25">
      <c r="A150" s="4">
        <f>IF('True_Odds_Calculator_2-way'!A151="","",'True_Odds_Calculator_2-way'!A151)</f>
        <v>1.81</v>
      </c>
      <c r="B150" s="4">
        <f>IF('True_Odds_Calculator_2-way'!B151="","",'True_Odds_Calculator_2-way'!B151)</f>
        <v>2.0099999999999998</v>
      </c>
      <c r="C150" s="4">
        <f t="shared" si="22"/>
        <v>0.5524861878453039</v>
      </c>
      <c r="D150">
        <f t="shared" si="23"/>
        <v>0.49751243781094534</v>
      </c>
      <c r="E150">
        <f t="shared" si="24"/>
        <v>4.999862565624924E-2</v>
      </c>
      <c r="F150">
        <f t="shared" si="25"/>
        <v>-0.22487012451554378</v>
      </c>
      <c r="G150">
        <v>0</v>
      </c>
      <c r="H150">
        <f t="shared" si="26"/>
        <v>0.27486875017179302</v>
      </c>
      <c r="I150">
        <f t="shared" si="27"/>
        <v>-1.1055968780110992</v>
      </c>
      <c r="J150">
        <f t="shared" si="28"/>
        <v>1.1055968780110992</v>
      </c>
      <c r="K150">
        <f t="shared" si="29"/>
        <v>0.52755597049559944</v>
      </c>
      <c r="L150">
        <f t="shared" si="30"/>
        <v>0.47244402950440073</v>
      </c>
      <c r="M150">
        <f t="shared" si="31"/>
        <v>1.89553347118899</v>
      </c>
      <c r="N150">
        <f t="shared" si="32"/>
        <v>2.1166528467912094</v>
      </c>
    </row>
    <row r="151" spans="1:14" x14ac:dyDescent="0.25">
      <c r="A151" s="4">
        <f>IF('True_Odds_Calculator_2-way'!A152="","",'True_Odds_Calculator_2-way'!A152)</f>
        <v>2.5</v>
      </c>
      <c r="B151" s="4">
        <f>IF('True_Odds_Calculator_2-way'!B152="","",'True_Odds_Calculator_2-way'!B152)</f>
        <v>1.52</v>
      </c>
      <c r="C151" s="4">
        <f t="shared" si="22"/>
        <v>0.4</v>
      </c>
      <c r="D151">
        <f t="shared" si="23"/>
        <v>0.65789473684210531</v>
      </c>
      <c r="E151">
        <f t="shared" si="24"/>
        <v>5.7894736842105221E-2</v>
      </c>
      <c r="F151">
        <f t="shared" si="25"/>
        <v>-0.20526315789473693</v>
      </c>
      <c r="G151">
        <v>0</v>
      </c>
      <c r="H151">
        <f t="shared" si="26"/>
        <v>0.26315789473684215</v>
      </c>
      <c r="I151">
        <f t="shared" si="27"/>
        <v>-1.1322770341445956</v>
      </c>
      <c r="J151">
        <f t="shared" si="28"/>
        <v>1.1322770341445956</v>
      </c>
      <c r="K151">
        <f t="shared" si="29"/>
        <v>0.37058784350284152</v>
      </c>
      <c r="L151">
        <f t="shared" si="30"/>
        <v>0.62941215649715854</v>
      </c>
      <c r="M151">
        <f t="shared" si="31"/>
        <v>2.6984155512168937</v>
      </c>
      <c r="N151">
        <f t="shared" si="32"/>
        <v>1.5887840577551897</v>
      </c>
    </row>
    <row r="152" spans="1:14" x14ac:dyDescent="0.25">
      <c r="A152" s="4">
        <f>IF('True_Odds_Calculator_2-way'!A153="","",'True_Odds_Calculator_2-way'!A153)</f>
        <v>2.15</v>
      </c>
      <c r="B152" s="4">
        <f>IF('True_Odds_Calculator_2-way'!B153="","",'True_Odds_Calculator_2-way'!B153)</f>
        <v>1.69</v>
      </c>
      <c r="C152" s="4">
        <f t="shared" si="22"/>
        <v>0.46511627906976744</v>
      </c>
      <c r="D152">
        <f t="shared" si="23"/>
        <v>0.59171597633136097</v>
      </c>
      <c r="E152">
        <f t="shared" si="24"/>
        <v>5.6832255401128462E-2</v>
      </c>
      <c r="F152">
        <f t="shared" si="25"/>
        <v>-0.2183844777762487</v>
      </c>
      <c r="G152">
        <v>0</v>
      </c>
      <c r="H152">
        <f t="shared" si="26"/>
        <v>0.27521673317737722</v>
      </c>
      <c r="I152">
        <f t="shared" si="27"/>
        <v>-1.1226038684659183</v>
      </c>
      <c r="J152">
        <f t="shared" si="28"/>
        <v>1.1226038684659183</v>
      </c>
      <c r="K152">
        <f t="shared" si="29"/>
        <v>0.4364916731037084</v>
      </c>
      <c r="L152">
        <f t="shared" si="30"/>
        <v>0.56350832689629138</v>
      </c>
      <c r="M152">
        <f t="shared" si="31"/>
        <v>2.2909944487358058</v>
      </c>
      <c r="N152">
        <f t="shared" si="32"/>
        <v>1.7745966692414838</v>
      </c>
    </row>
    <row r="153" spans="1:14" x14ac:dyDescent="0.25">
      <c r="A153" s="4">
        <f>IF('True_Odds_Calculator_2-way'!A154="","",'True_Odds_Calculator_2-way'!A154)</f>
        <v>2.14</v>
      </c>
      <c r="B153" s="4">
        <f>IF('True_Odds_Calculator_2-way'!B154="","",'True_Odds_Calculator_2-way'!B154)</f>
        <v>1.7</v>
      </c>
      <c r="C153" s="4">
        <f t="shared" si="22"/>
        <v>0.46728971962616822</v>
      </c>
      <c r="D153">
        <f t="shared" si="23"/>
        <v>0.58823529411764708</v>
      </c>
      <c r="E153">
        <f t="shared" si="24"/>
        <v>5.5525013743815244E-2</v>
      </c>
      <c r="F153">
        <f t="shared" si="25"/>
        <v>-0.21935129191863667</v>
      </c>
      <c r="G153">
        <v>0</v>
      </c>
      <c r="H153">
        <f t="shared" si="26"/>
        <v>0.27487630566245191</v>
      </c>
      <c r="I153">
        <f t="shared" si="27"/>
        <v>-1.1194341570991124</v>
      </c>
      <c r="J153">
        <f t="shared" si="28"/>
        <v>1.1194341570991124</v>
      </c>
      <c r="K153">
        <f t="shared" si="29"/>
        <v>0.43933740310248132</v>
      </c>
      <c r="L153">
        <f t="shared" si="30"/>
        <v>0.56066259689751863</v>
      </c>
      <c r="M153">
        <f t="shared" si="31"/>
        <v>2.2761549390929883</v>
      </c>
      <c r="N153">
        <f t="shared" si="32"/>
        <v>1.783603909969379</v>
      </c>
    </row>
    <row r="154" spans="1:14" x14ac:dyDescent="0.25">
      <c r="A154" s="4">
        <f>IF('True_Odds_Calculator_2-way'!A155="","",'True_Odds_Calculator_2-way'!A155)</f>
        <v>1.83</v>
      </c>
      <c r="B154" s="4">
        <f>IF('True_Odds_Calculator_2-way'!B155="","",'True_Odds_Calculator_2-way'!B155)</f>
        <v>2.08</v>
      </c>
      <c r="C154" s="4">
        <f t="shared" si="22"/>
        <v>0.54644808743169393</v>
      </c>
      <c r="D154">
        <f t="shared" si="23"/>
        <v>0.48076923076923073</v>
      </c>
      <c r="E154">
        <f t="shared" si="24"/>
        <v>2.7217318200924545E-2</v>
      </c>
      <c r="F154">
        <f t="shared" si="25"/>
        <v>-0.23549810844892827</v>
      </c>
      <c r="G154">
        <v>0</v>
      </c>
      <c r="H154">
        <f t="shared" si="26"/>
        <v>0.26271542664985281</v>
      </c>
      <c r="I154">
        <f t="shared" si="27"/>
        <v>-1.0562070842074627</v>
      </c>
      <c r="J154">
        <f t="shared" si="28"/>
        <v>1.0562070842074627</v>
      </c>
      <c r="K154">
        <f t="shared" si="29"/>
        <v>0.53286387886572006</v>
      </c>
      <c r="L154">
        <f t="shared" si="30"/>
        <v>0.46713612113428016</v>
      </c>
      <c r="M154">
        <f t="shared" si="31"/>
        <v>1.8766518798921943</v>
      </c>
      <c r="N154">
        <f t="shared" si="32"/>
        <v>2.1407036509440598</v>
      </c>
    </row>
    <row r="155" spans="1:14" x14ac:dyDescent="0.25">
      <c r="A155" s="4">
        <f>IF('True_Odds_Calculator_2-way'!A156="","",'True_Odds_Calculator_2-way'!A156)</f>
        <v>1.77</v>
      </c>
      <c r="B155" s="4">
        <f>IF('True_Odds_Calculator_2-way'!B156="","",'True_Odds_Calculator_2-way'!B156)</f>
        <v>2.16</v>
      </c>
      <c r="C155" s="4">
        <f t="shared" si="22"/>
        <v>0.56497175141242939</v>
      </c>
      <c r="D155">
        <f t="shared" si="23"/>
        <v>0.46296296296296291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0.55104464600806979</v>
      </c>
      <c r="L155">
        <f t="shared" si="30"/>
        <v>0.44895535399193021</v>
      </c>
      <c r="M155">
        <f t="shared" si="31"/>
        <v>1.8147349897041836</v>
      </c>
      <c r="N155">
        <f t="shared" si="32"/>
        <v>2.2273929715024061</v>
      </c>
    </row>
    <row r="156" spans="1:14" x14ac:dyDescent="0.25">
      <c r="A156" s="4">
        <f>IF('True_Odds_Calculator_2-way'!A157="","",'True_Odds_Calculator_2-way'!A157)</f>
        <v>1.98</v>
      </c>
      <c r="B156" s="4">
        <f>IF('True_Odds_Calculator_2-way'!B157="","",'True_Odds_Calculator_2-way'!B157)</f>
        <v>1.93</v>
      </c>
      <c r="C156" s="4">
        <f t="shared" si="22"/>
        <v>0.50505050505050508</v>
      </c>
      <c r="D156">
        <f t="shared" si="23"/>
        <v>0.5181347150259068</v>
      </c>
      <c r="E156">
        <f t="shared" si="24"/>
        <v>2.3185220076411994E-2</v>
      </c>
      <c r="F156">
        <f t="shared" si="25"/>
        <v>-0.23849897943162168</v>
      </c>
      <c r="G156">
        <v>0</v>
      </c>
      <c r="H156">
        <f t="shared" si="26"/>
        <v>0.26168419950803373</v>
      </c>
      <c r="I156">
        <f t="shared" si="27"/>
        <v>-1.0474793930096669</v>
      </c>
      <c r="J156">
        <f t="shared" si="28"/>
        <v>1.0474793930096669</v>
      </c>
      <c r="K156">
        <f t="shared" si="29"/>
        <v>0.49345437578019818</v>
      </c>
      <c r="L156">
        <f t="shared" si="30"/>
        <v>0.50654562421980165</v>
      </c>
      <c r="M156">
        <f t="shared" si="31"/>
        <v>2.0265298051494733</v>
      </c>
      <c r="N156">
        <f t="shared" si="32"/>
        <v>1.9741558354989901</v>
      </c>
    </row>
    <row r="157" spans="1:14" x14ac:dyDescent="0.25">
      <c r="A157" s="4">
        <f>IF('True_Odds_Calculator_2-way'!A158="","",'True_Odds_Calculator_2-way'!A158)</f>
        <v>1.68</v>
      </c>
      <c r="B157" s="4">
        <f>IF('True_Odds_Calculator_2-way'!B158="","",'True_Odds_Calculator_2-way'!B158)</f>
        <v>2.2999999999999998</v>
      </c>
      <c r="C157" s="4">
        <f t="shared" si="22"/>
        <v>0.59523809523809523</v>
      </c>
      <c r="D157">
        <f t="shared" si="23"/>
        <v>0.43478260869565222</v>
      </c>
      <c r="E157">
        <f t="shared" si="24"/>
        <v>3.002070393374745E-2</v>
      </c>
      <c r="F157">
        <f t="shared" si="25"/>
        <v>-0.22877846790890266</v>
      </c>
      <c r="G157">
        <v>0</v>
      </c>
      <c r="H157">
        <f t="shared" si="26"/>
        <v>0.25879917184265011</v>
      </c>
      <c r="I157">
        <f t="shared" si="27"/>
        <v>-1.0635890745287928</v>
      </c>
      <c r="J157">
        <f t="shared" si="28"/>
        <v>1.0635890745287928</v>
      </c>
      <c r="K157">
        <f t="shared" si="29"/>
        <v>0.58030202922023755</v>
      </c>
      <c r="L157">
        <f t="shared" si="30"/>
        <v>0.41969797077976234</v>
      </c>
      <c r="M157">
        <f t="shared" si="31"/>
        <v>1.7232405706795793</v>
      </c>
      <c r="N157">
        <f t="shared" si="32"/>
        <v>2.3826657968874305</v>
      </c>
    </row>
    <row r="158" spans="1:14" x14ac:dyDescent="0.25">
      <c r="A158" s="4">
        <f>IF('True_Odds_Calculator_2-way'!A159="","",'True_Odds_Calculator_2-way'!A159)</f>
        <v>2.17</v>
      </c>
      <c r="B158" s="4">
        <f>IF('True_Odds_Calculator_2-way'!B159="","",'True_Odds_Calculator_2-way'!B159)</f>
        <v>1.76</v>
      </c>
      <c r="C158" s="4">
        <f t="shared" si="22"/>
        <v>0.46082949308755761</v>
      </c>
      <c r="D158">
        <f t="shared" si="23"/>
        <v>0.56818181818181823</v>
      </c>
      <c r="E158">
        <f t="shared" si="24"/>
        <v>2.9011311269375728E-2</v>
      </c>
      <c r="F158">
        <f t="shared" si="25"/>
        <v>-0.2328236279849184</v>
      </c>
      <c r="G158">
        <v>0</v>
      </c>
      <c r="H158">
        <f t="shared" si="26"/>
        <v>0.26183493925429413</v>
      </c>
      <c r="I158">
        <f t="shared" si="27"/>
        <v>-1.0604746049596294</v>
      </c>
      <c r="J158">
        <f t="shared" si="28"/>
        <v>1.0604746049596294</v>
      </c>
      <c r="K158">
        <f t="shared" si="29"/>
        <v>0.44627809446366512</v>
      </c>
      <c r="L158">
        <f t="shared" si="30"/>
        <v>0.55372190553633505</v>
      </c>
      <c r="M158">
        <f t="shared" si="31"/>
        <v>2.2407552878027661</v>
      </c>
      <c r="N158">
        <f t="shared" si="32"/>
        <v>1.8059606997693183</v>
      </c>
    </row>
    <row r="159" spans="1:14" x14ac:dyDescent="0.25">
      <c r="A159" s="4">
        <f>IF('True_Odds_Calculator_2-way'!A160="","",'True_Odds_Calculator_2-way'!A160)</f>
        <v>2.5299999999999998</v>
      </c>
      <c r="B159" s="4">
        <f>IF('True_Odds_Calculator_2-way'!B160="","",'True_Odds_Calculator_2-way'!B160)</f>
        <v>1.57</v>
      </c>
      <c r="C159" s="4">
        <f t="shared" si="22"/>
        <v>0.39525691699604748</v>
      </c>
      <c r="D159">
        <f t="shared" si="23"/>
        <v>0.63694267515923564</v>
      </c>
      <c r="E159">
        <f t="shared" si="24"/>
        <v>3.2199592155283119E-2</v>
      </c>
      <c r="F159">
        <f t="shared" si="25"/>
        <v>-0.21955640593137127</v>
      </c>
      <c r="G159">
        <v>0</v>
      </c>
      <c r="H159">
        <f t="shared" si="26"/>
        <v>0.25175599808665444</v>
      </c>
      <c r="I159">
        <f t="shared" si="27"/>
        <v>-1.0708209436720593</v>
      </c>
      <c r="J159">
        <f t="shared" si="28"/>
        <v>1.0708209436720593</v>
      </c>
      <c r="K159">
        <f t="shared" si="29"/>
        <v>0.37902390101708633</v>
      </c>
      <c r="L159">
        <f t="shared" si="30"/>
        <v>0.62097609898291362</v>
      </c>
      <c r="M159">
        <f t="shared" si="31"/>
        <v>2.6383560438182503</v>
      </c>
      <c r="N159">
        <f t="shared" si="32"/>
        <v>1.610367937893074</v>
      </c>
    </row>
    <row r="160" spans="1:14" x14ac:dyDescent="0.25">
      <c r="A160" s="4">
        <f>IF('True_Odds_Calculator_2-way'!A161="","",'True_Odds_Calculator_2-way'!A161)</f>
        <v>1.99</v>
      </c>
      <c r="B160" s="4">
        <f>IF('True_Odds_Calculator_2-way'!B161="","",'True_Odds_Calculator_2-way'!B161)</f>
        <v>1.9</v>
      </c>
      <c r="C160" s="4">
        <f t="shared" si="22"/>
        <v>0.50251256281407031</v>
      </c>
      <c r="D160">
        <f t="shared" si="23"/>
        <v>0.52631578947368418</v>
      </c>
      <c r="E160">
        <f t="shared" si="24"/>
        <v>2.8828352287754377E-2</v>
      </c>
      <c r="F160">
        <f t="shared" si="25"/>
        <v>-0.23565194393017741</v>
      </c>
      <c r="G160">
        <v>0</v>
      </c>
      <c r="H160">
        <f t="shared" si="26"/>
        <v>0.26448029621793173</v>
      </c>
      <c r="I160">
        <f t="shared" si="27"/>
        <v>-1.0594028769395465</v>
      </c>
      <c r="J160">
        <f t="shared" si="28"/>
        <v>1.0594028769395465</v>
      </c>
      <c r="K160">
        <f t="shared" si="29"/>
        <v>0.48808848170151553</v>
      </c>
      <c r="L160">
        <f t="shared" si="30"/>
        <v>0.51191151829848447</v>
      </c>
      <c r="M160">
        <f t="shared" si="31"/>
        <v>2.0488088481701512</v>
      </c>
      <c r="N160">
        <f t="shared" si="32"/>
        <v>1.9534625892455926</v>
      </c>
    </row>
    <row r="161" spans="1:14" x14ac:dyDescent="0.25">
      <c r="A161" s="4">
        <f>IF('True_Odds_Calculator_2-way'!A162="","",'True_Odds_Calculator_2-way'!A162)</f>
        <v>1.39</v>
      </c>
      <c r="B161" s="4">
        <f>IF('True_Odds_Calculator_2-way'!B162="","",'True_Odds_Calculator_2-way'!B162)</f>
        <v>3.08</v>
      </c>
      <c r="C161" s="4">
        <f t="shared" si="22"/>
        <v>0.71942446043165476</v>
      </c>
      <c r="D161">
        <f t="shared" si="23"/>
        <v>0.32467532467532467</v>
      </c>
      <c r="E161">
        <f t="shared" si="24"/>
        <v>4.4099785106979539E-2</v>
      </c>
      <c r="F161">
        <f t="shared" si="25"/>
        <v>-0.1894795851630382</v>
      </c>
      <c r="G161">
        <v>0</v>
      </c>
      <c r="H161">
        <f t="shared" si="26"/>
        <v>0.23357937027001777</v>
      </c>
      <c r="I161">
        <f t="shared" si="27"/>
        <v>-1.1102889792108193</v>
      </c>
      <c r="J161">
        <f t="shared" si="28"/>
        <v>1.1102889792108193</v>
      </c>
      <c r="K161">
        <f t="shared" si="29"/>
        <v>0.69783052074803786</v>
      </c>
      <c r="L161">
        <f t="shared" si="30"/>
        <v>0.30216947925196214</v>
      </c>
      <c r="M161">
        <f t="shared" si="31"/>
        <v>1.4330127018922192</v>
      </c>
      <c r="N161">
        <f t="shared" si="32"/>
        <v>3.3094010767585043</v>
      </c>
    </row>
    <row r="162" spans="1:14" x14ac:dyDescent="0.25">
      <c r="A162" s="4">
        <f>IF('True_Odds_Calculator_2-way'!A163="","",'True_Odds_Calculator_2-way'!A163)</f>
        <v>1.6</v>
      </c>
      <c r="B162" s="4">
        <f>IF('True_Odds_Calculator_2-way'!B163="","",'True_Odds_Calculator_2-way'!B163)</f>
        <v>2.46</v>
      </c>
      <c r="C162" s="4">
        <f t="shared" si="22"/>
        <v>0.625</v>
      </c>
      <c r="D162">
        <f t="shared" si="23"/>
        <v>0.4065040650406504</v>
      </c>
      <c r="E162">
        <f t="shared" si="24"/>
        <v>3.1504065040650397E-2</v>
      </c>
      <c r="F162">
        <f t="shared" si="25"/>
        <v>-0.22256097560975607</v>
      </c>
      <c r="G162">
        <v>0</v>
      </c>
      <c r="H162">
        <f t="shared" si="26"/>
        <v>0.25406504065040647</v>
      </c>
      <c r="I162">
        <f t="shared" si="27"/>
        <v>-1.0684346079267206</v>
      </c>
      <c r="J162">
        <f t="shared" si="28"/>
        <v>1.0684346079267206</v>
      </c>
      <c r="K162">
        <f t="shared" si="29"/>
        <v>0.60936195750720079</v>
      </c>
      <c r="L162">
        <f t="shared" si="30"/>
        <v>0.39063804249279904</v>
      </c>
      <c r="M162">
        <f t="shared" si="31"/>
        <v>1.6410607647560327</v>
      </c>
      <c r="N162">
        <f t="shared" si="32"/>
        <v>2.5599145275730124</v>
      </c>
    </row>
    <row r="163" spans="1:14" x14ac:dyDescent="0.25">
      <c r="A163" s="4">
        <f>IF('True_Odds_Calculator_2-way'!A164="","",'True_Odds_Calculator_2-way'!A164)</f>
        <v>1.38</v>
      </c>
      <c r="B163" s="4">
        <f>IF('True_Odds_Calculator_2-way'!B164="","",'True_Odds_Calculator_2-way'!B164)</f>
        <v>3.14</v>
      </c>
      <c r="C163" s="4">
        <f t="shared" si="22"/>
        <v>0.7246376811594204</v>
      </c>
      <c r="D163">
        <f t="shared" si="23"/>
        <v>0.31847133757961782</v>
      </c>
      <c r="E163">
        <f t="shared" si="24"/>
        <v>4.3109018739038163E-2</v>
      </c>
      <c r="F163">
        <f t="shared" si="25"/>
        <v>-0.18766731284039506</v>
      </c>
      <c r="G163">
        <v>0</v>
      </c>
      <c r="H163">
        <f t="shared" si="26"/>
        <v>0.23077633157943322</v>
      </c>
      <c r="I163">
        <f t="shared" si="27"/>
        <v>-1.1089228054693061</v>
      </c>
      <c r="J163">
        <f t="shared" si="28"/>
        <v>1.1089228054693061</v>
      </c>
      <c r="K163">
        <f t="shared" si="29"/>
        <v>0.7035363492002048</v>
      </c>
      <c r="L163">
        <f t="shared" si="30"/>
        <v>0.2964636507997952</v>
      </c>
      <c r="M163">
        <f t="shared" si="31"/>
        <v>1.4213906660783362</v>
      </c>
      <c r="N163">
        <f t="shared" si="32"/>
        <v>3.3730948037043156</v>
      </c>
    </row>
    <row r="164" spans="1:14" x14ac:dyDescent="0.25">
      <c r="A164" s="4">
        <f>IF('True_Odds_Calculator_2-way'!A165="","",'True_Odds_Calculator_2-way'!A165)</f>
        <v>2.2400000000000002</v>
      </c>
      <c r="B164" s="4">
        <f>IF('True_Odds_Calculator_2-way'!B165="","",'True_Odds_Calculator_2-way'!B165)</f>
        <v>1.7</v>
      </c>
      <c r="C164" s="4">
        <f t="shared" si="22"/>
        <v>0.4464285714285714</v>
      </c>
      <c r="D164">
        <f t="shared" si="23"/>
        <v>0.58823529411764708</v>
      </c>
      <c r="E164">
        <f t="shared" si="24"/>
        <v>3.4663865546218364E-2</v>
      </c>
      <c r="F164">
        <f t="shared" si="25"/>
        <v>-0.22794117647058831</v>
      </c>
      <c r="G164">
        <v>0</v>
      </c>
      <c r="H164">
        <f t="shared" si="26"/>
        <v>0.26260504201680673</v>
      </c>
      <c r="I164">
        <f t="shared" si="27"/>
        <v>-1.0733469768527293</v>
      </c>
      <c r="J164">
        <f t="shared" si="28"/>
        <v>1.0733469768527293</v>
      </c>
      <c r="K164">
        <f t="shared" si="29"/>
        <v>0.42900958501512831</v>
      </c>
      <c r="L164">
        <f t="shared" si="30"/>
        <v>0.5709904149848718</v>
      </c>
      <c r="M164">
        <f t="shared" si="31"/>
        <v>2.3309502512973848</v>
      </c>
      <c r="N164">
        <f t="shared" si="32"/>
        <v>1.7513428837969105</v>
      </c>
    </row>
    <row r="165" spans="1:14" x14ac:dyDescent="0.25">
      <c r="A165" s="4">
        <f>IF('True_Odds_Calculator_2-way'!A166="","",'True_Odds_Calculator_2-way'!A166)</f>
        <v>2.27</v>
      </c>
      <c r="B165" s="4">
        <f>IF('True_Odds_Calculator_2-way'!B166="","",'True_Odds_Calculator_2-way'!B166)</f>
        <v>1.68</v>
      </c>
      <c r="C165" s="4">
        <f t="shared" si="22"/>
        <v>0.44052863436123346</v>
      </c>
      <c r="D165">
        <f t="shared" si="23"/>
        <v>0.59523809523809523</v>
      </c>
      <c r="E165">
        <f t="shared" si="24"/>
        <v>3.5766729599328695E-2</v>
      </c>
      <c r="F165">
        <f t="shared" si="25"/>
        <v>-0.22645269561569115</v>
      </c>
      <c r="G165">
        <v>0</v>
      </c>
      <c r="H165">
        <f t="shared" si="26"/>
        <v>0.2622194252150199</v>
      </c>
      <c r="I165">
        <f t="shared" si="27"/>
        <v>-1.0760778282064791</v>
      </c>
      <c r="J165">
        <f t="shared" si="28"/>
        <v>1.0760778282064791</v>
      </c>
      <c r="K165">
        <f t="shared" si="29"/>
        <v>0.42254374989680582</v>
      </c>
      <c r="L165">
        <f t="shared" si="30"/>
        <v>0.57745625010319412</v>
      </c>
      <c r="M165">
        <f t="shared" si="31"/>
        <v>2.3666188418222287</v>
      </c>
      <c r="N165">
        <f t="shared" si="32"/>
        <v>1.7317329231804059</v>
      </c>
    </row>
    <row r="166" spans="1:14" x14ac:dyDescent="0.25">
      <c r="A166" s="4">
        <f>IF('True_Odds_Calculator_2-way'!A167="","",'True_Odds_Calculator_2-way'!A167)</f>
        <v>2.31</v>
      </c>
      <c r="B166" s="4">
        <f>IF('True_Odds_Calculator_2-way'!B167="","",'True_Odds_Calculator_2-way'!B167)</f>
        <v>1.67</v>
      </c>
      <c r="C166" s="4">
        <f t="shared" si="22"/>
        <v>0.4329004329004329</v>
      </c>
      <c r="D166">
        <f t="shared" si="23"/>
        <v>0.5988023952095809</v>
      </c>
      <c r="E166">
        <f t="shared" si="24"/>
        <v>3.1702828110013792E-2</v>
      </c>
      <c r="F166">
        <f t="shared" si="25"/>
        <v>-0.22751898799802994</v>
      </c>
      <c r="G166">
        <v>0</v>
      </c>
      <c r="H166">
        <f t="shared" si="26"/>
        <v>0.25922181610804368</v>
      </c>
      <c r="I166">
        <f t="shared" si="27"/>
        <v>-1.0673993913412883</v>
      </c>
      <c r="J166">
        <f t="shared" si="28"/>
        <v>1.0673993913412883</v>
      </c>
      <c r="K166">
        <f t="shared" si="29"/>
        <v>0.41696319653163855</v>
      </c>
      <c r="L166">
        <f t="shared" si="30"/>
        <v>0.5830368034683614</v>
      </c>
      <c r="M166">
        <f t="shared" si="31"/>
        <v>2.3982932026570873</v>
      </c>
      <c r="N166">
        <f t="shared" si="32"/>
        <v>1.7151575921986633</v>
      </c>
    </row>
    <row r="167" spans="1:14" x14ac:dyDescent="0.25">
      <c r="A167" s="4">
        <f>IF('True_Odds_Calculator_2-way'!A168="","",'True_Odds_Calculator_2-way'!A168)</f>
        <v>1.79</v>
      </c>
      <c r="B167" s="4">
        <f>IF('True_Odds_Calculator_2-way'!B168="","",'True_Odds_Calculator_2-way'!B168)</f>
        <v>2.1</v>
      </c>
      <c r="C167" s="4">
        <f t="shared" si="22"/>
        <v>0.55865921787709494</v>
      </c>
      <c r="D167">
        <f t="shared" si="23"/>
        <v>0.47619047619047616</v>
      </c>
      <c r="E167">
        <f t="shared" si="24"/>
        <v>3.4849694067571102E-2</v>
      </c>
      <c r="F167">
        <f t="shared" si="25"/>
        <v>-0.2311785049215217</v>
      </c>
      <c r="G167">
        <v>0</v>
      </c>
      <c r="H167">
        <f t="shared" si="26"/>
        <v>0.2660281989890928</v>
      </c>
      <c r="I167">
        <f t="shared" si="27"/>
        <v>-1.072729223145815</v>
      </c>
      <c r="J167">
        <f t="shared" si="28"/>
        <v>1.072729223145815</v>
      </c>
      <c r="K167">
        <f t="shared" si="29"/>
        <v>0.5412848551170536</v>
      </c>
      <c r="L167">
        <f t="shared" si="30"/>
        <v>0.4587151448829464</v>
      </c>
      <c r="M167">
        <f t="shared" si="31"/>
        <v>1.8474560862851939</v>
      </c>
      <c r="N167">
        <f t="shared" si="32"/>
        <v>2.1800021454603971</v>
      </c>
    </row>
    <row r="168" spans="1:14" x14ac:dyDescent="0.25">
      <c r="A168" s="4">
        <f>IF('True_Odds_Calculator_2-way'!A169="","",'True_Odds_Calculator_2-way'!A169)</f>
        <v>1.61</v>
      </c>
      <c r="B168" s="4">
        <f>IF('True_Odds_Calculator_2-way'!B169="","",'True_Odds_Calculator_2-way'!B169)</f>
        <v>2.39</v>
      </c>
      <c r="C168" s="4">
        <f t="shared" si="22"/>
        <v>0.6211180124223602</v>
      </c>
      <c r="D168">
        <f t="shared" si="23"/>
        <v>0.41841004184100417</v>
      </c>
      <c r="E168">
        <f t="shared" si="24"/>
        <v>3.9528054263364254E-2</v>
      </c>
      <c r="F168">
        <f t="shared" si="25"/>
        <v>-0.22035395930247681</v>
      </c>
      <c r="G168">
        <v>0</v>
      </c>
      <c r="H168">
        <f t="shared" si="26"/>
        <v>0.25988201356584106</v>
      </c>
      <c r="I168">
        <f t="shared" si="27"/>
        <v>-1.0859946414984594</v>
      </c>
      <c r="J168">
        <f t="shared" si="28"/>
        <v>1.0859946414984594</v>
      </c>
      <c r="K168">
        <f t="shared" si="29"/>
        <v>0.60151941470955883</v>
      </c>
      <c r="L168">
        <f t="shared" si="30"/>
        <v>0.39848058529044122</v>
      </c>
      <c r="M168">
        <f t="shared" si="31"/>
        <v>1.6624567313140606</v>
      </c>
      <c r="N168">
        <f t="shared" si="32"/>
        <v>2.5095325516828586</v>
      </c>
    </row>
    <row r="169" spans="1:14" x14ac:dyDescent="0.25">
      <c r="A169" s="4">
        <f>IF('True_Odds_Calculator_2-way'!A170="","",'True_Odds_Calculator_2-way'!A170)</f>
        <v>2.04</v>
      </c>
      <c r="B169" s="4">
        <f>IF('True_Odds_Calculator_2-way'!B170="","",'True_Odds_Calculator_2-way'!B170)</f>
        <v>1.85</v>
      </c>
      <c r="C169" s="4">
        <f t="shared" si="22"/>
        <v>0.49019607843137253</v>
      </c>
      <c r="D169">
        <f t="shared" si="23"/>
        <v>0.54054054054054046</v>
      </c>
      <c r="E169">
        <f t="shared" si="24"/>
        <v>3.0736618971912932E-2</v>
      </c>
      <c r="F169">
        <f t="shared" si="25"/>
        <v>-0.23423423423423428</v>
      </c>
      <c r="G169">
        <v>0</v>
      </c>
      <c r="H169">
        <f t="shared" si="26"/>
        <v>0.26497085320614727</v>
      </c>
      <c r="I169">
        <f t="shared" si="27"/>
        <v>-1.0635890745287924</v>
      </c>
      <c r="J169">
        <f t="shared" si="28"/>
        <v>1.0635890745287924</v>
      </c>
      <c r="K169">
        <f t="shared" si="29"/>
        <v>0.47480390464975097</v>
      </c>
      <c r="L169">
        <f t="shared" si="30"/>
        <v>0.52519609535024903</v>
      </c>
      <c r="M169">
        <f t="shared" si="31"/>
        <v>2.1061326375099441</v>
      </c>
      <c r="N169">
        <f t="shared" si="32"/>
        <v>1.904050713349474</v>
      </c>
    </row>
    <row r="170" spans="1:14" x14ac:dyDescent="0.25">
      <c r="A170" s="4">
        <f>IF('True_Odds_Calculator_2-way'!A171="","",'True_Odds_Calculator_2-way'!A171)</f>
        <v>2.23</v>
      </c>
      <c r="B170" s="4">
        <f>IF('True_Odds_Calculator_2-way'!B171="","",'True_Odds_Calculator_2-way'!B171)</f>
        <v>1.72</v>
      </c>
      <c r="C170" s="4">
        <f t="shared" si="22"/>
        <v>0.44843049327354262</v>
      </c>
      <c r="D170">
        <f t="shared" si="23"/>
        <v>0.58139534883720934</v>
      </c>
      <c r="E170">
        <f t="shared" si="24"/>
        <v>2.982584211075201E-2</v>
      </c>
      <c r="F170">
        <f t="shared" si="25"/>
        <v>-0.23088956095526114</v>
      </c>
      <c r="G170">
        <v>0</v>
      </c>
      <c r="H170">
        <f t="shared" si="26"/>
        <v>0.26071540306601315</v>
      </c>
      <c r="I170">
        <f t="shared" si="27"/>
        <v>-1.0626278551055641</v>
      </c>
      <c r="J170">
        <f t="shared" si="28"/>
        <v>1.0626278551055641</v>
      </c>
      <c r="K170">
        <f t="shared" si="29"/>
        <v>0.43345731074801436</v>
      </c>
      <c r="L170">
        <f t="shared" si="30"/>
        <v>0.56654268925198559</v>
      </c>
      <c r="M170">
        <f t="shared" si="31"/>
        <v>2.3070322617798436</v>
      </c>
      <c r="N170">
        <f t="shared" si="32"/>
        <v>1.7650920556760061</v>
      </c>
    </row>
    <row r="171" spans="1:14" x14ac:dyDescent="0.25">
      <c r="A171" s="4">
        <f>IF('True_Odds_Calculator_2-way'!A172="","",'True_Odds_Calculator_2-way'!A172)</f>
        <v>1.44</v>
      </c>
      <c r="B171" s="4">
        <f>IF('True_Odds_Calculator_2-way'!B172="","",'True_Odds_Calculator_2-way'!B172)</f>
        <v>2.9</v>
      </c>
      <c r="C171" s="4">
        <f t="shared" si="22"/>
        <v>0.69444444444444442</v>
      </c>
      <c r="D171">
        <f t="shared" si="23"/>
        <v>0.34482758620689657</v>
      </c>
      <c r="E171">
        <f t="shared" si="24"/>
        <v>3.9272030651340994E-2</v>
      </c>
      <c r="F171">
        <f t="shared" si="25"/>
        <v>-0.20019157088122608</v>
      </c>
      <c r="G171">
        <v>0</v>
      </c>
      <c r="H171">
        <f t="shared" si="26"/>
        <v>0.23946360153256704</v>
      </c>
      <c r="I171">
        <f t="shared" si="27"/>
        <v>-1.0936965981495177</v>
      </c>
      <c r="J171">
        <f t="shared" si="28"/>
        <v>1.0936965981495177</v>
      </c>
      <c r="K171">
        <f t="shared" si="29"/>
        <v>0.67511619448424876</v>
      </c>
      <c r="L171">
        <f t="shared" si="30"/>
        <v>0.3248838055157513</v>
      </c>
      <c r="M171">
        <f t="shared" si="31"/>
        <v>1.4812265031857879</v>
      </c>
      <c r="N171">
        <f t="shared" si="32"/>
        <v>3.0780235364840833</v>
      </c>
    </row>
    <row r="172" spans="1:14" x14ac:dyDescent="0.25">
      <c r="A172" s="4">
        <f>IF('True_Odds_Calculator_2-way'!A173="","",'True_Odds_Calculator_2-way'!A173)</f>
        <v>2.02</v>
      </c>
      <c r="B172" s="4">
        <f>IF('True_Odds_Calculator_2-way'!B173="","",'True_Odds_Calculator_2-way'!B173)</f>
        <v>1.89</v>
      </c>
      <c r="C172" s="4">
        <f t="shared" si="22"/>
        <v>0.49504950495049505</v>
      </c>
      <c r="D172">
        <f t="shared" si="23"/>
        <v>0.52910052910052918</v>
      </c>
      <c r="E172">
        <f t="shared" si="24"/>
        <v>2.4150034051024338E-2</v>
      </c>
      <c r="F172">
        <f t="shared" si="25"/>
        <v>-0.23778092094923764</v>
      </c>
      <c r="G172">
        <v>0</v>
      </c>
      <c r="H172">
        <f t="shared" si="26"/>
        <v>0.26193095500026198</v>
      </c>
      <c r="I172">
        <f t="shared" si="27"/>
        <v>-1.0495542964487814</v>
      </c>
      <c r="J172">
        <f t="shared" si="28"/>
        <v>1.0495542964487814</v>
      </c>
      <c r="K172">
        <f t="shared" si="29"/>
        <v>0.48296454089387197</v>
      </c>
      <c r="L172">
        <f t="shared" si="30"/>
        <v>0.51703545910612803</v>
      </c>
      <c r="M172">
        <f t="shared" si="31"/>
        <v>2.0705453823777571</v>
      </c>
      <c r="N172">
        <f t="shared" si="32"/>
        <v>1.9341033238394147</v>
      </c>
    </row>
    <row r="173" spans="1:14" x14ac:dyDescent="0.25">
      <c r="A173" s="4">
        <f>IF('True_Odds_Calculator_2-way'!A174="","",'True_Odds_Calculator_2-way'!A174)</f>
        <v>2.14</v>
      </c>
      <c r="B173" s="4">
        <f>IF('True_Odds_Calculator_2-way'!B174="","",'True_Odds_Calculator_2-way'!B174)</f>
        <v>1.78</v>
      </c>
      <c r="C173" s="4">
        <f t="shared" si="22"/>
        <v>0.46728971962616822</v>
      </c>
      <c r="D173">
        <f t="shared" si="23"/>
        <v>0.5617977528089888</v>
      </c>
      <c r="E173">
        <f t="shared" si="24"/>
        <v>2.908747243515708E-2</v>
      </c>
      <c r="F173">
        <f t="shared" si="25"/>
        <v>-0.23343484196156661</v>
      </c>
      <c r="G173">
        <v>0</v>
      </c>
      <c r="H173">
        <f t="shared" si="26"/>
        <v>0.26252231439672374</v>
      </c>
      <c r="I173">
        <f t="shared" si="27"/>
        <v>-1.0604746049596299</v>
      </c>
      <c r="J173">
        <f t="shared" si="28"/>
        <v>1.0604746049596299</v>
      </c>
      <c r="K173">
        <f t="shared" si="29"/>
        <v>0.45270560758361844</v>
      </c>
      <c r="L173">
        <f t="shared" si="30"/>
        <v>0.54729439241638145</v>
      </c>
      <c r="M173">
        <f t="shared" si="31"/>
        <v>2.2089410496539781</v>
      </c>
      <c r="N173">
        <f t="shared" si="32"/>
        <v>1.8271701918685113</v>
      </c>
    </row>
    <row r="174" spans="1:14" x14ac:dyDescent="0.25">
      <c r="A174" s="4">
        <f>IF('True_Odds_Calculator_2-way'!A175="","",'True_Odds_Calculator_2-way'!A175)</f>
        <v>2.21</v>
      </c>
      <c r="B174" s="4">
        <f>IF('True_Odds_Calculator_2-way'!B175="","",'True_Odds_Calculator_2-way'!B175)</f>
        <v>1.7</v>
      </c>
      <c r="C174" s="4">
        <f t="shared" si="22"/>
        <v>0.45248868778280543</v>
      </c>
      <c r="D174">
        <f t="shared" si="23"/>
        <v>0.58823529411764708</v>
      </c>
      <c r="E174">
        <f t="shared" si="24"/>
        <v>4.0723981900452566E-2</v>
      </c>
      <c r="F174">
        <f t="shared" si="25"/>
        <v>-0.2254458344423742</v>
      </c>
      <c r="G174">
        <v>0</v>
      </c>
      <c r="H174">
        <f t="shared" si="26"/>
        <v>0.26616981634282671</v>
      </c>
      <c r="I174">
        <f t="shared" si="27"/>
        <v>-1.0865714630312671</v>
      </c>
      <c r="J174">
        <f t="shared" si="28"/>
        <v>1.0865714630312671</v>
      </c>
      <c r="K174">
        <f t="shared" si="29"/>
        <v>0.43201182193624138</v>
      </c>
      <c r="L174">
        <f t="shared" si="30"/>
        <v>0.56798817806375879</v>
      </c>
      <c r="M174">
        <f t="shared" si="31"/>
        <v>2.3147514702678329</v>
      </c>
      <c r="N174">
        <f t="shared" si="32"/>
        <v>1.7606000241218864</v>
      </c>
    </row>
    <row r="175" spans="1:14" x14ac:dyDescent="0.25">
      <c r="A175" s="4">
        <f>IF('True_Odds_Calculator_2-way'!A176="","",'True_Odds_Calculator_2-way'!A176)</f>
        <v>2.5</v>
      </c>
      <c r="B175" s="4">
        <f>IF('True_Odds_Calculator_2-way'!B176="","",'True_Odds_Calculator_2-way'!B176)</f>
        <v>1.55</v>
      </c>
      <c r="C175" s="4">
        <f t="shared" si="22"/>
        <v>0.4</v>
      </c>
      <c r="D175">
        <f t="shared" si="23"/>
        <v>0.64516129032258063</v>
      </c>
      <c r="E175">
        <f t="shared" si="24"/>
        <v>4.5161290322580649E-2</v>
      </c>
      <c r="F175">
        <f t="shared" si="25"/>
        <v>-0.2129032258064516</v>
      </c>
      <c r="G175">
        <v>0</v>
      </c>
      <c r="H175">
        <f t="shared" si="26"/>
        <v>0.25806451612903225</v>
      </c>
      <c r="I175">
        <f t="shared" si="27"/>
        <v>-1.1009637651263606</v>
      </c>
      <c r="J175">
        <f t="shared" si="28"/>
        <v>1.1009637651263606</v>
      </c>
      <c r="K175">
        <f t="shared" si="29"/>
        <v>0.3771527433992079</v>
      </c>
      <c r="L175">
        <f t="shared" si="30"/>
        <v>0.62284725660079221</v>
      </c>
      <c r="M175">
        <f t="shared" si="31"/>
        <v>2.6514456476895409</v>
      </c>
      <c r="N175">
        <f t="shared" si="32"/>
        <v>1.6055300708194982</v>
      </c>
    </row>
    <row r="176" spans="1:14" x14ac:dyDescent="0.25">
      <c r="A176" s="4">
        <f>IF('True_Odds_Calculator_2-way'!A177="","",'True_Odds_Calculator_2-way'!A177)</f>
        <v>2.06</v>
      </c>
      <c r="B176" s="4">
        <f>IF('True_Odds_Calculator_2-way'!B177="","",'True_Odds_Calculator_2-way'!B177)</f>
        <v>1.78</v>
      </c>
      <c r="C176" s="4">
        <f t="shared" si="22"/>
        <v>0.4854368932038835</v>
      </c>
      <c r="D176">
        <f t="shared" si="23"/>
        <v>0.5617977528089888</v>
      </c>
      <c r="E176">
        <f t="shared" si="24"/>
        <v>4.7234646012872306E-2</v>
      </c>
      <c r="F176">
        <f t="shared" si="25"/>
        <v>-0.22548270971964657</v>
      </c>
      <c r="G176">
        <v>0</v>
      </c>
      <c r="H176">
        <f t="shared" si="26"/>
        <v>0.27271735573251882</v>
      </c>
      <c r="I176">
        <f t="shared" si="27"/>
        <v>-1.0997646755364592</v>
      </c>
      <c r="J176">
        <f t="shared" si="28"/>
        <v>1.0997646755364592</v>
      </c>
      <c r="K176">
        <f t="shared" si="29"/>
        <v>0.46173369190551583</v>
      </c>
      <c r="L176">
        <f t="shared" si="30"/>
        <v>0.53826630809448417</v>
      </c>
      <c r="M176">
        <f t="shared" si="31"/>
        <v>2.1657505560686463</v>
      </c>
      <c r="N176">
        <f t="shared" si="32"/>
        <v>1.8578164469184384</v>
      </c>
    </row>
    <row r="177" spans="1:14" x14ac:dyDescent="0.25">
      <c r="A177" s="4">
        <f>IF('True_Odds_Calculator_2-way'!A178="","",'True_Odds_Calculator_2-way'!A178)</f>
        <v>2.29</v>
      </c>
      <c r="B177" s="4">
        <f>IF('True_Odds_Calculator_2-way'!B178="","",'True_Odds_Calculator_2-way'!B178)</f>
        <v>1.64</v>
      </c>
      <c r="C177" s="4">
        <f t="shared" si="22"/>
        <v>0.4366812227074236</v>
      </c>
      <c r="D177">
        <f t="shared" si="23"/>
        <v>0.6097560975609756</v>
      </c>
      <c r="E177">
        <f t="shared" si="24"/>
        <v>4.6437320268399196E-2</v>
      </c>
      <c r="F177">
        <f t="shared" si="25"/>
        <v>-0.21983171796783463</v>
      </c>
      <c r="G177">
        <v>0</v>
      </c>
      <c r="H177">
        <f t="shared" si="26"/>
        <v>0.26626903823623388</v>
      </c>
      <c r="I177">
        <f t="shared" si="27"/>
        <v>-1.1005636329070299</v>
      </c>
      <c r="J177">
        <f t="shared" si="28"/>
        <v>1.1005636329070299</v>
      </c>
      <c r="K177">
        <f t="shared" si="29"/>
        <v>0.41326974665852889</v>
      </c>
      <c r="L177">
        <f t="shared" si="30"/>
        <v>0.586730253341471</v>
      </c>
      <c r="M177">
        <f t="shared" si="31"/>
        <v>2.4197270864500684</v>
      </c>
      <c r="N177">
        <f t="shared" si="32"/>
        <v>1.7043607250604993</v>
      </c>
    </row>
    <row r="178" spans="1:14" x14ac:dyDescent="0.25">
      <c r="A178" s="4">
        <f>IF('True_Odds_Calculator_2-way'!A179="","",'True_Odds_Calculator_2-way'!A179)</f>
        <v>1.86</v>
      </c>
      <c r="B178" s="4">
        <f>IF('True_Odds_Calculator_2-way'!B179="","",'True_Odds_Calculator_2-way'!B179)</f>
        <v>2.0299999999999998</v>
      </c>
      <c r="C178" s="4">
        <f t="shared" si="22"/>
        <v>0.5376344086021505</v>
      </c>
      <c r="D178">
        <f t="shared" si="23"/>
        <v>0.49261083743842371</v>
      </c>
      <c r="E178">
        <f t="shared" si="24"/>
        <v>3.0245246040574214E-2</v>
      </c>
      <c r="F178">
        <f t="shared" si="25"/>
        <v>-0.23459929021664283</v>
      </c>
      <c r="G178">
        <v>0</v>
      </c>
      <c r="H178">
        <f t="shared" si="26"/>
        <v>0.26484453625721704</v>
      </c>
      <c r="I178">
        <f t="shared" si="27"/>
        <v>-1.0625078858299792</v>
      </c>
      <c r="J178">
        <f t="shared" si="28"/>
        <v>1.0625078858299792</v>
      </c>
      <c r="K178">
        <f t="shared" si="29"/>
        <v>0.5225324395988501</v>
      </c>
      <c r="L178">
        <f t="shared" si="30"/>
        <v>0.47746756040114985</v>
      </c>
      <c r="M178">
        <f t="shared" si="31"/>
        <v>1.9137567818137824</v>
      </c>
      <c r="N178">
        <f t="shared" si="32"/>
        <v>2.0943831224048783</v>
      </c>
    </row>
    <row r="179" spans="1:14" x14ac:dyDescent="0.25">
      <c r="A179" s="4">
        <f>IF('True_Odds_Calculator_2-way'!A180="","",'True_Odds_Calculator_2-way'!A180)</f>
        <v>1.58</v>
      </c>
      <c r="B179" s="4">
        <f>IF('True_Odds_Calculator_2-way'!B180="","",'True_Odds_Calculator_2-way'!B180)</f>
        <v>2.48</v>
      </c>
      <c r="C179" s="4">
        <f t="shared" si="22"/>
        <v>0.63291139240506322</v>
      </c>
      <c r="D179">
        <f t="shared" si="23"/>
        <v>0.40322580645161293</v>
      </c>
      <c r="E179">
        <f t="shared" si="24"/>
        <v>3.61371988566761E-2</v>
      </c>
      <c r="F179">
        <f t="shared" si="25"/>
        <v>-0.21906900775826876</v>
      </c>
      <c r="G179">
        <v>0</v>
      </c>
      <c r="H179">
        <f t="shared" si="26"/>
        <v>0.25520620661494486</v>
      </c>
      <c r="I179">
        <f t="shared" si="27"/>
        <v>-1.0793322294408636</v>
      </c>
      <c r="J179">
        <f t="shared" si="28"/>
        <v>1.0793322294408636</v>
      </c>
      <c r="K179">
        <f t="shared" si="29"/>
        <v>0.61500134916440274</v>
      </c>
      <c r="L179">
        <f t="shared" si="30"/>
        <v>0.38499865083559737</v>
      </c>
      <c r="M179">
        <f t="shared" si="31"/>
        <v>1.6260126930757011</v>
      </c>
      <c r="N179">
        <f t="shared" si="32"/>
        <v>2.5974116995724779</v>
      </c>
    </row>
    <row r="180" spans="1:14" x14ac:dyDescent="0.25">
      <c r="A180" s="4">
        <f>IF('True_Odds_Calculator_2-way'!A181="","",'True_Odds_Calculator_2-way'!A181)</f>
        <v>1.76</v>
      </c>
      <c r="B180" s="4">
        <f>IF('True_Odds_Calculator_2-way'!B181="","",'True_Odds_Calculator_2-way'!B181)</f>
        <v>2.15</v>
      </c>
      <c r="C180" s="4">
        <f t="shared" si="22"/>
        <v>0.56818181818181823</v>
      </c>
      <c r="D180">
        <f t="shared" si="23"/>
        <v>0.46511627906976744</v>
      </c>
      <c r="E180">
        <f t="shared" si="24"/>
        <v>3.3298097251585723E-2</v>
      </c>
      <c r="F180">
        <f t="shared" si="25"/>
        <v>-0.23097251585623668</v>
      </c>
      <c r="G180">
        <v>0</v>
      </c>
      <c r="H180">
        <f t="shared" si="26"/>
        <v>0.26427061310782241</v>
      </c>
      <c r="I180">
        <f t="shared" si="27"/>
        <v>-1.0696563746013956</v>
      </c>
      <c r="J180">
        <f t="shared" si="28"/>
        <v>1.0696563746013956</v>
      </c>
      <c r="K180">
        <f t="shared" si="29"/>
        <v>0.5515905861496937</v>
      </c>
      <c r="L180">
        <f t="shared" si="30"/>
        <v>0.44840941385030625</v>
      </c>
      <c r="M180">
        <f t="shared" si="31"/>
        <v>1.8129388446970602</v>
      </c>
      <c r="N180">
        <f t="shared" si="32"/>
        <v>2.2301048307916052</v>
      </c>
    </row>
    <row r="181" spans="1:14" x14ac:dyDescent="0.25">
      <c r="A181" s="4">
        <f>IF('True_Odds_Calculator_2-way'!A182="","",'True_Odds_Calculator_2-way'!A182)</f>
        <v>1.69</v>
      </c>
      <c r="B181" s="4">
        <f>IF('True_Odds_Calculator_2-way'!B182="","",'True_Odds_Calculator_2-way'!B182)</f>
        <v>2.2599999999999998</v>
      </c>
      <c r="C181" s="4">
        <f t="shared" si="22"/>
        <v>0.59171597633136097</v>
      </c>
      <c r="D181">
        <f t="shared" si="23"/>
        <v>0.44247787610619471</v>
      </c>
      <c r="E181">
        <f t="shared" si="24"/>
        <v>3.4193852437555794E-2</v>
      </c>
      <c r="F181">
        <f t="shared" si="25"/>
        <v>-0.22762737602764815</v>
      </c>
      <c r="G181">
        <v>0</v>
      </c>
      <c r="H181">
        <f t="shared" si="26"/>
        <v>0.261821228465204</v>
      </c>
      <c r="I181">
        <f t="shared" si="27"/>
        <v>-1.0724824201463119</v>
      </c>
      <c r="J181">
        <f t="shared" si="28"/>
        <v>1.0724824201463119</v>
      </c>
      <c r="K181">
        <f t="shared" si="29"/>
        <v>0.57470839285052078</v>
      </c>
      <c r="L181">
        <f t="shared" si="30"/>
        <v>0.42529160714947917</v>
      </c>
      <c r="M181">
        <f t="shared" si="31"/>
        <v>1.7400128699009547</v>
      </c>
      <c r="N181">
        <f t="shared" si="32"/>
        <v>2.351327849384353</v>
      </c>
    </row>
    <row r="182" spans="1:14" x14ac:dyDescent="0.25">
      <c r="A182" s="4">
        <f>IF('True_Odds_Calculator_2-way'!A183="","",'True_Odds_Calculator_2-way'!A183)</f>
        <v>1.85</v>
      </c>
      <c r="B182" s="4">
        <f>IF('True_Odds_Calculator_2-way'!B183="","",'True_Odds_Calculator_2-way'!B183)</f>
        <v>1.99</v>
      </c>
      <c r="C182" s="4">
        <f t="shared" si="22"/>
        <v>0.54054054054054046</v>
      </c>
      <c r="D182">
        <f t="shared" si="23"/>
        <v>0.50251256281407031</v>
      </c>
      <c r="E182">
        <f t="shared" si="24"/>
        <v>4.3053103354610656E-2</v>
      </c>
      <c r="F182">
        <f t="shared" si="25"/>
        <v>-0.22857530897731926</v>
      </c>
      <c r="G182">
        <v>0</v>
      </c>
      <c r="H182">
        <f t="shared" si="26"/>
        <v>0.27162841233192986</v>
      </c>
      <c r="I182">
        <f t="shared" si="27"/>
        <v>-1.0901165669462136</v>
      </c>
      <c r="J182">
        <f t="shared" si="28"/>
        <v>1.0901165669462136</v>
      </c>
      <c r="K182">
        <f t="shared" si="29"/>
        <v>0.51904934939114777</v>
      </c>
      <c r="L182">
        <f t="shared" si="30"/>
        <v>0.48095065060885256</v>
      </c>
      <c r="M182">
        <f t="shared" si="31"/>
        <v>1.9265990819042815</v>
      </c>
      <c r="N182">
        <f t="shared" si="32"/>
        <v>2.0792154012767514</v>
      </c>
    </row>
    <row r="183" spans="1:14" x14ac:dyDescent="0.25">
      <c r="A183" s="4">
        <f>IF('True_Odds_Calculator_2-way'!A184="","",'True_Odds_Calculator_2-way'!A184)</f>
        <v>2.46</v>
      </c>
      <c r="B183" s="4">
        <f>IF('True_Odds_Calculator_2-way'!B184="","",'True_Odds_Calculator_2-way'!B184)</f>
        <v>1.54</v>
      </c>
      <c r="C183" s="4">
        <f t="shared" si="22"/>
        <v>0.4065040650406504</v>
      </c>
      <c r="D183">
        <f t="shared" si="23"/>
        <v>0.64935064935064934</v>
      </c>
      <c r="E183">
        <f t="shared" si="24"/>
        <v>5.5854714391299742E-2</v>
      </c>
      <c r="F183">
        <f t="shared" si="25"/>
        <v>-0.20810896420652525</v>
      </c>
      <c r="G183">
        <v>0</v>
      </c>
      <c r="H183">
        <f t="shared" si="26"/>
        <v>0.26396367859782494</v>
      </c>
      <c r="I183">
        <f t="shared" si="27"/>
        <v>-1.126228963999143</v>
      </c>
      <c r="J183">
        <f t="shared" si="28"/>
        <v>1.126228963999143</v>
      </c>
      <c r="K183">
        <f t="shared" si="29"/>
        <v>0.37817273393143969</v>
      </c>
      <c r="L183">
        <f t="shared" si="30"/>
        <v>0.62182726606856031</v>
      </c>
      <c r="M183">
        <f t="shared" si="31"/>
        <v>2.6442942874387492</v>
      </c>
      <c r="N183">
        <f t="shared" si="32"/>
        <v>1.6081636405595374</v>
      </c>
    </row>
    <row r="184" spans="1:14" x14ac:dyDescent="0.25">
      <c r="A184" s="4">
        <f>IF('True_Odds_Calculator_2-way'!A185="","",'True_Odds_Calculator_2-way'!A185)</f>
        <v>1.98</v>
      </c>
      <c r="B184" s="4">
        <f>IF('True_Odds_Calculator_2-way'!B185="","",'True_Odds_Calculator_2-way'!B185)</f>
        <v>1.93</v>
      </c>
      <c r="C184" s="4">
        <f t="shared" si="22"/>
        <v>0.50505050505050508</v>
      </c>
      <c r="D184">
        <f t="shared" si="23"/>
        <v>0.5181347150259068</v>
      </c>
      <c r="E184">
        <f t="shared" si="24"/>
        <v>2.3185220076411994E-2</v>
      </c>
      <c r="F184">
        <f t="shared" si="25"/>
        <v>-0.23849897943162168</v>
      </c>
      <c r="G184">
        <v>0</v>
      </c>
      <c r="H184">
        <f t="shared" si="26"/>
        <v>0.26168419950803373</v>
      </c>
      <c r="I184">
        <f t="shared" si="27"/>
        <v>-1.0474793930096669</v>
      </c>
      <c r="J184">
        <f t="shared" si="28"/>
        <v>1.0474793930096669</v>
      </c>
      <c r="K184">
        <f t="shared" si="29"/>
        <v>0.49345437578019818</v>
      </c>
      <c r="L184">
        <f t="shared" si="30"/>
        <v>0.50654562421980165</v>
      </c>
      <c r="M184">
        <f t="shared" si="31"/>
        <v>2.0265298051494733</v>
      </c>
      <c r="N184">
        <f t="shared" si="32"/>
        <v>1.9741558354989901</v>
      </c>
    </row>
    <row r="185" spans="1:14" x14ac:dyDescent="0.25">
      <c r="A185" s="4">
        <f>IF('True_Odds_Calculator_2-way'!A186="","",'True_Odds_Calculator_2-way'!A186)</f>
        <v>1.98</v>
      </c>
      <c r="B185" s="4">
        <f>IF('True_Odds_Calculator_2-way'!B186="","",'True_Odds_Calculator_2-way'!B186)</f>
        <v>1.93</v>
      </c>
      <c r="C185" s="4">
        <f t="shared" si="22"/>
        <v>0.50505050505050508</v>
      </c>
      <c r="D185">
        <f t="shared" si="23"/>
        <v>0.5181347150259068</v>
      </c>
      <c r="E185">
        <f t="shared" si="24"/>
        <v>2.3185220076411994E-2</v>
      </c>
      <c r="F185">
        <f t="shared" si="25"/>
        <v>-0.23849897943162168</v>
      </c>
      <c r="G185">
        <v>0</v>
      </c>
      <c r="H185">
        <f t="shared" si="26"/>
        <v>0.26168419950803373</v>
      </c>
      <c r="I185">
        <f t="shared" si="27"/>
        <v>-1.0474793930096669</v>
      </c>
      <c r="J185">
        <f t="shared" si="28"/>
        <v>1.0474793930096669</v>
      </c>
      <c r="K185">
        <f t="shared" si="29"/>
        <v>0.49345437578019818</v>
      </c>
      <c r="L185">
        <f t="shared" si="30"/>
        <v>0.50654562421980165</v>
      </c>
      <c r="M185">
        <f t="shared" si="31"/>
        <v>2.0265298051494733</v>
      </c>
      <c r="N185">
        <f t="shared" si="32"/>
        <v>1.9741558354989901</v>
      </c>
    </row>
    <row r="186" spans="1:14" x14ac:dyDescent="0.25">
      <c r="A186" s="4">
        <f>IF('True_Odds_Calculator_2-way'!A187="","",'True_Odds_Calculator_2-way'!A187)</f>
        <v>2.33</v>
      </c>
      <c r="B186" s="4">
        <f>IF('True_Odds_Calculator_2-way'!B187="","",'True_Odds_Calculator_2-way'!B187)</f>
        <v>1.64</v>
      </c>
      <c r="C186" s="4">
        <f t="shared" si="22"/>
        <v>0.42918454935622319</v>
      </c>
      <c r="D186">
        <f t="shared" si="23"/>
        <v>0.6097560975609756</v>
      </c>
      <c r="E186">
        <f t="shared" si="24"/>
        <v>3.8940646917198674E-2</v>
      </c>
      <c r="F186">
        <f t="shared" si="25"/>
        <v>-0.2227572490317179</v>
      </c>
      <c r="G186">
        <v>0</v>
      </c>
      <c r="H186">
        <f t="shared" si="26"/>
        <v>0.26169789594891657</v>
      </c>
      <c r="I186">
        <f t="shared" si="27"/>
        <v>-1.0838874619051497</v>
      </c>
      <c r="J186">
        <f t="shared" si="28"/>
        <v>1.0838874619051497</v>
      </c>
      <c r="K186">
        <f t="shared" si="29"/>
        <v>0.4095724747444402</v>
      </c>
      <c r="L186">
        <f t="shared" si="30"/>
        <v>0.59042752525555997</v>
      </c>
      <c r="M186">
        <f t="shared" si="31"/>
        <v>2.4415703243338491</v>
      </c>
      <c r="N186">
        <f t="shared" si="32"/>
        <v>1.6936879756192957</v>
      </c>
    </row>
    <row r="187" spans="1:14" x14ac:dyDescent="0.25">
      <c r="A187" s="4">
        <f>IF('True_Odds_Calculator_2-way'!A188="","",'True_Odds_Calculator_2-way'!A188)</f>
        <v>2.64</v>
      </c>
      <c r="B187" s="4">
        <f>IF('True_Odds_Calculator_2-way'!B188="","",'True_Odds_Calculator_2-way'!B188)</f>
        <v>1.54</v>
      </c>
      <c r="C187" s="4">
        <f t="shared" si="22"/>
        <v>0.37878787878787878</v>
      </c>
      <c r="D187">
        <f t="shared" si="23"/>
        <v>0.64935064935064934</v>
      </c>
      <c r="E187">
        <f t="shared" si="24"/>
        <v>2.813852813852824E-2</v>
      </c>
      <c r="F187">
        <f t="shared" si="25"/>
        <v>-0.21782762691853597</v>
      </c>
      <c r="G187">
        <v>0</v>
      </c>
      <c r="H187">
        <f t="shared" si="26"/>
        <v>0.24596615505706415</v>
      </c>
      <c r="I187">
        <f t="shared" si="27"/>
        <v>-1.0626278551055639</v>
      </c>
      <c r="J187">
        <f t="shared" si="28"/>
        <v>1.0626278551055639</v>
      </c>
      <c r="K187">
        <f t="shared" si="29"/>
        <v>0.36460293498317031</v>
      </c>
      <c r="L187">
        <f t="shared" si="30"/>
        <v>0.63539706501682969</v>
      </c>
      <c r="M187">
        <f t="shared" si="31"/>
        <v>2.7427096823731243</v>
      </c>
      <c r="N187">
        <f t="shared" si="32"/>
        <v>1.5738190417570046</v>
      </c>
    </row>
    <row r="188" spans="1:14" x14ac:dyDescent="0.25">
      <c r="A188" s="4">
        <f>IF('True_Odds_Calculator_2-way'!A189="","",'True_Odds_Calculator_2-way'!A189)</f>
        <v>2.13</v>
      </c>
      <c r="B188" s="4">
        <f>IF('True_Odds_Calculator_2-way'!B189="","",'True_Odds_Calculator_2-way'!B189)</f>
        <v>1.74</v>
      </c>
      <c r="C188" s="4">
        <f t="shared" si="22"/>
        <v>0.46948356807511737</v>
      </c>
      <c r="D188">
        <f t="shared" si="23"/>
        <v>0.57471264367816088</v>
      </c>
      <c r="E188">
        <f t="shared" si="24"/>
        <v>4.4196211753278369E-2</v>
      </c>
      <c r="F188">
        <f t="shared" si="25"/>
        <v>-0.22562193081862814</v>
      </c>
      <c r="G188">
        <v>0</v>
      </c>
      <c r="H188">
        <f t="shared" si="26"/>
        <v>0.26981814257190651</v>
      </c>
      <c r="I188">
        <f t="shared" si="27"/>
        <v>-1.093565796666284</v>
      </c>
      <c r="J188">
        <f t="shared" si="28"/>
        <v>1.093565796666284</v>
      </c>
      <c r="K188">
        <f t="shared" si="29"/>
        <v>0.44728133121114488</v>
      </c>
      <c r="L188">
        <f t="shared" si="30"/>
        <v>0.55271866878885501</v>
      </c>
      <c r="M188">
        <f t="shared" si="31"/>
        <v>2.235729350232901</v>
      </c>
      <c r="N188">
        <f t="shared" si="32"/>
        <v>1.8092386895330501</v>
      </c>
    </row>
    <row r="189" spans="1:14" x14ac:dyDescent="0.25">
      <c r="A189" s="4">
        <f>IF('True_Odds_Calculator_2-way'!A190="","",'True_Odds_Calculator_2-way'!A190)</f>
        <v>2.1</v>
      </c>
      <c r="B189" s="4">
        <f>IF('True_Odds_Calculator_2-way'!B190="","",'True_Odds_Calculator_2-way'!B190)</f>
        <v>1.78</v>
      </c>
      <c r="C189" s="4">
        <f t="shared" si="22"/>
        <v>0.47619047619047616</v>
      </c>
      <c r="D189">
        <f t="shared" si="23"/>
        <v>0.5617977528089888</v>
      </c>
      <c r="E189">
        <f t="shared" si="24"/>
        <v>3.7988228999465079E-2</v>
      </c>
      <c r="F189">
        <f t="shared" si="25"/>
        <v>-0.2295345104333868</v>
      </c>
      <c r="G189">
        <v>0</v>
      </c>
      <c r="H189">
        <f t="shared" si="26"/>
        <v>0.26752273943285182</v>
      </c>
      <c r="I189">
        <f t="shared" si="27"/>
        <v>-1.0795837927188263</v>
      </c>
      <c r="J189">
        <f t="shared" si="28"/>
        <v>1.0795837927188263</v>
      </c>
      <c r="K189">
        <f t="shared" si="29"/>
        <v>0.45713404422735271</v>
      </c>
      <c r="L189">
        <f t="shared" si="30"/>
        <v>0.54286595577264729</v>
      </c>
      <c r="M189">
        <f t="shared" si="31"/>
        <v>2.1875421719907089</v>
      </c>
      <c r="N189">
        <f t="shared" si="32"/>
        <v>1.8420753583206844</v>
      </c>
    </row>
    <row r="190" spans="1:14" x14ac:dyDescent="0.25">
      <c r="A190" s="4">
        <f>IF('True_Odds_Calculator_2-way'!A191="","",'True_Odds_Calculator_2-way'!A191)</f>
        <v>2.11</v>
      </c>
      <c r="B190" s="4">
        <f>IF('True_Odds_Calculator_2-way'!B191="","",'True_Odds_Calculator_2-way'!B191)</f>
        <v>1.77</v>
      </c>
      <c r="C190" s="4">
        <f t="shared" si="22"/>
        <v>0.47393364928909953</v>
      </c>
      <c r="D190">
        <f t="shared" si="23"/>
        <v>0.56497175141242939</v>
      </c>
      <c r="E190">
        <f t="shared" si="24"/>
        <v>3.8905400701529036E-2</v>
      </c>
      <c r="F190">
        <f t="shared" si="25"/>
        <v>-0.22885372319061759</v>
      </c>
      <c r="G190">
        <v>0</v>
      </c>
      <c r="H190">
        <f t="shared" si="26"/>
        <v>0.26775912389214662</v>
      </c>
      <c r="I190">
        <f t="shared" si="27"/>
        <v>-1.0816659234722941</v>
      </c>
      <c r="J190">
        <f t="shared" si="28"/>
        <v>1.0816659234722941</v>
      </c>
      <c r="K190">
        <f t="shared" si="29"/>
        <v>0.45441136703461599</v>
      </c>
      <c r="L190">
        <f t="shared" si="30"/>
        <v>0.54558863296538396</v>
      </c>
      <c r="M190">
        <f t="shared" si="31"/>
        <v>2.2006491750542465</v>
      </c>
      <c r="N190">
        <f t="shared" si="32"/>
        <v>1.8328827610736662</v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2" sqref="AA1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1.44</v>
      </c>
      <c r="B3">
        <v>2.86</v>
      </c>
      <c r="C3" s="29">
        <f t="shared" ref="C3:C66" si="0">IF(OR($A3="",$B3=""),"",(1/A3)+(1/B3)-1)</f>
        <v>4.4094794094794221E-2</v>
      </c>
      <c r="D3" s="30">
        <f>IF(OR($A3="",$B3=""),"",A3*'MPTO_working_2-way'!$G2)</f>
        <v>1.5034965034965035</v>
      </c>
      <c r="E3" s="32">
        <f>IF(OR($A3="",$B3=""),"",B3*'MPTO_working_2-way'!$G2)</f>
        <v>2.9861111111111112</v>
      </c>
      <c r="F3" s="30">
        <f>IF(OR($A3="",$B3=""),"",'MPTO_working_2-way'!D2)</f>
        <v>1.4872165246280515</v>
      </c>
      <c r="G3" s="32">
        <f>IF(OR($A3="",$B3=""),"",'MPTO_working_2-way'!E2)</f>
        <v>3.0524755410613702</v>
      </c>
      <c r="H3" s="30">
        <f>IF(OR($A3="",$B3=""),"",'OddsRatio_working_2-way'!M2)</f>
        <v>1.4863734571139202</v>
      </c>
      <c r="I3" s="30">
        <f>IF(OR($A3="",$B3=""),"",'OddsRatio_working_2-way'!N2)</f>
        <v>3.0560332505270256</v>
      </c>
      <c r="J3" s="30">
        <f>IF('Log_working_2-way'!$D2="","",A3^('Log_working_2-way'!$D2))</f>
        <v>1.4788777510605122</v>
      </c>
      <c r="K3" s="32">
        <f>IF('Log_working_2-way'!$D2="","",B3^('Log_working_2-way'!$D2))</f>
        <v>3.0882156203394064</v>
      </c>
      <c r="L3" s="37">
        <f>(1/D3)</f>
        <v>0.66511627906976745</v>
      </c>
      <c r="M3" s="37">
        <f>(1/E3)</f>
        <v>0.33488372093023255</v>
      </c>
      <c r="N3" s="38">
        <v>100</v>
      </c>
      <c r="O3" s="38">
        <f>(1/A3)*((N3*A3)-N3)</f>
        <v>30.555555555555554</v>
      </c>
      <c r="P3" s="38">
        <f>(1/B3)*((N3*B3)-N3)</f>
        <v>65.03496503496504</v>
      </c>
      <c r="Q3" s="38">
        <f>(1/B3)*N3</f>
        <v>34.965034965034967</v>
      </c>
      <c r="R3" s="38">
        <f>(1/A3)*N3</f>
        <v>69.444444444444443</v>
      </c>
      <c r="S3" s="39">
        <f>O3-Q3</f>
        <v>-4.4094794094794132</v>
      </c>
      <c r="T3" s="39">
        <f>P3-R3</f>
        <v>-4.4094794094794025</v>
      </c>
      <c r="U3" t="s">
        <v>100</v>
      </c>
      <c r="V3" t="s">
        <v>132</v>
      </c>
      <c r="W3" t="s">
        <v>159</v>
      </c>
      <c r="X3" s="48" t="s">
        <v>466</v>
      </c>
      <c r="Y3" s="41"/>
    </row>
    <row r="4" spans="1:25" s="12" customFormat="1" ht="15" x14ac:dyDescent="0.25">
      <c r="A4">
        <v>1.61</v>
      </c>
      <c r="B4">
        <v>2.46</v>
      </c>
      <c r="C4" s="29">
        <f t="shared" si="0"/>
        <v>2.7622077463010708E-2</v>
      </c>
      <c r="D4" s="30">
        <f>IF(OR($A4="",$B4=""),"",A4*'MPTO_working_2-way'!$G3)</f>
        <v>1.6544715447154474</v>
      </c>
      <c r="E4" s="32">
        <f>IF(OR($A4="",$B4=""),"",B4*'MPTO_working_2-way'!$G3)</f>
        <v>2.5279503105590062</v>
      </c>
      <c r="F4" s="30">
        <f>IF(OR($A4="",$B4=""),"",'MPTO_working_2-way'!D3)</f>
        <v>1.6466137280172954</v>
      </c>
      <c r="G4" s="32">
        <f>IF(OR($A4="",$B4=""),"",'MPTO_working_2-way'!E3)</f>
        <v>2.5465183565871534</v>
      </c>
      <c r="H4" s="30">
        <f>IF(OR($A4="",$B4=""),"",'OddsRatio_working_2-way'!M3)</f>
        <v>1.646380862323509</v>
      </c>
      <c r="I4" s="30">
        <f>IF(OR($A4="",$B4=""),"",'OddsRatio_working_2-way'!N3)</f>
        <v>2.5470755065447905</v>
      </c>
      <c r="J4" s="30">
        <f>IF('Log_working_2-way'!$D3="","",A4^('Log_working_2-way'!$D3))</f>
        <v>1.6428198742239617</v>
      </c>
      <c r="K4" s="32">
        <f>IF('Log_working_2-way'!$D3="","",B4^('Log_working_2-way'!$D3))</f>
        <v>2.5556457416740908</v>
      </c>
      <c r="L4" s="37">
        <f t="shared" ref="L4" si="1">(1/D4)</f>
        <v>0.60442260442260431</v>
      </c>
      <c r="M4" s="37">
        <f t="shared" ref="M4" si="2">(1/E4)</f>
        <v>0.39557739557739557</v>
      </c>
      <c r="N4" s="38">
        <v>100</v>
      </c>
      <c r="O4" s="38">
        <f t="shared" ref="O4" si="3">(1/A4)*((N4*A4)-N4)</f>
        <v>37.888198757763973</v>
      </c>
      <c r="P4" s="38">
        <f t="shared" ref="P4" si="4">(1/B4)*((N4*B4)-N4)</f>
        <v>59.349593495934961</v>
      </c>
      <c r="Q4" s="38">
        <f t="shared" ref="Q4" si="5">(1/B4)*N4</f>
        <v>40.650406504065039</v>
      </c>
      <c r="R4" s="38">
        <f t="shared" ref="R4" si="6">(1/A4)*N4</f>
        <v>62.11180124223602</v>
      </c>
      <c r="S4" s="39">
        <f t="shared" ref="S4" si="7">O4-Q4</f>
        <v>-2.7622077463010655</v>
      </c>
      <c r="T4" s="39">
        <f t="shared" ref="T4" si="8">P4-R4</f>
        <v>-2.7622077463010584</v>
      </c>
      <c r="U4" t="s">
        <v>189</v>
      </c>
      <c r="V4" t="s">
        <v>346</v>
      </c>
      <c r="W4" t="s">
        <v>440</v>
      </c>
      <c r="X4" s="48" t="s">
        <v>466</v>
      </c>
      <c r="Y4" s="41"/>
    </row>
    <row r="5" spans="1:25" s="12" customFormat="1" ht="15" x14ac:dyDescent="0.25">
      <c r="A5">
        <v>1.76</v>
      </c>
      <c r="B5">
        <v>2.15</v>
      </c>
      <c r="C5" s="29">
        <f t="shared" si="0"/>
        <v>3.3298097251585723E-2</v>
      </c>
      <c r="D5" s="30">
        <f>IF(OR($A5="",$B5=""),"",A5*'MPTO_working_2-way'!$G4)</f>
        <v>1.8186046511627909</v>
      </c>
      <c r="E5" s="32">
        <f>IF(OR($A5="",$B5=""),"",B5*'MPTO_working_2-way'!$G4)</f>
        <v>2.2215909090909092</v>
      </c>
      <c r="F5" s="30">
        <f>IF(OR($A5="",$B5=""),"",'MPTO_working_2-way'!D4)</f>
        <v>1.8131288931480596</v>
      </c>
      <c r="G5" s="32">
        <f>IF(OR($A5="",$B5=""),"",'MPTO_working_2-way'!E4)</f>
        <v>2.2298173246906305</v>
      </c>
      <c r="H5" s="30">
        <f>IF(OR($A5="",$B5=""),"",'OddsRatio_working_2-way'!M4)</f>
        <v>1.8129388446970602</v>
      </c>
      <c r="I5" s="30">
        <f>IF(OR($A5="",$B5=""),"",'OddsRatio_working_2-way'!N4)</f>
        <v>2.2301048307916052</v>
      </c>
      <c r="J5" s="30">
        <f>IF('Log_working_2-way'!$D4="","",A5^('Log_working_2-way'!$D4))</f>
        <v>1.8104537322239227</v>
      </c>
      <c r="K5" s="32">
        <f>IF('Log_working_2-way'!$D4="","",B5^('Log_working_2-way'!$D4))</f>
        <v>2.2338767288490446</v>
      </c>
      <c r="L5" s="37">
        <f t="shared" ref="L5:L68" si="9">(1/D5)</f>
        <v>0.54987212276214825</v>
      </c>
      <c r="M5" s="37">
        <f t="shared" ref="M5:M68" si="10">(1/E5)</f>
        <v>0.45012787723785164</v>
      </c>
      <c r="N5" s="38">
        <v>101</v>
      </c>
      <c r="O5" s="38">
        <f t="shared" ref="O5:O68" si="11">(1/A5)*((N5*A5)-N5)</f>
        <v>43.61363636363636</v>
      </c>
      <c r="P5" s="38">
        <f t="shared" ref="P5:P68" si="12">(1/B5)*((N5*B5)-N5)</f>
        <v>54.023255813953476</v>
      </c>
      <c r="Q5" s="38">
        <f t="shared" ref="Q5:Q68" si="13">(1/B5)*N5</f>
        <v>46.97674418604651</v>
      </c>
      <c r="R5" s="38">
        <f t="shared" ref="R5:R68" si="14">(1/A5)*N5</f>
        <v>57.38636363636364</v>
      </c>
      <c r="S5" s="39">
        <f t="shared" ref="S5:S68" si="15">O5-Q5</f>
        <v>-3.36310782241015</v>
      </c>
      <c r="T5" s="39">
        <f t="shared" ref="T5:T68" si="16">P5-R5</f>
        <v>-3.3631078224101643</v>
      </c>
      <c r="U5" t="s">
        <v>351</v>
      </c>
      <c r="V5" t="s">
        <v>202</v>
      </c>
      <c r="W5" t="s">
        <v>441</v>
      </c>
      <c r="X5" s="48" t="s">
        <v>466</v>
      </c>
      <c r="Y5" s="41"/>
    </row>
    <row r="6" spans="1:25" s="12" customFormat="1" ht="15" x14ac:dyDescent="0.25">
      <c r="A6">
        <v>1.77</v>
      </c>
      <c r="B6">
        <v>2.14</v>
      </c>
      <c r="C6" s="29">
        <f t="shared" si="0"/>
        <v>3.2261471038597556E-2</v>
      </c>
      <c r="D6" s="30">
        <f>IF(OR($A6="",$B6=""),"",A6*'MPTO_working_2-way'!$G5)</f>
        <v>1.8271028037383177</v>
      </c>
      <c r="E6" s="32">
        <f>IF(OR($A6="",$B6=""),"",B6*'MPTO_working_2-way'!$G5)</f>
        <v>2.2090395480225991</v>
      </c>
      <c r="F6" s="30">
        <f>IF(OR($A6="",$B6=""),"",'MPTO_working_2-way'!D5)</f>
        <v>1.822021261243927</v>
      </c>
      <c r="G6" s="32">
        <f>IF(OR($A6="",$B6=""),"",'MPTO_working_2-way'!E5)</f>
        <v>2.216513546725964</v>
      </c>
      <c r="H6" s="30">
        <f>IF(OR($A6="",$B6=""),"",'OddsRatio_working_2-way'!M5)</f>
        <v>1.8218507142366114</v>
      </c>
      <c r="I6" s="30">
        <f>IF(OR($A6="",$B6=""),"",'OddsRatio_working_2-way'!N5)</f>
        <v>2.2167659925061516</v>
      </c>
      <c r="J6" s="30">
        <f>IF('Log_working_2-way'!$D5="","",A6^('Log_working_2-way'!$D5))</f>
        <v>1.8195461168991689</v>
      </c>
      <c r="K6" s="32">
        <f>IF('Log_working_2-way'!$D5="","",B6^('Log_working_2-way'!$D5))</f>
        <v>2.2201875884465903</v>
      </c>
      <c r="L6" s="37">
        <f t="shared" si="9"/>
        <v>0.54731457800511507</v>
      </c>
      <c r="M6" s="37">
        <f t="shared" si="10"/>
        <v>0.45268542199488487</v>
      </c>
      <c r="N6" s="38">
        <v>102</v>
      </c>
      <c r="O6" s="38">
        <f t="shared" si="11"/>
        <v>44.372881355932201</v>
      </c>
      <c r="P6" s="38">
        <f t="shared" si="12"/>
        <v>54.336448598130843</v>
      </c>
      <c r="Q6" s="38">
        <f t="shared" si="13"/>
        <v>47.663551401869157</v>
      </c>
      <c r="R6" s="38">
        <f t="shared" si="14"/>
        <v>57.627118644067799</v>
      </c>
      <c r="S6" s="39">
        <f t="shared" si="15"/>
        <v>-3.290670045936956</v>
      </c>
      <c r="T6" s="39">
        <f t="shared" si="16"/>
        <v>-3.290670045936956</v>
      </c>
      <c r="U6" t="s">
        <v>349</v>
      </c>
      <c r="V6" t="s">
        <v>350</v>
      </c>
      <c r="W6" t="s">
        <v>441</v>
      </c>
      <c r="X6" s="48" t="s">
        <v>466</v>
      </c>
      <c r="Y6" s="41"/>
    </row>
    <row r="7" spans="1:25" s="12" customFormat="1" ht="15" x14ac:dyDescent="0.25">
      <c r="A7">
        <v>2.16</v>
      </c>
      <c r="B7">
        <v>1.77</v>
      </c>
      <c r="C7" s="29">
        <f t="shared" si="0"/>
        <v>2.79347143753923E-2</v>
      </c>
      <c r="D7" s="30">
        <f>IF(OR($A7="",$B7=""),"",A7*'MPTO_working_2-way'!$G6)</f>
        <v>2.2203389830508473</v>
      </c>
      <c r="E7" s="32">
        <f>IF(OR($A7="",$B7=""),"",B7*'MPTO_working_2-way'!$G6)</f>
        <v>1.8194444444444444</v>
      </c>
      <c r="F7" s="30">
        <f>IF(OR($A7="",$B7=""),"",'MPTO_working_2-way'!D6)</f>
        <v>2.2271932890597692</v>
      </c>
      <c r="G7" s="32">
        <f>IF(OR($A7="",$B7=""),"",'MPTO_working_2-way'!E6)</f>
        <v>1.8148675590999714</v>
      </c>
      <c r="H7" s="30">
        <f>IF(OR($A7="",$B7=""),"",'OddsRatio_working_2-way'!M6)</f>
        <v>2.2273929715024061</v>
      </c>
      <c r="I7" s="30">
        <f>IF(OR($A7="",$B7=""),"",'OddsRatio_working_2-way'!N6)</f>
        <v>1.8147349897041836</v>
      </c>
      <c r="J7" s="30">
        <f>IF('Log_working_2-way'!$D6="","",A7^('Log_working_2-way'!$D6))</f>
        <v>2.2305183638047077</v>
      </c>
      <c r="K7" s="32">
        <f>IF('Log_working_2-way'!$D6="","",B7^('Log_working_2-way'!$D6))</f>
        <v>1.8126656451578935</v>
      </c>
      <c r="L7" s="37">
        <f t="shared" si="9"/>
        <v>0.45038167938931301</v>
      </c>
      <c r="M7" s="37">
        <f t="shared" si="10"/>
        <v>0.54961832061068705</v>
      </c>
      <c r="N7" s="38">
        <v>103</v>
      </c>
      <c r="O7" s="38">
        <f t="shared" si="11"/>
        <v>55.314814814814817</v>
      </c>
      <c r="P7" s="38">
        <f t="shared" si="12"/>
        <v>44.807909604519779</v>
      </c>
      <c r="Q7" s="38">
        <f t="shared" si="13"/>
        <v>58.192090395480228</v>
      </c>
      <c r="R7" s="38">
        <f t="shared" si="14"/>
        <v>47.685185185185176</v>
      </c>
      <c r="S7" s="39">
        <f t="shared" si="15"/>
        <v>-2.8772755806654118</v>
      </c>
      <c r="T7" s="39">
        <f t="shared" si="16"/>
        <v>-2.8772755806653976</v>
      </c>
      <c r="U7" t="s">
        <v>83</v>
      </c>
      <c r="V7" t="s">
        <v>73</v>
      </c>
      <c r="W7" t="s">
        <v>92</v>
      </c>
      <c r="X7" s="48" t="s">
        <v>466</v>
      </c>
      <c r="Y7" s="41"/>
    </row>
    <row r="8" spans="1:25" ht="15" x14ac:dyDescent="0.25">
      <c r="A8">
        <v>1.57</v>
      </c>
      <c r="B8">
        <v>2.44</v>
      </c>
      <c r="C8" s="29">
        <f t="shared" si="0"/>
        <v>4.6778740733006252E-2</v>
      </c>
      <c r="D8" s="30">
        <f>IF(OR($A8="",$B8=""),"",A8*'MPTO_working_2-way'!$G7)</f>
        <v>1.6434426229508199</v>
      </c>
      <c r="E8" s="32">
        <f>IF(OR($A8="",$B8=""),"",B8*'MPTO_working_2-way'!$G7)</f>
        <v>2.5541401273885351</v>
      </c>
      <c r="F8" s="30">
        <f>IF(OR($A8="",$B8=""),"",'MPTO_working_2-way'!D7)</f>
        <v>1.6298502382573181</v>
      </c>
      <c r="G8" s="32">
        <f>IF(OR($A8="",$B8=""),"",'MPTO_working_2-way'!E7)</f>
        <v>2.5876790056741421</v>
      </c>
      <c r="H8" s="30">
        <f>IF(OR($A8="",$B8=""),"",'OddsRatio_working_2-way'!M7)</f>
        <v>1.6291528696058957</v>
      </c>
      <c r="I8" s="30">
        <f>IF(OR($A8="",$B8=""),"",'OddsRatio_working_2-way'!N7)</f>
        <v>2.5894388284780527</v>
      </c>
      <c r="J8" s="30">
        <f>IF('Log_working_2-way'!$D7="","",A8^('Log_working_2-way'!$D7))</f>
        <v>1.6229243406925202</v>
      </c>
      <c r="K8" s="32">
        <f>IF('Log_working_2-way'!$D7="","",B8^('Log_working_2-way'!$D7))</f>
        <v>2.6053313936761384</v>
      </c>
      <c r="L8" s="37">
        <f t="shared" si="9"/>
        <v>0.60847880299251866</v>
      </c>
      <c r="M8" s="37">
        <f t="shared" si="10"/>
        <v>0.39152119700748128</v>
      </c>
      <c r="N8" s="38">
        <v>104</v>
      </c>
      <c r="O8" s="38">
        <f t="shared" si="11"/>
        <v>37.757961783439491</v>
      </c>
      <c r="P8" s="38">
        <f t="shared" si="12"/>
        <v>61.377049180327866</v>
      </c>
      <c r="Q8" s="38">
        <f t="shared" si="13"/>
        <v>42.622950819672134</v>
      </c>
      <c r="R8" s="38">
        <f t="shared" si="14"/>
        <v>66.242038216560502</v>
      </c>
      <c r="S8" s="39">
        <f t="shared" si="15"/>
        <v>-4.8649890362326431</v>
      </c>
      <c r="T8" s="39">
        <f t="shared" si="16"/>
        <v>-4.864989036232636</v>
      </c>
      <c r="U8" t="s">
        <v>252</v>
      </c>
      <c r="V8" t="s">
        <v>269</v>
      </c>
      <c r="W8" t="s">
        <v>443</v>
      </c>
      <c r="X8" s="48" t="s">
        <v>466</v>
      </c>
      <c r="Y8" s="41"/>
    </row>
    <row r="9" spans="1:25" ht="15" x14ac:dyDescent="0.25">
      <c r="A9">
        <v>1.6</v>
      </c>
      <c r="B9">
        <v>2.4700000000000002</v>
      </c>
      <c r="C9" s="29">
        <f t="shared" si="0"/>
        <v>2.9858299595141746E-2</v>
      </c>
      <c r="D9" s="30">
        <f>IF(OR($A9="",$B9=""),"",A9*'MPTO_working_2-way'!$G8)</f>
        <v>1.6477732793522268</v>
      </c>
      <c r="E9" s="32">
        <f>IF(OR($A9="",$B9=""),"",B9*'MPTO_working_2-way'!$G8)</f>
        <v>2.5437500000000002</v>
      </c>
      <c r="F9" s="30">
        <f>IF(OR($A9="",$B9=""),"",'MPTO_working_2-way'!D8)</f>
        <v>1.6391538780588968</v>
      </c>
      <c r="G9" s="32">
        <f>IF(OR($A9="",$B9=""),"",'MPTO_working_2-way'!E8)</f>
        <v>2.5645684620376383</v>
      </c>
      <c r="H9" s="30">
        <f>IF(OR($A9="",$B9=""),"",'OddsRatio_working_2-way'!M8)</f>
        <v>1.6388765649999402</v>
      </c>
      <c r="I9" s="30">
        <f>IF(OR($A9="",$B9=""),"",'OddsRatio_working_2-way'!N8)</f>
        <v>2.5652475842498532</v>
      </c>
      <c r="J9" s="30">
        <f>IF('Log_working_2-way'!$D8="","",A9^('Log_working_2-way'!$D8))</f>
        <v>1.634964638533341</v>
      </c>
      <c r="K9" s="32">
        <f>IF('Log_working_2-way'!$D8="","",B9^('Log_working_2-way'!$D8))</f>
        <v>2.5748908511028135</v>
      </c>
      <c r="L9" s="37">
        <f t="shared" si="9"/>
        <v>0.60687960687960685</v>
      </c>
      <c r="M9" s="37">
        <f t="shared" si="10"/>
        <v>0.3931203931203931</v>
      </c>
      <c r="N9" s="38">
        <v>105</v>
      </c>
      <c r="O9" s="38">
        <f t="shared" si="11"/>
        <v>39.375</v>
      </c>
      <c r="P9" s="38">
        <f t="shared" si="12"/>
        <v>62.489878542510127</v>
      </c>
      <c r="Q9" s="38">
        <f t="shared" si="13"/>
        <v>42.51012145748988</v>
      </c>
      <c r="R9" s="38">
        <f t="shared" si="14"/>
        <v>65.625</v>
      </c>
      <c r="S9" s="39">
        <f t="shared" si="15"/>
        <v>-3.1351214574898805</v>
      </c>
      <c r="T9" s="39">
        <f t="shared" si="16"/>
        <v>-3.1351214574898734</v>
      </c>
      <c r="U9" t="s">
        <v>275</v>
      </c>
      <c r="V9" t="s">
        <v>361</v>
      </c>
      <c r="W9" t="s">
        <v>444</v>
      </c>
      <c r="X9" s="48" t="s">
        <v>466</v>
      </c>
      <c r="Y9" s="41"/>
    </row>
    <row r="10" spans="1:25" ht="14.25" customHeight="1" x14ac:dyDescent="0.25">
      <c r="A10">
        <v>2.0299999999999998</v>
      </c>
      <c r="B10">
        <v>1.86</v>
      </c>
      <c r="C10" s="29">
        <f t="shared" si="0"/>
        <v>3.0245246040574214E-2</v>
      </c>
      <c r="D10" s="30">
        <f>IF(OR($A10="",$B10=""),"",A10*'MPTO_working_2-way'!$G9)</f>
        <v>2.0913978494623655</v>
      </c>
      <c r="E10" s="32">
        <f>IF(OR($A10="",$B10=""),"",B10*'MPTO_working_2-way'!$G9)</f>
        <v>1.9162561576354682</v>
      </c>
      <c r="F10" s="30">
        <f>IF(OR($A10="",$B10=""),"",'MPTO_working_2-way'!D9)</f>
        <v>2.0942925287037548</v>
      </c>
      <c r="G10" s="32">
        <f>IF(OR($A10="",$B10=""),"",'MPTO_working_2-way'!E9)</f>
        <v>1.9138324294186226</v>
      </c>
      <c r="H10" s="30">
        <f>IF(OR($A10="",$B10=""),"",'OddsRatio_working_2-way'!M9)</f>
        <v>2.0943831224048783</v>
      </c>
      <c r="I10" s="30">
        <f>IF(OR($A10="",$B10=""),"",'OddsRatio_working_2-way'!N9)</f>
        <v>1.9137567818137824</v>
      </c>
      <c r="J10" s="30">
        <f>IF('Log_working_2-way'!$D9="","",A10^('Log_working_2-way'!$D9))</f>
        <v>2.0957003958101184</v>
      </c>
      <c r="K10" s="32">
        <f>IF('Log_working_2-way'!$D9="","",B10^('Log_working_2-way'!$D9))</f>
        <v>1.9126582447390832</v>
      </c>
      <c r="L10" s="37">
        <f t="shared" si="9"/>
        <v>0.47814910025706941</v>
      </c>
      <c r="M10" s="37">
        <f t="shared" si="10"/>
        <v>0.52185089974293053</v>
      </c>
      <c r="N10" s="38">
        <v>106</v>
      </c>
      <c r="O10" s="38">
        <f t="shared" si="11"/>
        <v>53.783251231527089</v>
      </c>
      <c r="P10" s="38">
        <f t="shared" si="12"/>
        <v>49.01075268817204</v>
      </c>
      <c r="Q10" s="38">
        <f t="shared" si="13"/>
        <v>56.989247311827953</v>
      </c>
      <c r="R10" s="38">
        <f t="shared" si="14"/>
        <v>52.216748768472911</v>
      </c>
      <c r="S10" s="39">
        <f t="shared" si="15"/>
        <v>-3.2059960803008636</v>
      </c>
      <c r="T10" s="39">
        <f t="shared" si="16"/>
        <v>-3.2059960803008707</v>
      </c>
      <c r="U10" t="s">
        <v>291</v>
      </c>
      <c r="V10" t="s">
        <v>298</v>
      </c>
      <c r="W10" t="s">
        <v>452</v>
      </c>
      <c r="X10" s="48" t="s">
        <v>466</v>
      </c>
      <c r="Y10" s="41"/>
    </row>
    <row r="11" spans="1:25" ht="15" x14ac:dyDescent="0.25">
      <c r="A11">
        <v>2.2400000000000002</v>
      </c>
      <c r="B11">
        <v>1.7</v>
      </c>
      <c r="C11" s="29">
        <f t="shared" si="0"/>
        <v>3.4663865546218364E-2</v>
      </c>
      <c r="D11" s="30">
        <f>IF(OR($A11="",$B11=""),"",A11*'MPTO_working_2-way'!$G10)</f>
        <v>2.3176470588235292</v>
      </c>
      <c r="E11" s="32">
        <f>IF(OR($A11="",$B11=""),"",B11*'MPTO_working_2-way'!$G10)</f>
        <v>1.7589285714285712</v>
      </c>
      <c r="F11" s="30">
        <f>IF(OR($A11="",$B11=""),"",'MPTO_working_2-way'!D10)</f>
        <v>2.3304773561811505</v>
      </c>
      <c r="G11" s="32">
        <f>IF(OR($A11="",$B11=""),"",'MPTO_working_2-way'!E10)</f>
        <v>1.7516099356025756</v>
      </c>
      <c r="H11" s="30">
        <f>IF(OR($A11="",$B11=""),"",'OddsRatio_working_2-way'!M10)</f>
        <v>2.3309502512973848</v>
      </c>
      <c r="I11" s="30">
        <f>IF(OR($A11="",$B11=""),"",'OddsRatio_working_2-way'!N10)</f>
        <v>1.7513428837969105</v>
      </c>
      <c r="J11" s="30">
        <f>IF('Log_working_2-way'!$D10="","",A11^('Log_working_2-way'!$D10))</f>
        <v>2.3368656510313084</v>
      </c>
      <c r="K11" s="32">
        <f>IF('Log_working_2-way'!$D10="","",B11^('Log_working_2-way'!$D10))</f>
        <v>1.7480183212340654</v>
      </c>
      <c r="L11" s="37">
        <f t="shared" si="9"/>
        <v>0.43147208121827418</v>
      </c>
      <c r="M11" s="37">
        <f t="shared" si="10"/>
        <v>0.56852791878172593</v>
      </c>
      <c r="N11" s="38">
        <v>107</v>
      </c>
      <c r="O11" s="38">
        <f t="shared" si="11"/>
        <v>59.232142857142868</v>
      </c>
      <c r="P11" s="38">
        <f t="shared" si="12"/>
        <v>44.058823529411768</v>
      </c>
      <c r="Q11" s="38">
        <f t="shared" si="13"/>
        <v>62.941176470588239</v>
      </c>
      <c r="R11" s="38">
        <f t="shared" si="14"/>
        <v>47.767857142857139</v>
      </c>
      <c r="S11" s="39">
        <f t="shared" si="15"/>
        <v>-3.7090336134453707</v>
      </c>
      <c r="T11" s="39">
        <f t="shared" si="16"/>
        <v>-3.7090336134453707</v>
      </c>
      <c r="U11" t="s">
        <v>304</v>
      </c>
      <c r="V11" t="s">
        <v>398</v>
      </c>
      <c r="W11" t="s">
        <v>446</v>
      </c>
      <c r="X11" s="48" t="s">
        <v>466</v>
      </c>
      <c r="Y11" s="41"/>
    </row>
    <row r="12" spans="1:25" ht="15" x14ac:dyDescent="0.25">
      <c r="A12">
        <v>2.42</v>
      </c>
      <c r="B12">
        <v>1.57</v>
      </c>
      <c r="C12" s="29">
        <f t="shared" si="0"/>
        <v>5.0165815655103474E-2</v>
      </c>
      <c r="D12" s="30">
        <f>IF(OR($A12="",$B12=""),"",A12*'MPTO_working_2-way'!$G11)</f>
        <v>2.5414012738853504</v>
      </c>
      <c r="E12" s="32">
        <f>IF(OR($A12="",$B12=""),"",B12*'MPTO_working_2-way'!$G11)</f>
        <v>1.6487603305785126</v>
      </c>
      <c r="F12" s="30">
        <f>IF(OR($A12="",$B12=""),"",'MPTO_working_2-way'!D11)</f>
        <v>2.5763884179833187</v>
      </c>
      <c r="G12" s="32">
        <f>IF(OR($A12="",$B12=""),"",'MPTO_working_2-way'!E11)</f>
        <v>1.6343614229793093</v>
      </c>
      <c r="H12" s="30">
        <f>IF(OR($A12="",$B12=""),"",'OddsRatio_working_2-way'!M11)</f>
        <v>2.5783624647638574</v>
      </c>
      <c r="I12" s="30">
        <f>IF(OR($A12="",$B12=""),"",'OddsRatio_working_2-way'!N11)</f>
        <v>1.6335680316305627</v>
      </c>
      <c r="J12" s="30">
        <f>IF('Log_working_2-way'!$D11="","",A12^('Log_working_2-way'!$D11))</f>
        <v>2.5950034286950103</v>
      </c>
      <c r="K12" s="32">
        <f>IF('Log_working_2-way'!$D11="","",B12^('Log_working_2-way'!$D11))</f>
        <v>1.6269578999062162</v>
      </c>
      <c r="L12" s="37">
        <f t="shared" si="9"/>
        <v>0.39348370927318294</v>
      </c>
      <c r="M12" s="37">
        <f t="shared" si="10"/>
        <v>0.60651629072681701</v>
      </c>
      <c r="N12" s="38">
        <v>108</v>
      </c>
      <c r="O12" s="38">
        <f t="shared" si="11"/>
        <v>63.371900826446286</v>
      </c>
      <c r="P12" s="38">
        <f t="shared" si="12"/>
        <v>39.210191082802545</v>
      </c>
      <c r="Q12" s="38">
        <f t="shared" si="13"/>
        <v>68.789808917197448</v>
      </c>
      <c r="R12" s="38">
        <f t="shared" si="14"/>
        <v>44.628099173553721</v>
      </c>
      <c r="S12" s="39">
        <f t="shared" si="15"/>
        <v>-5.4179080907511619</v>
      </c>
      <c r="T12" s="39">
        <f t="shared" si="16"/>
        <v>-5.4179080907511761</v>
      </c>
      <c r="U12" t="s">
        <v>322</v>
      </c>
      <c r="V12" t="s">
        <v>97</v>
      </c>
      <c r="W12" t="s">
        <v>93</v>
      </c>
      <c r="X12" s="48" t="s">
        <v>466</v>
      </c>
      <c r="Y12" s="41"/>
    </row>
    <row r="13" spans="1:25" ht="15" x14ac:dyDescent="0.25">
      <c r="A13">
        <v>1.7</v>
      </c>
      <c r="B13">
        <v>2.17</v>
      </c>
      <c r="C13" s="29">
        <f t="shared" si="0"/>
        <v>4.9064787205204574E-2</v>
      </c>
      <c r="D13" s="30">
        <f>IF(OR($A13="",$B13=""),"",A13*'MPTO_working_2-way'!$G12)</f>
        <v>1.7834101382488476</v>
      </c>
      <c r="E13" s="32">
        <f>IF(OR($A13="",$B13=""),"",B13*'MPTO_working_2-way'!$G12)</f>
        <v>2.276470588235294</v>
      </c>
      <c r="F13" s="30">
        <f>IF(OR($A13="",$B13=""),"",'MPTO_working_2-way'!D12)</f>
        <v>1.773984130800673</v>
      </c>
      <c r="G13" s="32">
        <f>IF(OR($A13="",$B13=""),"",'MPTO_working_2-way'!E12)</f>
        <v>2.2920161540851192</v>
      </c>
      <c r="H13" s="30">
        <f>IF(OR($A13="",$B13=""),"",'OddsRatio_working_2-way'!M12)</f>
        <v>1.773492468153762</v>
      </c>
      <c r="I13" s="30">
        <f>IF(OR($A13="",$B13=""),"",'OddsRatio_working_2-way'!N12)</f>
        <v>2.2928374110570013</v>
      </c>
      <c r="J13" s="30">
        <f>IF('Log_working_2-way'!$D12="","",A13^('Log_working_2-way'!$D12))</f>
        <v>1.7691685682513487</v>
      </c>
      <c r="K13" s="32">
        <f>IF('Log_working_2-way'!$D12="","",B13^('Log_working_2-way'!$D12))</f>
        <v>2.3001051281546463</v>
      </c>
      <c r="L13" s="37">
        <f t="shared" si="9"/>
        <v>0.56072351421188638</v>
      </c>
      <c r="M13" s="37">
        <f t="shared" si="10"/>
        <v>0.43927648578811374</v>
      </c>
      <c r="N13" s="38">
        <v>109</v>
      </c>
      <c r="O13" s="38">
        <f t="shared" si="11"/>
        <v>44.882352941176464</v>
      </c>
      <c r="P13" s="38">
        <f t="shared" si="12"/>
        <v>58.769585253456221</v>
      </c>
      <c r="Q13" s="38">
        <f t="shared" si="13"/>
        <v>50.230414746543779</v>
      </c>
      <c r="R13" s="38">
        <f t="shared" si="14"/>
        <v>64.117647058823536</v>
      </c>
      <c r="S13" s="39">
        <f t="shared" si="15"/>
        <v>-5.3480618053673155</v>
      </c>
      <c r="T13" s="39">
        <f t="shared" si="16"/>
        <v>-5.3480618053673155</v>
      </c>
      <c r="U13" t="s">
        <v>324</v>
      </c>
      <c r="V13" t="s">
        <v>321</v>
      </c>
      <c r="W13" t="s">
        <v>93</v>
      </c>
      <c r="X13" s="48" t="s">
        <v>466</v>
      </c>
      <c r="Y13" s="41"/>
    </row>
    <row r="14" spans="1:25" s="35" customFormat="1" ht="15" x14ac:dyDescent="0.25">
      <c r="A14">
        <v>2.67</v>
      </c>
      <c r="B14">
        <v>1.53</v>
      </c>
      <c r="C14" s="29">
        <f t="shared" si="0"/>
        <v>2.81266064478225E-2</v>
      </c>
      <c r="D14" s="30">
        <f>IF(OR($A14="",$B14=""),"",A14*'MPTO_working_2-way'!$G13)</f>
        <v>2.7450980392156858</v>
      </c>
      <c r="E14" s="32">
        <f>IF(OR($A14="",$B14=""),"",B14*'MPTO_working_2-way'!$G13)</f>
        <v>1.5730337078651684</v>
      </c>
      <c r="F14" s="30">
        <f>IF(OR($A14="",$B14=""),"",'MPTO_working_2-way'!D13)</f>
        <v>2.7741672608739938</v>
      </c>
      <c r="G14" s="32">
        <f>IF(OR($A14="",$B14=""),"",'MPTO_working_2-way'!E13)</f>
        <v>1.5636447149336854</v>
      </c>
      <c r="H14" s="30">
        <f>IF(OR($A14="",$B14=""),"",'OddsRatio_working_2-way'!M13)</f>
        <v>2.7750896868120249</v>
      </c>
      <c r="I14" s="30">
        <f>IF(OR($A14="",$B14=""),"",'OddsRatio_working_2-way'!N13)</f>
        <v>1.5633518167726788</v>
      </c>
      <c r="J14" s="30">
        <f>IF('Log_working_2-way'!$D13="","",A14^('Log_working_2-way'!$D13))</f>
        <v>2.7886529022410445</v>
      </c>
      <c r="K14" s="32">
        <f>IF('Log_working_2-way'!$D13="","",B14^('Log_working_2-way'!$D13))</f>
        <v>1.5590799638918429</v>
      </c>
      <c r="L14" s="37">
        <f t="shared" si="9"/>
        <v>0.36428571428571432</v>
      </c>
      <c r="M14" s="37">
        <f t="shared" si="10"/>
        <v>0.63571428571428579</v>
      </c>
      <c r="N14" s="38">
        <v>110</v>
      </c>
      <c r="O14" s="38">
        <f t="shared" si="11"/>
        <v>68.801498127340821</v>
      </c>
      <c r="P14" s="38">
        <f t="shared" si="12"/>
        <v>38.1045751633987</v>
      </c>
      <c r="Q14" s="38">
        <f t="shared" si="13"/>
        <v>71.895424836601308</v>
      </c>
      <c r="R14" s="38">
        <f t="shared" si="14"/>
        <v>41.198501872659179</v>
      </c>
      <c r="S14" s="39">
        <f t="shared" si="15"/>
        <v>-3.0939267092604865</v>
      </c>
      <c r="T14" s="39">
        <f t="shared" si="16"/>
        <v>-3.0939267092604794</v>
      </c>
      <c r="U14" t="s">
        <v>158</v>
      </c>
      <c r="V14" t="s">
        <v>150</v>
      </c>
      <c r="W14" t="s">
        <v>160</v>
      </c>
      <c r="X14" s="48" t="s">
        <v>466</v>
      </c>
      <c r="Y14" s="41"/>
    </row>
    <row r="15" spans="1:25" ht="15" x14ac:dyDescent="0.25">
      <c r="A15">
        <v>3.05</v>
      </c>
      <c r="B15">
        <v>1.4</v>
      </c>
      <c r="C15" s="29">
        <f t="shared" si="0"/>
        <v>4.2154566744730726E-2</v>
      </c>
      <c r="D15" s="30">
        <f>IF(OR($A15="",$B15=""),"",A15*'MPTO_working_2-way'!$G14)</f>
        <v>3.1785714285714284</v>
      </c>
      <c r="E15" s="32">
        <f>IF(OR($A15="",$B15=""),"",B15*'MPTO_working_2-way'!$G14)</f>
        <v>1.459016393442623</v>
      </c>
      <c r="F15" s="30">
        <f>IF(OR($A15="",$B15=""),"",'MPTO_working_2-way'!D14)</f>
        <v>3.2595419847328246</v>
      </c>
      <c r="G15" s="32">
        <f>IF(OR($A15="",$B15=""),"",'MPTO_working_2-way'!E14)</f>
        <v>1.4425675675675675</v>
      </c>
      <c r="H15" s="30">
        <f>IF(OR($A15="",$B15=""),"",'OddsRatio_working_2-way'!M14)</f>
        <v>3.2638462845343543</v>
      </c>
      <c r="I15" s="30">
        <f>IF(OR($A15="",$B15=""),"",'OddsRatio_working_2-way'!N14)</f>
        <v>1.4417261042993865</v>
      </c>
      <c r="J15" s="30">
        <f>IF('Log_working_2-way'!$D14="","",A15^('Log_working_2-way'!$D14))</f>
        <v>3.3034556848249981</v>
      </c>
      <c r="K15" s="32">
        <f>IF('Log_working_2-way'!$D14="","",B15^('Log_working_2-way'!$D14))</f>
        <v>1.434130340160263</v>
      </c>
      <c r="L15" s="37">
        <f t="shared" si="9"/>
        <v>0.3146067415730337</v>
      </c>
      <c r="M15" s="37">
        <f t="shared" si="10"/>
        <v>0.6853932584269663</v>
      </c>
      <c r="N15" s="38">
        <v>111</v>
      </c>
      <c r="O15" s="38">
        <f t="shared" si="11"/>
        <v>74.606557377049171</v>
      </c>
      <c r="P15" s="38">
        <f t="shared" si="12"/>
        <v>31.714285714285698</v>
      </c>
      <c r="Q15" s="38">
        <f t="shared" si="13"/>
        <v>79.285714285714292</v>
      </c>
      <c r="R15" s="38">
        <f t="shared" si="14"/>
        <v>36.393442622950822</v>
      </c>
      <c r="S15" s="39">
        <f t="shared" si="15"/>
        <v>-4.6791569086651208</v>
      </c>
      <c r="T15" s="39">
        <f t="shared" si="16"/>
        <v>-4.6791569086651243</v>
      </c>
      <c r="U15" t="s">
        <v>413</v>
      </c>
      <c r="V15" t="s">
        <v>181</v>
      </c>
      <c r="W15" t="s">
        <v>448</v>
      </c>
      <c r="X15" s="48" t="s">
        <v>466</v>
      </c>
      <c r="Y15" s="41"/>
    </row>
    <row r="16" spans="1:25" ht="15" x14ac:dyDescent="0.25">
      <c r="A16">
        <v>1.68</v>
      </c>
      <c r="B16">
        <v>2.2799999999999998</v>
      </c>
      <c r="C16" s="29">
        <f t="shared" si="0"/>
        <v>3.383458646616555E-2</v>
      </c>
      <c r="D16" s="30">
        <f>IF(OR($A16="",$B16=""),"",A16*'MPTO_working_2-way'!$G15)</f>
        <v>1.736842105263158</v>
      </c>
      <c r="E16" s="32">
        <f>IF(OR($A16="",$B16=""),"",B16*'MPTO_working_2-way'!$G15)</f>
        <v>2.3571428571428572</v>
      </c>
      <c r="F16" s="30">
        <f>IF(OR($A16="",$B16=""),"",'MPTO_working_2-way'!D15)</f>
        <v>1.7291440953412784</v>
      </c>
      <c r="G16" s="32">
        <f>IF(OR($A16="",$B16=""),"",'MPTO_working_2-way'!E15)</f>
        <v>2.3714710252600297</v>
      </c>
      <c r="H16" s="30">
        <f>IF(OR($A16="",$B16=""),"",'OddsRatio_working_2-way'!M15)</f>
        <v>1.728868986855663</v>
      </c>
      <c r="I16" s="30">
        <f>IF(OR($A16="",$B16=""),"",'OddsRatio_working_2-way'!N15)</f>
        <v>2.3719886811400706</v>
      </c>
      <c r="J16" s="30">
        <f>IF('Log_working_2-way'!$D15="","",A16^('Log_working_2-way'!$D15))</f>
        <v>1.7253734306956654</v>
      </c>
      <c r="K16" s="32">
        <f>IF('Log_working_2-way'!$D15="","",B16^('Log_working_2-way'!$D15))</f>
        <v>2.3786002597874161</v>
      </c>
      <c r="L16" s="37">
        <f t="shared" si="9"/>
        <v>0.57575757575757569</v>
      </c>
      <c r="M16" s="37">
        <f t="shared" si="10"/>
        <v>0.42424242424242425</v>
      </c>
      <c r="N16" s="38">
        <v>112</v>
      </c>
      <c r="O16" s="38">
        <f t="shared" si="11"/>
        <v>45.333333333333329</v>
      </c>
      <c r="P16" s="38">
        <f t="shared" si="12"/>
        <v>62.877192982456137</v>
      </c>
      <c r="Q16" s="38">
        <f t="shared" si="13"/>
        <v>49.122807017543863</v>
      </c>
      <c r="R16" s="38">
        <f t="shared" si="14"/>
        <v>66.666666666666671</v>
      </c>
      <c r="S16" s="39">
        <f t="shared" si="15"/>
        <v>-3.7894736842105345</v>
      </c>
      <c r="T16" s="39">
        <f t="shared" si="16"/>
        <v>-3.7894736842105345</v>
      </c>
      <c r="U16" t="s">
        <v>340</v>
      </c>
      <c r="V16" t="s">
        <v>420</v>
      </c>
      <c r="W16" t="s">
        <v>449</v>
      </c>
      <c r="X16" s="48" t="s">
        <v>466</v>
      </c>
      <c r="Y16" s="41"/>
    </row>
    <row r="17" spans="1:25" ht="15" x14ac:dyDescent="0.25">
      <c r="A17">
        <v>1.76</v>
      </c>
      <c r="B17">
        <v>2.13</v>
      </c>
      <c r="C17" s="29">
        <f t="shared" si="0"/>
        <v>3.7665386256935607E-2</v>
      </c>
      <c r="D17" s="30">
        <f>IF(OR($A17="",$B17=""),"",A17*'MPTO_working_2-way'!$G16)</f>
        <v>1.8262910798122067</v>
      </c>
      <c r="E17" s="32">
        <f>IF(OR($A17="",$B17=""),"",B17*'MPTO_working_2-way'!$G16)</f>
        <v>2.2102272727272729</v>
      </c>
      <c r="F17" s="30">
        <f>IF(OR($A17="",$B17=""),"",'MPTO_working_2-way'!D16)</f>
        <v>1.8203360202000585</v>
      </c>
      <c r="G17" s="32">
        <f>IF(OR($A17="",$B17=""),"",'MPTO_working_2-way'!E16)</f>
        <v>2.2190126672191313</v>
      </c>
      <c r="H17" s="30">
        <f>IF(OR($A17="",$B17=""),"",'OddsRatio_working_2-way'!M16)</f>
        <v>1.8201014398727853</v>
      </c>
      <c r="I17" s="30">
        <f>IF(OR($A17="",$B17=""),"",'OddsRatio_working_2-way'!N16)</f>
        <v>2.2193613513897996</v>
      </c>
      <c r="J17" s="30">
        <f>IF('Log_working_2-way'!$D16="","",A17^('Log_working_2-way'!$D16))</f>
        <v>1.8173902621748135</v>
      </c>
      <c r="K17" s="32">
        <f>IF('Log_working_2-way'!$D16="","",B17^('Log_working_2-way'!$D16))</f>
        <v>2.2234058151600675</v>
      </c>
      <c r="L17" s="37">
        <f t="shared" si="9"/>
        <v>0.54755784061696655</v>
      </c>
      <c r="M17" s="37">
        <f t="shared" si="10"/>
        <v>0.45244215938303339</v>
      </c>
      <c r="N17" s="38">
        <v>113</v>
      </c>
      <c r="O17" s="38">
        <f t="shared" si="11"/>
        <v>48.795454545454547</v>
      </c>
      <c r="P17" s="38">
        <f t="shared" si="12"/>
        <v>59.948356807511736</v>
      </c>
      <c r="Q17" s="38">
        <f t="shared" si="13"/>
        <v>53.051643192488264</v>
      </c>
      <c r="R17" s="38">
        <f t="shared" si="14"/>
        <v>64.204545454545453</v>
      </c>
      <c r="S17" s="39">
        <f t="shared" si="15"/>
        <v>-4.2561886470337171</v>
      </c>
      <c r="T17" s="39">
        <f t="shared" si="16"/>
        <v>-4.2561886470337171</v>
      </c>
      <c r="U17" t="s">
        <v>104</v>
      </c>
      <c r="V17" t="s">
        <v>137</v>
      </c>
      <c r="W17" t="s">
        <v>159</v>
      </c>
      <c r="X17" s="48" t="s">
        <v>467</v>
      </c>
      <c r="Y17" s="41"/>
    </row>
    <row r="18" spans="1:25" ht="15" x14ac:dyDescent="0.25">
      <c r="A18">
        <v>1.77</v>
      </c>
      <c r="B18">
        <v>2.11</v>
      </c>
      <c r="C18" s="29">
        <f t="shared" si="0"/>
        <v>3.8905400701529036E-2</v>
      </c>
      <c r="D18" s="30">
        <f>IF(OR($A18="",$B18=""),"",A18*'MPTO_working_2-way'!$G17)</f>
        <v>1.8388625592417065</v>
      </c>
      <c r="E18" s="32">
        <f>IF(OR($A18="",$B18=""),"",B18*'MPTO_working_2-way'!$G17)</f>
        <v>2.1920903954802262</v>
      </c>
      <c r="F18" s="30">
        <f>IF(OR($A18="",$B18=""),"",'MPTO_working_2-way'!D17)</f>
        <v>1.8331165484575556</v>
      </c>
      <c r="G18" s="32">
        <f>IF(OR($A18="",$B18=""),"",'MPTO_working_2-way'!E17)</f>
        <v>2.2003122514507911</v>
      </c>
      <c r="H18" s="30">
        <f>IF(OR($A18="",$B18=""),"",'OddsRatio_working_2-way'!M17)</f>
        <v>1.8328827610736662</v>
      </c>
      <c r="I18" s="30">
        <f>IF(OR($A18="",$B18=""),"",'OddsRatio_working_2-way'!N17)</f>
        <v>2.2006491750542465</v>
      </c>
      <c r="J18" s="30">
        <f>IF('Log_working_2-way'!$D17="","",A18^('Log_working_2-way'!$D17))</f>
        <v>1.8302640711133078</v>
      </c>
      <c r="K18" s="32">
        <f>IF('Log_working_2-way'!$D17="","",B18^('Log_working_2-way'!$D17))</f>
        <v>2.2044360761738599</v>
      </c>
      <c r="L18" s="37">
        <f t="shared" si="9"/>
        <v>0.54381443298969068</v>
      </c>
      <c r="M18" s="37">
        <f t="shared" si="10"/>
        <v>0.45618556701030921</v>
      </c>
      <c r="N18" s="38">
        <v>114</v>
      </c>
      <c r="O18" s="38">
        <f t="shared" si="11"/>
        <v>49.593220338983052</v>
      </c>
      <c r="P18" s="38">
        <f t="shared" si="12"/>
        <v>59.97156398104265</v>
      </c>
      <c r="Q18" s="38">
        <f t="shared" si="13"/>
        <v>54.02843601895735</v>
      </c>
      <c r="R18" s="38">
        <f t="shared" si="14"/>
        <v>64.406779661016955</v>
      </c>
      <c r="S18" s="39">
        <f t="shared" si="15"/>
        <v>-4.4352156799742986</v>
      </c>
      <c r="T18" s="39">
        <f t="shared" si="16"/>
        <v>-4.4352156799743057</v>
      </c>
      <c r="U18" t="s">
        <v>101</v>
      </c>
      <c r="V18" t="s">
        <v>139</v>
      </c>
      <c r="W18" t="s">
        <v>159</v>
      </c>
      <c r="X18" s="48" t="s">
        <v>467</v>
      </c>
      <c r="Y18" s="41"/>
    </row>
    <row r="19" spans="1:25" ht="15" x14ac:dyDescent="0.25">
      <c r="A19">
        <v>2.11</v>
      </c>
      <c r="B19">
        <v>1.77</v>
      </c>
      <c r="C19" s="29">
        <f t="shared" si="0"/>
        <v>3.8905400701529036E-2</v>
      </c>
      <c r="D19" s="30">
        <f>IF(OR($A19="",$B19=""),"",A19*'MPTO_working_2-way'!$G18)</f>
        <v>2.1920903954802262</v>
      </c>
      <c r="E19" s="32">
        <f>IF(OR($A19="",$B19=""),"",B19*'MPTO_working_2-way'!$G18)</f>
        <v>1.8388625592417065</v>
      </c>
      <c r="F19" s="30">
        <f>IF(OR($A19="",$B19=""),"",'MPTO_working_2-way'!D18)</f>
        <v>2.2003122514507911</v>
      </c>
      <c r="G19" s="32">
        <f>IF(OR($A19="",$B19=""),"",'MPTO_working_2-way'!E18)</f>
        <v>1.8331165484575556</v>
      </c>
      <c r="H19" s="30">
        <f>IF(OR($A19="",$B19=""),"",'OddsRatio_working_2-way'!M18)</f>
        <v>2.2006491750542465</v>
      </c>
      <c r="I19" s="30">
        <f>IF(OR($A19="",$B19=""),"",'OddsRatio_working_2-way'!N18)</f>
        <v>1.8328827610736662</v>
      </c>
      <c r="J19" s="30">
        <f>IF('Log_working_2-way'!$D18="","",A19^('Log_working_2-way'!$D18))</f>
        <v>2.2044360761738599</v>
      </c>
      <c r="K19" s="32">
        <f>IF('Log_working_2-way'!$D18="","",B19^('Log_working_2-way'!$D18))</f>
        <v>1.8302640711133078</v>
      </c>
      <c r="L19" s="37">
        <f t="shared" si="9"/>
        <v>0.45618556701030921</v>
      </c>
      <c r="M19" s="37">
        <f t="shared" si="10"/>
        <v>0.54381443298969068</v>
      </c>
      <c r="N19" s="38">
        <v>115</v>
      </c>
      <c r="O19" s="38">
        <f t="shared" si="11"/>
        <v>60.497630331753548</v>
      </c>
      <c r="P19" s="38">
        <f t="shared" si="12"/>
        <v>50.02824858757063</v>
      </c>
      <c r="Q19" s="38">
        <f t="shared" si="13"/>
        <v>64.971751412429384</v>
      </c>
      <c r="R19" s="38">
        <f t="shared" si="14"/>
        <v>54.502369668246445</v>
      </c>
      <c r="S19" s="39">
        <f t="shared" si="15"/>
        <v>-4.474121080675836</v>
      </c>
      <c r="T19" s="39">
        <f t="shared" si="16"/>
        <v>-4.4741210806758147</v>
      </c>
      <c r="U19" t="s">
        <v>107</v>
      </c>
      <c r="V19" t="s">
        <v>96</v>
      </c>
      <c r="W19" t="s">
        <v>159</v>
      </c>
      <c r="X19" s="48" t="s">
        <v>467</v>
      </c>
      <c r="Y19" s="41"/>
    </row>
    <row r="20" spans="1:25" ht="15" x14ac:dyDescent="0.25">
      <c r="A20">
        <v>1.44</v>
      </c>
      <c r="B20">
        <v>2.84</v>
      </c>
      <c r="C20" s="29">
        <f t="shared" si="0"/>
        <v>4.6557120500782423E-2</v>
      </c>
      <c r="D20" s="30">
        <f>IF(OR($A20="",$B20=""),"",A20*'MPTO_working_2-way'!$G19)</f>
        <v>1.5070422535211265</v>
      </c>
      <c r="E20" s="32">
        <f>IF(OR($A20="",$B20=""),"",B20*'MPTO_working_2-way'!$G19)</f>
        <v>2.9722222222222219</v>
      </c>
      <c r="F20" s="30">
        <f>IF(OR($A20="",$B20=""),"",'MPTO_working_2-way'!D19)</f>
        <v>1.4899446225590205</v>
      </c>
      <c r="G20" s="32">
        <f>IF(OR($A20="",$B20=""),"",'MPTO_working_2-way'!E19)</f>
        <v>3.0410469958358117</v>
      </c>
      <c r="H20" s="30">
        <f>IF(OR($A20="",$B20=""),"",'OddsRatio_working_2-way'!M19)</f>
        <v>1.4890096469218259</v>
      </c>
      <c r="I20" s="30">
        <f>IF(OR($A20="",$B20=""),"",'OddsRatio_working_2-way'!N19)</f>
        <v>3.0449494325821798</v>
      </c>
      <c r="J20" s="30">
        <f>IF('Log_working_2-way'!$D19="","",A20^('Log_working_2-way'!$D19))</f>
        <v>1.481131118421172</v>
      </c>
      <c r="K20" s="32">
        <f>IF('Log_working_2-way'!$D19="","",B20^('Log_working_2-way'!$D19))</f>
        <v>3.0784355068902478</v>
      </c>
      <c r="L20" s="37">
        <f t="shared" si="9"/>
        <v>0.66355140186915895</v>
      </c>
      <c r="M20" s="37">
        <f t="shared" si="10"/>
        <v>0.33644859813084116</v>
      </c>
      <c r="N20" s="38">
        <v>116</v>
      </c>
      <c r="O20" s="38">
        <f t="shared" si="11"/>
        <v>35.444444444444436</v>
      </c>
      <c r="P20" s="38">
        <f t="shared" si="12"/>
        <v>75.154929577464799</v>
      </c>
      <c r="Q20" s="38">
        <f t="shared" si="13"/>
        <v>40.845070422535215</v>
      </c>
      <c r="R20" s="38">
        <f t="shared" si="14"/>
        <v>80.555555555555557</v>
      </c>
      <c r="S20" s="39">
        <f t="shared" si="15"/>
        <v>-5.4006259780907797</v>
      </c>
      <c r="T20" s="39">
        <f t="shared" si="16"/>
        <v>-5.4006259780907584</v>
      </c>
      <c r="U20" t="s">
        <v>106</v>
      </c>
      <c r="V20" t="s">
        <v>103</v>
      </c>
      <c r="W20" t="s">
        <v>159</v>
      </c>
      <c r="X20" s="48" t="s">
        <v>467</v>
      </c>
      <c r="Y20" s="41"/>
    </row>
    <row r="21" spans="1:25" ht="15" x14ac:dyDescent="0.25">
      <c r="A21">
        <v>1.33</v>
      </c>
      <c r="B21">
        <v>3.47</v>
      </c>
      <c r="C21" s="29">
        <f t="shared" si="0"/>
        <v>4.0064137288466029E-2</v>
      </c>
      <c r="D21" s="30">
        <f>IF(OR($A21="",$B21=""),"",A21*'MPTO_working_2-way'!$G20)</f>
        <v>1.3832853025936598</v>
      </c>
      <c r="E21" s="32">
        <f>IF(OR($A21="",$B21=""),"",B21*'MPTO_working_2-way'!$G20)</f>
        <v>3.6090225563909772</v>
      </c>
      <c r="F21" s="30">
        <f>IF(OR($A21="",$B21=""),"",'MPTO_working_2-way'!D20)</f>
        <v>1.3664046424183209</v>
      </c>
      <c r="G21" s="32">
        <f>IF(OR($A21="",$B21=""),"",'MPTO_working_2-way'!E20)</f>
        <v>3.7292230616944764</v>
      </c>
      <c r="H21" s="30">
        <f>IF(OR($A21="",$B21=""),"",'OddsRatio_working_2-way'!M20)</f>
        <v>1.3655177681951955</v>
      </c>
      <c r="I21" s="30">
        <f>IF(OR($A21="",$B21=""),"",'OddsRatio_working_2-way'!N20)</f>
        <v>3.7358451134610084</v>
      </c>
      <c r="J21" s="30">
        <f>IF('Log_working_2-way'!$D20="","",A21^('Log_working_2-way'!$D20))</f>
        <v>1.3576561553874715</v>
      </c>
      <c r="K21" s="32">
        <f>IF('Log_working_2-way'!$D20="","",B21^('Log_working_2-way'!$D20))</f>
        <v>3.7959815172504481</v>
      </c>
      <c r="L21" s="37">
        <f t="shared" si="9"/>
        <v>0.72291666666666676</v>
      </c>
      <c r="M21" s="37">
        <f t="shared" si="10"/>
        <v>0.27708333333333335</v>
      </c>
      <c r="N21" s="38">
        <v>117</v>
      </c>
      <c r="O21" s="38">
        <f t="shared" si="11"/>
        <v>29.030075187969935</v>
      </c>
      <c r="P21" s="38">
        <f t="shared" si="12"/>
        <v>83.282420749279538</v>
      </c>
      <c r="Q21" s="38">
        <f t="shared" si="13"/>
        <v>33.717579250720462</v>
      </c>
      <c r="R21" s="38">
        <f t="shared" si="14"/>
        <v>87.969924812030072</v>
      </c>
      <c r="S21" s="39">
        <f t="shared" si="15"/>
        <v>-4.6875040627505271</v>
      </c>
      <c r="T21" s="39">
        <f t="shared" si="16"/>
        <v>-4.6875040627505342</v>
      </c>
      <c r="U21" t="s">
        <v>191</v>
      </c>
      <c r="V21" t="s">
        <v>162</v>
      </c>
      <c r="W21" t="s">
        <v>440</v>
      </c>
      <c r="X21" s="48" t="s">
        <v>467</v>
      </c>
      <c r="Y21" s="41"/>
    </row>
    <row r="22" spans="1:25" ht="15" x14ac:dyDescent="0.25">
      <c r="A22">
        <v>1.56</v>
      </c>
      <c r="B22">
        <v>2.58</v>
      </c>
      <c r="C22" s="29">
        <f t="shared" si="0"/>
        <v>2.8622540250447193E-2</v>
      </c>
      <c r="D22" s="30">
        <f>IF(OR($A22="",$B22=""),"",A22*'MPTO_working_2-way'!$G21)</f>
        <v>1.6046511627906976</v>
      </c>
      <c r="E22" s="32">
        <f>IF(OR($A22="",$B22=""),"",B22*'MPTO_working_2-way'!$G21)</f>
        <v>2.6538461538461537</v>
      </c>
      <c r="F22" s="30">
        <f>IF(OR($A22="",$B22=""),"",'MPTO_working_2-way'!D21)</f>
        <v>1.5956232159847763</v>
      </c>
      <c r="G22" s="32">
        <f>IF(OR($A22="",$B22=""),"",'MPTO_working_2-way'!E21)</f>
        <v>2.678913738019169</v>
      </c>
      <c r="H22" s="30">
        <f>IF(OR($A22="",$B22=""),"",'OddsRatio_working_2-way'!M21)</f>
        <v>1.5953405577875872</v>
      </c>
      <c r="I22" s="30">
        <f>IF(OR($A22="",$B22=""),"",'OddsRatio_working_2-way'!N21)</f>
        <v>2.679710859472122</v>
      </c>
      <c r="J22" s="30">
        <f>IF('Log_working_2-way'!$D21="","",A22^('Log_working_2-way'!$D21))</f>
        <v>1.5912388194309171</v>
      </c>
      <c r="K22" s="32">
        <f>IF('Log_working_2-way'!$D21="","",B22^('Log_working_2-way'!$D21))</f>
        <v>2.6913639076718487</v>
      </c>
      <c r="L22" s="37">
        <f t="shared" si="9"/>
        <v>0.62318840579710144</v>
      </c>
      <c r="M22" s="37">
        <f t="shared" si="10"/>
        <v>0.37681159420289856</v>
      </c>
      <c r="N22" s="38">
        <v>118</v>
      </c>
      <c r="O22" s="38">
        <f t="shared" si="11"/>
        <v>42.358974358974365</v>
      </c>
      <c r="P22" s="38">
        <f t="shared" si="12"/>
        <v>72.263565891472865</v>
      </c>
      <c r="Q22" s="38">
        <f t="shared" si="13"/>
        <v>45.736434108527128</v>
      </c>
      <c r="R22" s="38">
        <f t="shared" si="14"/>
        <v>75.641025641025635</v>
      </c>
      <c r="S22" s="39">
        <f t="shared" si="15"/>
        <v>-3.377459749552763</v>
      </c>
      <c r="T22" s="39">
        <f t="shared" si="16"/>
        <v>-3.3774597495527701</v>
      </c>
      <c r="U22" t="s">
        <v>185</v>
      </c>
      <c r="V22" t="s">
        <v>192</v>
      </c>
      <c r="W22" t="s">
        <v>440</v>
      </c>
      <c r="X22" s="48" t="s">
        <v>467</v>
      </c>
      <c r="Y22" s="41"/>
    </row>
    <row r="23" spans="1:25" ht="15" x14ac:dyDescent="0.25">
      <c r="A23">
        <v>1.73</v>
      </c>
      <c r="B23">
        <v>2.2200000000000002</v>
      </c>
      <c r="C23" s="29">
        <f t="shared" si="0"/>
        <v>2.8485132531375301E-2</v>
      </c>
      <c r="D23" s="30">
        <f>IF(OR($A23="",$B23=""),"",A23*'MPTO_working_2-way'!$G22)</f>
        <v>1.7792792792792793</v>
      </c>
      <c r="E23" s="32">
        <f>IF(OR($A23="",$B23=""),"",B23*'MPTO_working_2-way'!$G22)</f>
        <v>2.2832369942196533</v>
      </c>
      <c r="F23" s="30">
        <f>IF(OR($A23="",$B23=""),"",'MPTO_working_2-way'!D22)</f>
        <v>1.7737034129219971</v>
      </c>
      <c r="G23" s="32">
        <f>IF(OR($A23="",$B23=""),"",'MPTO_working_2-way'!E22)</f>
        <v>2.2924849280725841</v>
      </c>
      <c r="H23" s="30">
        <f>IF(OR($A23="",$B23=""),"",'OddsRatio_working_2-way'!M22)</f>
        <v>1.7735377532723946</v>
      </c>
      <c r="I23" s="30">
        <f>IF(OR($A23="",$B23=""),"",'OddsRatio_working_2-way'!N22)</f>
        <v>2.2927617246470167</v>
      </c>
      <c r="J23" s="30">
        <f>IF('Log_working_2-way'!$D22="","",A23^('Log_working_2-way'!$D22))</f>
        <v>1.771015496161394</v>
      </c>
      <c r="K23" s="32">
        <f>IF('Log_working_2-way'!$D22="","",B23^('Log_working_2-way'!$D22))</f>
        <v>2.2969907932831721</v>
      </c>
      <c r="L23" s="37">
        <f t="shared" si="9"/>
        <v>0.5620253164556962</v>
      </c>
      <c r="M23" s="37">
        <f t="shared" si="10"/>
        <v>0.43797468354430374</v>
      </c>
      <c r="N23" s="38">
        <v>119</v>
      </c>
      <c r="O23" s="38">
        <f t="shared" si="11"/>
        <v>50.213872832369951</v>
      </c>
      <c r="P23" s="38">
        <f t="shared" si="12"/>
        <v>65.396396396396398</v>
      </c>
      <c r="Q23" s="38">
        <f t="shared" si="13"/>
        <v>53.603603603603595</v>
      </c>
      <c r="R23" s="38">
        <f t="shared" si="14"/>
        <v>68.786127167630056</v>
      </c>
      <c r="S23" s="39">
        <f t="shared" si="15"/>
        <v>-3.3897307712336442</v>
      </c>
      <c r="T23" s="39">
        <f t="shared" si="16"/>
        <v>-3.3897307712336584</v>
      </c>
      <c r="U23" t="s">
        <v>187</v>
      </c>
      <c r="V23" t="s">
        <v>184</v>
      </c>
      <c r="W23" t="s">
        <v>440</v>
      </c>
      <c r="X23" s="48" t="s">
        <v>467</v>
      </c>
      <c r="Y23" s="41"/>
    </row>
    <row r="24" spans="1:25" ht="15" x14ac:dyDescent="0.25">
      <c r="A24">
        <v>1.76</v>
      </c>
      <c r="B24">
        <v>2.17</v>
      </c>
      <c r="C24" s="29">
        <f t="shared" si="0"/>
        <v>2.9011311269375728E-2</v>
      </c>
      <c r="D24" s="30">
        <f>IF(OR($A24="",$B24=""),"",A24*'MPTO_working_2-way'!$G23)</f>
        <v>1.8110599078341012</v>
      </c>
      <c r="E24" s="32">
        <f>IF(OR($A24="",$B24=""),"",B24*'MPTO_working_2-way'!$G23)</f>
        <v>2.2329545454545454</v>
      </c>
      <c r="F24" s="30">
        <f>IF(OR($A24="",$B24=""),"",'MPTO_working_2-way'!D23)</f>
        <v>1.8061099025820484</v>
      </c>
      <c r="G24" s="32">
        <f>IF(OR($A24="",$B24=""),"",'MPTO_working_2-way'!E23)</f>
        <v>2.2405256365129644</v>
      </c>
      <c r="H24" s="30">
        <f>IF(OR($A24="",$B24=""),"",'OddsRatio_working_2-way'!M23)</f>
        <v>1.8059606997693183</v>
      </c>
      <c r="I24" s="30">
        <f>IF(OR($A24="",$B24=""),"",'OddsRatio_working_2-way'!N23)</f>
        <v>2.2407552878027661</v>
      </c>
      <c r="J24" s="30">
        <f>IF('Log_working_2-way'!$D23="","",A24^('Log_working_2-way'!$D23))</f>
        <v>1.8037209689479914</v>
      </c>
      <c r="K24" s="32">
        <f>IF('Log_working_2-way'!$D23="","",B24^('Log_working_2-way'!$D23))</f>
        <v>2.2442129030289037</v>
      </c>
      <c r="L24" s="37">
        <f t="shared" si="9"/>
        <v>0.55216284987277364</v>
      </c>
      <c r="M24" s="37">
        <f t="shared" si="10"/>
        <v>0.44783715012722647</v>
      </c>
      <c r="N24" s="38">
        <v>120</v>
      </c>
      <c r="O24" s="38">
        <f t="shared" si="11"/>
        <v>51.818181818181813</v>
      </c>
      <c r="P24" s="38">
        <f t="shared" si="12"/>
        <v>64.700460829493082</v>
      </c>
      <c r="Q24" s="38">
        <f t="shared" si="13"/>
        <v>55.299539170506911</v>
      </c>
      <c r="R24" s="38">
        <f t="shared" si="14"/>
        <v>68.181818181818187</v>
      </c>
      <c r="S24" s="39">
        <f t="shared" si="15"/>
        <v>-3.481357352325098</v>
      </c>
      <c r="T24" s="39">
        <f t="shared" si="16"/>
        <v>-3.4813573523251051</v>
      </c>
      <c r="U24" t="s">
        <v>193</v>
      </c>
      <c r="V24" t="s">
        <v>344</v>
      </c>
      <c r="W24" t="s">
        <v>440</v>
      </c>
      <c r="X24" s="48" t="s">
        <v>467</v>
      </c>
      <c r="Y24" s="41"/>
    </row>
    <row r="25" spans="1:25" ht="15" x14ac:dyDescent="0.25">
      <c r="A25">
        <v>1.64</v>
      </c>
      <c r="B25">
        <v>2.38</v>
      </c>
      <c r="C25" s="29">
        <f t="shared" si="0"/>
        <v>2.9924164787866303E-2</v>
      </c>
      <c r="D25" s="30">
        <f>IF(OR($A25="",$B25=""),"",A25*'MPTO_working_2-way'!$G24)</f>
        <v>1.6890756302521006</v>
      </c>
      <c r="E25" s="32">
        <f>IF(OR($A25="",$B25=""),"",B25*'MPTO_working_2-way'!$G24)</f>
        <v>2.4512195121951219</v>
      </c>
      <c r="F25" s="30">
        <f>IF(OR($A25="",$B25=""),"",'MPTO_working_2-way'!D24)</f>
        <v>1.6812543073742245</v>
      </c>
      <c r="G25" s="32">
        <f>IF(OR($A25="",$B25=""),"",'MPTO_working_2-way'!E24)</f>
        <v>2.4678806272129488</v>
      </c>
      <c r="H25" s="30">
        <f>IF(OR($A25="",$B25=""),"",'OddsRatio_working_2-way'!M24)</f>
        <v>1.6810052246069986</v>
      </c>
      <c r="I25" s="30">
        <f>IF(OR($A25="",$B25=""),"",'OddsRatio_working_2-way'!N24)</f>
        <v>2.468417515558841</v>
      </c>
      <c r="J25" s="30">
        <f>IF('Log_working_2-way'!$D24="","",A25^('Log_working_2-way'!$D24))</f>
        <v>1.6774595064065265</v>
      </c>
      <c r="K25" s="32">
        <f>IF('Log_working_2-way'!$D24="","",B25^('Log_working_2-way'!$D24))</f>
        <v>2.4761029855560022</v>
      </c>
      <c r="L25" s="37">
        <f t="shared" si="9"/>
        <v>0.59203980099502496</v>
      </c>
      <c r="M25" s="37">
        <f t="shared" si="10"/>
        <v>0.40796019900497515</v>
      </c>
      <c r="N25" s="38">
        <v>121</v>
      </c>
      <c r="O25" s="38">
        <f t="shared" si="11"/>
        <v>47.219512195121951</v>
      </c>
      <c r="P25" s="38">
        <f t="shared" si="12"/>
        <v>70.159663865546207</v>
      </c>
      <c r="Q25" s="38">
        <f t="shared" si="13"/>
        <v>50.840336134453786</v>
      </c>
      <c r="R25" s="38">
        <f t="shared" si="14"/>
        <v>73.780487804878049</v>
      </c>
      <c r="S25" s="39">
        <f t="shared" si="15"/>
        <v>-3.6208239393318351</v>
      </c>
      <c r="T25" s="39">
        <f t="shared" si="16"/>
        <v>-3.6208239393318422</v>
      </c>
      <c r="U25" t="s">
        <v>195</v>
      </c>
      <c r="V25" t="s">
        <v>186</v>
      </c>
      <c r="W25" t="s">
        <v>440</v>
      </c>
      <c r="X25" s="48" t="s">
        <v>467</v>
      </c>
      <c r="Y25" s="41"/>
    </row>
    <row r="26" spans="1:25" ht="15" x14ac:dyDescent="0.25">
      <c r="A26">
        <v>1.7</v>
      </c>
      <c r="B26">
        <v>2.2400000000000002</v>
      </c>
      <c r="C26" s="29">
        <f t="shared" si="0"/>
        <v>3.4663865546218364E-2</v>
      </c>
      <c r="D26" s="30">
        <f>IF(OR($A26="",$B26=""),"",A26*'MPTO_working_2-way'!$G25)</f>
        <v>1.7589285714285712</v>
      </c>
      <c r="E26" s="32">
        <f>IF(OR($A26="",$B26=""),"",B26*'MPTO_working_2-way'!$G25)</f>
        <v>2.3176470588235292</v>
      </c>
      <c r="F26" s="30">
        <f>IF(OR($A26="",$B26=""),"",'MPTO_working_2-way'!D25)</f>
        <v>1.7516099356025756</v>
      </c>
      <c r="G26" s="32">
        <f>IF(OR($A26="",$B26=""),"",'MPTO_working_2-way'!E25)</f>
        <v>2.3304773561811505</v>
      </c>
      <c r="H26" s="30">
        <f>IF(OR($A26="",$B26=""),"",'OddsRatio_working_2-way'!M25)</f>
        <v>1.7513428837969105</v>
      </c>
      <c r="I26" s="30">
        <f>IF(OR($A26="",$B26=""),"",'OddsRatio_working_2-way'!N25)</f>
        <v>2.3309502512973848</v>
      </c>
      <c r="J26" s="30">
        <f>IF('Log_working_2-way'!$D25="","",A26^('Log_working_2-way'!$D25))</f>
        <v>1.7480183212340654</v>
      </c>
      <c r="K26" s="32">
        <f>IF('Log_working_2-way'!$D25="","",B26^('Log_working_2-way'!$D25))</f>
        <v>2.3368656510313084</v>
      </c>
      <c r="L26" s="37">
        <f t="shared" si="9"/>
        <v>0.56852791878172593</v>
      </c>
      <c r="M26" s="37">
        <f t="shared" si="10"/>
        <v>0.43147208121827418</v>
      </c>
      <c r="N26" s="38">
        <v>122</v>
      </c>
      <c r="O26" s="38">
        <f t="shared" si="11"/>
        <v>50.235294117647065</v>
      </c>
      <c r="P26" s="38">
        <f t="shared" si="12"/>
        <v>67.535714285714292</v>
      </c>
      <c r="Q26" s="38">
        <f t="shared" si="13"/>
        <v>54.464285714285708</v>
      </c>
      <c r="R26" s="38">
        <f t="shared" si="14"/>
        <v>71.764705882352942</v>
      </c>
      <c r="S26" s="39">
        <f t="shared" si="15"/>
        <v>-4.2289915966386431</v>
      </c>
      <c r="T26" s="39">
        <f t="shared" si="16"/>
        <v>-4.2289915966386502</v>
      </c>
      <c r="U26" t="s">
        <v>165</v>
      </c>
      <c r="V26" t="s">
        <v>353</v>
      </c>
      <c r="W26" t="s">
        <v>441</v>
      </c>
      <c r="X26" s="48" t="s">
        <v>467</v>
      </c>
      <c r="Y26" s="41"/>
    </row>
    <row r="27" spans="1:25" ht="15" x14ac:dyDescent="0.25">
      <c r="A27">
        <v>1.91</v>
      </c>
      <c r="B27">
        <v>1.98</v>
      </c>
      <c r="C27" s="29">
        <f t="shared" si="0"/>
        <v>2.861071447458885E-2</v>
      </c>
      <c r="D27" s="30">
        <f>IF(OR($A27="",$B27=""),"",A27*'MPTO_working_2-way'!$G26)</f>
        <v>1.9646464646464645</v>
      </c>
      <c r="E27" s="32">
        <f>IF(OR($A27="",$B27=""),"",B27*'MPTO_working_2-way'!$G26)</f>
        <v>2.0366492146596857</v>
      </c>
      <c r="F27" s="30">
        <f>IF(OR($A27="",$B27=""),"",'MPTO_working_2-way'!D26)</f>
        <v>1.9636533568721115</v>
      </c>
      <c r="G27" s="32">
        <f>IF(OR($A27="",$B27=""),"",'MPTO_working_2-way'!E26)</f>
        <v>2.0377175494369308</v>
      </c>
      <c r="H27" s="30">
        <f>IF(OR($A27="",$B27=""),"",'OddsRatio_working_2-way'!M26)</f>
        <v>1.9636241116594322</v>
      </c>
      <c r="I27" s="30">
        <f>IF(OR($A27="",$B27=""),"",'OddsRatio_working_2-way'!N26)</f>
        <v>2.0377490433255412</v>
      </c>
      <c r="J27" s="30">
        <f>IF('Log_working_2-way'!$D26="","",A27^('Log_working_2-way'!$D26))</f>
        <v>1.9631742210121639</v>
      </c>
      <c r="K27" s="32">
        <f>IF('Log_working_2-way'!$D26="","",B27^('Log_working_2-way'!$D26))</f>
        <v>2.0382337672504618</v>
      </c>
      <c r="L27" s="37">
        <f t="shared" si="9"/>
        <v>0.50899742930591263</v>
      </c>
      <c r="M27" s="37">
        <f t="shared" si="10"/>
        <v>0.49100257069408743</v>
      </c>
      <c r="N27" s="38">
        <v>123</v>
      </c>
      <c r="O27" s="38">
        <f t="shared" si="11"/>
        <v>58.602094240837687</v>
      </c>
      <c r="P27" s="38">
        <f t="shared" si="12"/>
        <v>60.878787878787875</v>
      </c>
      <c r="Q27" s="38">
        <f t="shared" si="13"/>
        <v>62.121212121212125</v>
      </c>
      <c r="R27" s="38">
        <f t="shared" si="14"/>
        <v>64.397905759162299</v>
      </c>
      <c r="S27" s="39">
        <f t="shared" si="15"/>
        <v>-3.5191178803744378</v>
      </c>
      <c r="T27" s="39">
        <f t="shared" si="16"/>
        <v>-3.5191178803744236</v>
      </c>
      <c r="U27" t="s">
        <v>167</v>
      </c>
      <c r="V27" t="s">
        <v>198</v>
      </c>
      <c r="W27" t="s">
        <v>441</v>
      </c>
      <c r="X27" s="48" t="s">
        <v>467</v>
      </c>
      <c r="Y27" s="41"/>
    </row>
    <row r="28" spans="1:25" ht="15" x14ac:dyDescent="0.25">
      <c r="A28">
        <v>1.97</v>
      </c>
      <c r="B28">
        <v>1.92</v>
      </c>
      <c r="C28" s="29">
        <f t="shared" si="0"/>
        <v>2.844754653130277E-2</v>
      </c>
      <c r="D28" s="30">
        <f>IF(OR($A28="",$B28=""),"",A28*'MPTO_working_2-way'!$G27)</f>
        <v>2.0260416666666665</v>
      </c>
      <c r="E28" s="32">
        <f>IF(OR($A28="",$B28=""),"",B28*'MPTO_working_2-way'!$G27)</f>
        <v>1.9746192893401013</v>
      </c>
      <c r="F28" s="30">
        <f>IF(OR($A28="",$B28=""),"",'MPTO_working_2-way'!D27)</f>
        <v>2.0267924123888115</v>
      </c>
      <c r="G28" s="32">
        <f>IF(OR($A28="",$B28=""),"",'MPTO_working_2-way'!E27)</f>
        <v>1.9739066903246005</v>
      </c>
      <c r="H28" s="30">
        <f>IF(OR($A28="",$B28=""),"",'OddsRatio_working_2-way'!M27)</f>
        <v>2.0268144068364817</v>
      </c>
      <c r="I28" s="30">
        <f>IF(OR($A28="",$B28=""),"",'OddsRatio_working_2-way'!N27)</f>
        <v>1.9738858291644976</v>
      </c>
      <c r="J28" s="30">
        <f>IF('Log_working_2-way'!$D27="","",A28^('Log_working_2-way'!$D27))</f>
        <v>2.0271548987306875</v>
      </c>
      <c r="K28" s="32">
        <f>IF('Log_working_2-way'!$D27="","",B28^('Log_working_2-way'!$D27))</f>
        <v>1.9735629954505829</v>
      </c>
      <c r="L28" s="37">
        <f t="shared" si="9"/>
        <v>0.49357326478149105</v>
      </c>
      <c r="M28" s="37">
        <f t="shared" si="10"/>
        <v>0.50642673521850901</v>
      </c>
      <c r="N28" s="38">
        <v>124</v>
      </c>
      <c r="O28" s="38">
        <f t="shared" si="11"/>
        <v>61.055837563451774</v>
      </c>
      <c r="P28" s="38">
        <f t="shared" si="12"/>
        <v>59.416666666666664</v>
      </c>
      <c r="Q28" s="38">
        <f t="shared" si="13"/>
        <v>64.583333333333343</v>
      </c>
      <c r="R28" s="38">
        <f t="shared" si="14"/>
        <v>62.944162436548218</v>
      </c>
      <c r="S28" s="39">
        <f t="shared" si="15"/>
        <v>-3.5274957698815683</v>
      </c>
      <c r="T28" s="39">
        <f t="shared" si="16"/>
        <v>-3.5274957698815541</v>
      </c>
      <c r="U28" t="s">
        <v>200</v>
      </c>
      <c r="V28" t="s">
        <v>166</v>
      </c>
      <c r="W28" t="s">
        <v>441</v>
      </c>
      <c r="X28" s="48" t="s">
        <v>467</v>
      </c>
      <c r="Y28" s="41"/>
    </row>
    <row r="29" spans="1:25" ht="15" x14ac:dyDescent="0.25">
      <c r="A29">
        <v>1.66</v>
      </c>
      <c r="B29">
        <v>2.3199999999999998</v>
      </c>
      <c r="C29" s="29">
        <f t="shared" si="0"/>
        <v>3.3444121312837582E-2</v>
      </c>
      <c r="D29" s="30">
        <f>IF(OR($A29="",$B29=""),"",A29*'MPTO_working_2-way'!$G28)</f>
        <v>1.7155172413793103</v>
      </c>
      <c r="E29" s="32">
        <f>IF(OR($A29="",$B29=""),"",B29*'MPTO_working_2-way'!$G28)</f>
        <v>2.3975903614457832</v>
      </c>
      <c r="F29" s="30">
        <f>IF(OR($A29="",$B29=""),"",'MPTO_working_2-way'!D28)</f>
        <v>1.707394928178755</v>
      </c>
      <c r="G29" s="32">
        <f>IF(OR($A29="",$B29=""),"",'MPTO_working_2-way'!E28)</f>
        <v>2.4136375031336175</v>
      </c>
      <c r="H29" s="30">
        <f>IF(OR($A29="",$B29=""),"",'OddsRatio_working_2-way'!M28)</f>
        <v>1.7071067811865479</v>
      </c>
      <c r="I29" s="30">
        <f>IF(OR($A29="",$B29=""),"",'OddsRatio_working_2-way'!N28)</f>
        <v>2.4142135623730954</v>
      </c>
      <c r="J29" s="30">
        <f>IF('Log_working_2-way'!$D28="","",A29^('Log_working_2-way'!$D28))</f>
        <v>1.7034185347793582</v>
      </c>
      <c r="K29" s="32">
        <f>IF('Log_working_2-way'!$D28="","",B29^('Log_working_2-way'!$D28))</f>
        <v>2.4216287324780335</v>
      </c>
      <c r="L29" s="37">
        <f t="shared" si="9"/>
        <v>0.58291457286432158</v>
      </c>
      <c r="M29" s="37">
        <f t="shared" si="10"/>
        <v>0.41708542713567837</v>
      </c>
      <c r="N29" s="38">
        <v>125</v>
      </c>
      <c r="O29" s="38">
        <f t="shared" si="11"/>
        <v>49.698795180722897</v>
      </c>
      <c r="P29" s="38">
        <f t="shared" si="12"/>
        <v>71.120689655172413</v>
      </c>
      <c r="Q29" s="38">
        <f t="shared" si="13"/>
        <v>53.879310344827587</v>
      </c>
      <c r="R29" s="38">
        <f t="shared" si="14"/>
        <v>75.301204819277118</v>
      </c>
      <c r="S29" s="39">
        <f t="shared" si="15"/>
        <v>-4.1805151641046905</v>
      </c>
      <c r="T29" s="39">
        <f t="shared" si="16"/>
        <v>-4.1805151641047047</v>
      </c>
      <c r="U29" t="s">
        <v>203</v>
      </c>
      <c r="V29" t="s">
        <v>164</v>
      </c>
      <c r="W29" t="s">
        <v>441</v>
      </c>
      <c r="X29" s="48" t="s">
        <v>467</v>
      </c>
      <c r="Y29" s="41"/>
    </row>
    <row r="30" spans="1:25" s="35" customFormat="1" ht="15" x14ac:dyDescent="0.25">
      <c r="A30">
        <v>1.5</v>
      </c>
      <c r="B30">
        <v>2.71</v>
      </c>
      <c r="C30" s="29">
        <f t="shared" si="0"/>
        <v>3.5670356703566997E-2</v>
      </c>
      <c r="D30" s="30">
        <f>IF(OR($A30="",$B30=""),"",A30*'MPTO_working_2-way'!$G29)</f>
        <v>1.5535055350553506</v>
      </c>
      <c r="E30" s="32">
        <f>IF(OR($A30="",$B30=""),"",B30*'MPTO_working_2-way'!$G29)</f>
        <v>2.8066666666666666</v>
      </c>
      <c r="F30" s="30">
        <f>IF(OR($A30="",$B30=""),"",'MPTO_working_2-way'!D29)</f>
        <v>1.5412322274881518</v>
      </c>
      <c r="G30" s="32">
        <f>IF(OR($A30="",$B30=""),"",'MPTO_working_2-way'!E29)</f>
        <v>2.847635726795096</v>
      </c>
      <c r="H30" s="30">
        <f>IF(OR($A30="",$B30=""),"",'OddsRatio_working_2-way'!M29)</f>
        <v>1.5407380704358749</v>
      </c>
      <c r="I30" s="30">
        <f>IF(OR($A30="",$B30=""),"",'OddsRatio_working_2-way'!N29)</f>
        <v>2.8493242008906927</v>
      </c>
      <c r="J30" s="30">
        <f>IF('Log_working_2-way'!$D29="","",A30^('Log_working_2-way'!$D29))</f>
        <v>1.5351269474619433</v>
      </c>
      <c r="K30" s="32">
        <f>IF('Log_working_2-way'!$D29="","",B30^('Log_working_2-way'!$D29))</f>
        <v>2.8687154604017304</v>
      </c>
      <c r="L30" s="37">
        <f t="shared" si="9"/>
        <v>0.64370546318289779</v>
      </c>
      <c r="M30" s="37">
        <f t="shared" si="10"/>
        <v>0.35629453681710216</v>
      </c>
      <c r="N30" s="38">
        <v>126</v>
      </c>
      <c r="O30" s="38">
        <f t="shared" si="11"/>
        <v>42</v>
      </c>
      <c r="P30" s="38">
        <f t="shared" si="12"/>
        <v>79.505535055350549</v>
      </c>
      <c r="Q30" s="38">
        <f t="shared" si="13"/>
        <v>46.494464944649444</v>
      </c>
      <c r="R30" s="38">
        <f t="shared" si="14"/>
        <v>84</v>
      </c>
      <c r="S30" s="39">
        <f t="shared" si="15"/>
        <v>-4.4944649446494438</v>
      </c>
      <c r="T30" s="39">
        <f t="shared" si="16"/>
        <v>-4.4944649446494509</v>
      </c>
      <c r="U30" t="s">
        <v>109</v>
      </c>
      <c r="V30" t="s">
        <v>204</v>
      </c>
      <c r="W30" t="s">
        <v>161</v>
      </c>
      <c r="X30" s="48" t="s">
        <v>467</v>
      </c>
      <c r="Y30" s="41"/>
    </row>
    <row r="31" spans="1:25" ht="15" x14ac:dyDescent="0.25">
      <c r="A31">
        <v>2.0099999999999998</v>
      </c>
      <c r="B31">
        <v>1.9</v>
      </c>
      <c r="C31" s="29">
        <f t="shared" si="0"/>
        <v>2.3828227284629522E-2</v>
      </c>
      <c r="D31" s="30">
        <f>IF(OR($A31="",$B31=""),"",A31*'MPTO_working_2-way'!$G30)</f>
        <v>2.0578947368421052</v>
      </c>
      <c r="E31" s="32">
        <f>IF(OR($A31="",$B31=""),"",B31*'MPTO_working_2-way'!$G30)</f>
        <v>1.9452736318407959</v>
      </c>
      <c r="F31" s="30">
        <f>IF(OR($A31="",$B31=""),"",'MPTO_working_2-way'!D30)</f>
        <v>2.05931517929361</v>
      </c>
      <c r="G31" s="32">
        <f>IF(OR($A31="",$B31=""),"",'MPTO_working_2-way'!E30)</f>
        <v>1.9440061084245355</v>
      </c>
      <c r="H31" s="30">
        <f>IF(OR($A31="",$B31=""),"",'OddsRatio_working_2-way'!M30)</f>
        <v>2.0593499054713802</v>
      </c>
      <c r="I31" s="30">
        <f>IF(OR($A31="",$B31=""),"",'OddsRatio_working_2-way'!N30)</f>
        <v>1.9439751632913294</v>
      </c>
      <c r="J31" s="30">
        <f>IF('Log_working_2-way'!$D30="","",A31^('Log_working_2-way'!$D30))</f>
        <v>2.0599919987911819</v>
      </c>
      <c r="K31" s="32">
        <f>IF('Log_working_2-way'!$D30="","",B31^('Log_working_2-way'!$D30))</f>
        <v>1.9434033475162076</v>
      </c>
      <c r="L31" s="37">
        <f t="shared" si="9"/>
        <v>0.48593350383631717</v>
      </c>
      <c r="M31" s="37">
        <f t="shared" si="10"/>
        <v>0.51406649616368294</v>
      </c>
      <c r="N31" s="38">
        <v>127</v>
      </c>
      <c r="O31" s="38">
        <f t="shared" si="11"/>
        <v>63.815920398009951</v>
      </c>
      <c r="P31" s="38">
        <f t="shared" si="12"/>
        <v>60.157894736842096</v>
      </c>
      <c r="Q31" s="38">
        <f t="shared" si="13"/>
        <v>66.84210526315789</v>
      </c>
      <c r="R31" s="38">
        <f t="shared" si="14"/>
        <v>63.184079601990057</v>
      </c>
      <c r="S31" s="39">
        <f t="shared" si="15"/>
        <v>-3.0261848651479397</v>
      </c>
      <c r="T31" s="39">
        <f t="shared" si="16"/>
        <v>-3.026184865147961</v>
      </c>
      <c r="U31" t="s">
        <v>108</v>
      </c>
      <c r="V31" t="s">
        <v>116</v>
      </c>
      <c r="W31" t="s">
        <v>161</v>
      </c>
      <c r="X31" s="48" t="s">
        <v>467</v>
      </c>
      <c r="Y31" s="41"/>
    </row>
    <row r="32" spans="1:25" ht="15" x14ac:dyDescent="0.25">
      <c r="A32">
        <v>2.02</v>
      </c>
      <c r="B32">
        <v>1.89</v>
      </c>
      <c r="C32" s="29">
        <f t="shared" si="0"/>
        <v>2.4150034051024338E-2</v>
      </c>
      <c r="D32" s="30">
        <f>IF(OR($A32="",$B32=""),"",A32*'MPTO_working_2-way'!$G31)</f>
        <v>2.0687830687830693</v>
      </c>
      <c r="E32" s="32">
        <f>IF(OR($A32="",$B32=""),"",B32*'MPTO_working_2-way'!$G31)</f>
        <v>1.9356435643564358</v>
      </c>
      <c r="F32" s="30">
        <f>IF(OR($A32="",$B32=""),"",'MPTO_working_2-way'!D31)</f>
        <v>2.0705027387602368</v>
      </c>
      <c r="G32" s="32">
        <f>IF(OR($A32="",$B32=""),"",'MPTO_working_2-way'!E31)</f>
        <v>1.9341405339682862</v>
      </c>
      <c r="H32" s="30">
        <f>IF(OR($A32="",$B32=""),"",'OddsRatio_working_2-way'!M31)</f>
        <v>2.0705453823777571</v>
      </c>
      <c r="I32" s="30">
        <f>IF(OR($A32="",$B32=""),"",'OddsRatio_working_2-way'!N31)</f>
        <v>1.9341033238394147</v>
      </c>
      <c r="J32" s="30">
        <f>IF('Log_working_2-way'!$D31="","",A32^('Log_working_2-way'!$D31))</f>
        <v>2.0713231559049405</v>
      </c>
      <c r="K32" s="32">
        <f>IF('Log_working_2-way'!$D31="","",B32^('Log_working_2-way'!$D31))</f>
        <v>1.9334251710029571</v>
      </c>
      <c r="L32" s="37">
        <f t="shared" si="9"/>
        <v>0.48337595907928377</v>
      </c>
      <c r="M32" s="37">
        <f t="shared" si="10"/>
        <v>0.51662404092071612</v>
      </c>
      <c r="N32" s="38">
        <v>128</v>
      </c>
      <c r="O32" s="38">
        <f t="shared" si="11"/>
        <v>64.633663366336634</v>
      </c>
      <c r="P32" s="38">
        <f t="shared" si="12"/>
        <v>60.275132275132279</v>
      </c>
      <c r="Q32" s="38">
        <f t="shared" si="13"/>
        <v>67.724867724867735</v>
      </c>
      <c r="R32" s="38">
        <f t="shared" si="14"/>
        <v>63.366336633663366</v>
      </c>
      <c r="S32" s="39">
        <f t="shared" si="15"/>
        <v>-3.0912043585311011</v>
      </c>
      <c r="T32" s="39">
        <f t="shared" si="16"/>
        <v>-3.0912043585310869</v>
      </c>
      <c r="U32" t="s">
        <v>114</v>
      </c>
      <c r="V32" t="s">
        <v>111</v>
      </c>
      <c r="W32" t="s">
        <v>161</v>
      </c>
      <c r="X32" s="48" t="s">
        <v>467</v>
      </c>
      <c r="Y32" s="41"/>
    </row>
    <row r="33" spans="1:25" ht="15" x14ac:dyDescent="0.25">
      <c r="A33">
        <v>2.08</v>
      </c>
      <c r="B33">
        <v>1.84</v>
      </c>
      <c r="C33" s="29">
        <f t="shared" si="0"/>
        <v>2.4247491638795804E-2</v>
      </c>
      <c r="D33" s="30">
        <f>IF(OR($A33="",$B33=""),"",A33*'MPTO_working_2-way'!$G32)</f>
        <v>2.1304347826086953</v>
      </c>
      <c r="E33" s="32">
        <f>IF(OR($A33="",$B33=""),"",B33*'MPTO_working_2-way'!$G32)</f>
        <v>1.8846153846153844</v>
      </c>
      <c r="F33" s="30">
        <f>IF(OR($A33="",$B33=""),"",'MPTO_working_2-way'!D32)</f>
        <v>2.1338090990187331</v>
      </c>
      <c r="G33" s="32">
        <f>IF(OR($A33="",$B33=""),"",'MPTO_working_2-way'!E32)</f>
        <v>1.8819826907946497</v>
      </c>
      <c r="H33" s="30">
        <f>IF(OR($A33="",$B33=""),"",'OddsRatio_working_2-way'!M32)</f>
        <v>2.1338934190276815</v>
      </c>
      <c r="I33" s="30">
        <f>IF(OR($A33="",$B33=""),"",'OddsRatio_working_2-way'!N32)</f>
        <v>1.8819171036881968</v>
      </c>
      <c r="J33" s="30">
        <f>IF('Log_working_2-way'!$D32="","",A33^('Log_working_2-way'!$D32))</f>
        <v>2.1354221138982008</v>
      </c>
      <c r="K33" s="32">
        <f>IF('Log_working_2-way'!$D32="","",B33^('Log_working_2-way'!$D32))</f>
        <v>1.8807297195989381</v>
      </c>
      <c r="L33" s="37">
        <f t="shared" si="9"/>
        <v>0.46938775510204089</v>
      </c>
      <c r="M33" s="37">
        <f t="shared" si="10"/>
        <v>0.53061224489795922</v>
      </c>
      <c r="N33" s="38">
        <v>129</v>
      </c>
      <c r="O33" s="38">
        <f t="shared" si="11"/>
        <v>66.980769230769226</v>
      </c>
      <c r="P33" s="38">
        <f t="shared" si="12"/>
        <v>58.891304347826093</v>
      </c>
      <c r="Q33" s="38">
        <f t="shared" si="13"/>
        <v>70.108695652173907</v>
      </c>
      <c r="R33" s="38">
        <f t="shared" si="14"/>
        <v>62.019230769230766</v>
      </c>
      <c r="S33" s="39">
        <f t="shared" si="15"/>
        <v>-3.1279264214046805</v>
      </c>
      <c r="T33" s="39">
        <f t="shared" si="16"/>
        <v>-3.1279264214046734</v>
      </c>
      <c r="U33" t="s">
        <v>115</v>
      </c>
      <c r="V33" t="s">
        <v>110</v>
      </c>
      <c r="W33" t="s">
        <v>161</v>
      </c>
      <c r="X33" s="48" t="s">
        <v>467</v>
      </c>
      <c r="Y33" s="41"/>
    </row>
    <row r="34" spans="1:25" ht="15" x14ac:dyDescent="0.25">
      <c r="A34">
        <v>2.09</v>
      </c>
      <c r="B34">
        <v>1.81</v>
      </c>
      <c r="C34" s="29">
        <f t="shared" si="0"/>
        <v>3.0955087366835166E-2</v>
      </c>
      <c r="D34" s="30">
        <f>IF(OR($A34="",$B34=""),"",A34*'MPTO_working_2-way'!$G33)</f>
        <v>2.1546961325966851</v>
      </c>
      <c r="E34" s="32">
        <f>IF(OR($A34="",$B34=""),"",B34*'MPTO_working_2-way'!$G33)</f>
        <v>1.8660287081339717</v>
      </c>
      <c r="F34" s="30">
        <f>IF(OR($A34="",$B34=""),"",'MPTO_working_2-way'!D33)</f>
        <v>2.159867538325388</v>
      </c>
      <c r="G34" s="32">
        <f>IF(OR($A34="",$B34=""),"",'MPTO_working_2-way'!E33)</f>
        <v>1.8621674173619833</v>
      </c>
      <c r="H34" s="30">
        <f>IF(OR($A34="",$B34=""),"",'OddsRatio_working_2-way'!M33)</f>
        <v>2.1600340565456171</v>
      </c>
      <c r="I34" s="30">
        <f>IF(OR($A34="",$B34=""),"",'OddsRatio_working_2-way'!N33)</f>
        <v>1.8620436566990362</v>
      </c>
      <c r="J34" s="30">
        <f>IF('Log_working_2-way'!$D33="","",A34^('Log_working_2-way'!$D33))</f>
        <v>2.1623937828196005</v>
      </c>
      <c r="K34" s="32">
        <f>IF('Log_working_2-way'!$D33="","",B34^('Log_working_2-way'!$D33))</f>
        <v>1.8602936584659731</v>
      </c>
      <c r="L34" s="37">
        <f t="shared" si="9"/>
        <v>0.46410256410256412</v>
      </c>
      <c r="M34" s="37">
        <f t="shared" si="10"/>
        <v>0.53589743589743577</v>
      </c>
      <c r="N34" s="38">
        <v>130</v>
      </c>
      <c r="O34" s="38">
        <f t="shared" si="11"/>
        <v>67.799043062200965</v>
      </c>
      <c r="P34" s="38">
        <f t="shared" si="12"/>
        <v>58.176795580110507</v>
      </c>
      <c r="Q34" s="38">
        <f t="shared" si="13"/>
        <v>71.823204419889507</v>
      </c>
      <c r="R34" s="38">
        <f t="shared" si="14"/>
        <v>62.200956937799049</v>
      </c>
      <c r="S34" s="39">
        <f t="shared" si="15"/>
        <v>-4.0241613576885413</v>
      </c>
      <c r="T34" s="39">
        <f t="shared" si="16"/>
        <v>-4.0241613576885413</v>
      </c>
      <c r="U34" t="s">
        <v>140</v>
      </c>
      <c r="V34" t="s">
        <v>112</v>
      </c>
      <c r="W34" t="s">
        <v>161</v>
      </c>
      <c r="X34" s="48" t="s">
        <v>467</v>
      </c>
      <c r="Y34" s="41"/>
    </row>
    <row r="35" spans="1:25" ht="15" x14ac:dyDescent="0.25">
      <c r="A35">
        <v>1.92</v>
      </c>
      <c r="B35">
        <v>1.99</v>
      </c>
      <c r="C35" s="29">
        <f t="shared" si="0"/>
        <v>2.3345896147403788E-2</v>
      </c>
      <c r="D35" s="30">
        <f>IF(OR($A35="",$B35=""),"",A35*'MPTO_working_2-way'!$G34)</f>
        <v>1.9648241206030153</v>
      </c>
      <c r="E35" s="32">
        <f>IF(OR($A35="",$B35=""),"",B35*'MPTO_working_2-way'!$G34)</f>
        <v>2.0364583333333335</v>
      </c>
      <c r="F35" s="30">
        <f>IF(OR($A35="",$B35=""),"",'MPTO_working_2-way'!D34)</f>
        <v>1.9640176827387685</v>
      </c>
      <c r="G35" s="32">
        <f>IF(OR($A35="",$B35=""),"",'MPTO_working_2-way'!E34)</f>
        <v>2.0373253705876082</v>
      </c>
      <c r="H35" s="30">
        <f>IF(OR($A35="",$B35=""),"",'OddsRatio_working_2-way'!M34)</f>
        <v>1.9639984073082948</v>
      </c>
      <c r="I35" s="30">
        <f>IF(OR($A35="",$B35=""),"",'OddsRatio_working_2-way'!N34)</f>
        <v>2.0373461122121879</v>
      </c>
      <c r="J35" s="30">
        <f>IF('Log_working_2-way'!$D34="","",A35^('Log_working_2-way'!$D34))</f>
        <v>1.9636346459170313</v>
      </c>
      <c r="K35" s="32">
        <f>IF('Log_working_2-way'!$D34="","",B35^('Log_working_2-way'!$D34))</f>
        <v>2.0377376988644484</v>
      </c>
      <c r="L35" s="37">
        <f t="shared" si="9"/>
        <v>0.50895140664961636</v>
      </c>
      <c r="M35" s="37">
        <f t="shared" si="10"/>
        <v>0.49104859335038359</v>
      </c>
      <c r="N35" s="38">
        <v>131</v>
      </c>
      <c r="O35" s="38">
        <f t="shared" si="11"/>
        <v>62.770833333333329</v>
      </c>
      <c r="P35" s="38">
        <f t="shared" si="12"/>
        <v>65.170854271356774</v>
      </c>
      <c r="Q35" s="38">
        <f t="shared" si="13"/>
        <v>65.829145728643212</v>
      </c>
      <c r="R35" s="38">
        <f t="shared" si="14"/>
        <v>68.229166666666671</v>
      </c>
      <c r="S35" s="39">
        <f t="shared" si="15"/>
        <v>-3.0583123953098834</v>
      </c>
      <c r="T35" s="39">
        <f t="shared" si="16"/>
        <v>-3.0583123953098976</v>
      </c>
      <c r="U35" t="s">
        <v>113</v>
      </c>
      <c r="V35" t="s">
        <v>156</v>
      </c>
      <c r="W35" t="s">
        <v>161</v>
      </c>
      <c r="X35" s="48" t="s">
        <v>467</v>
      </c>
      <c r="Y35" s="41"/>
    </row>
    <row r="36" spans="1:25" ht="15" x14ac:dyDescent="0.25">
      <c r="A36">
        <v>1.87</v>
      </c>
      <c r="B36">
        <v>2.0499999999999998</v>
      </c>
      <c r="C36" s="29">
        <f t="shared" si="0"/>
        <v>2.2564236337550447E-2</v>
      </c>
      <c r="D36" s="30">
        <f>IF(OR($A36="",$B36=""),"",A36*'MPTO_working_2-way'!$G35)</f>
        <v>1.9121951219512194</v>
      </c>
      <c r="E36" s="32">
        <f>IF(OR($A36="",$B36=""),"",B36*'MPTO_working_2-way'!$G35)</f>
        <v>2.0962566844919781</v>
      </c>
      <c r="F36" s="30">
        <f>IF(OR($A36="",$B36=""),"",'MPTO_working_2-way'!D35)</f>
        <v>1.9103027282920144</v>
      </c>
      <c r="G36" s="32">
        <f>IF(OR($A36="",$B36=""),"",'MPTO_working_2-way'!E35)</f>
        <v>2.0985356507458599</v>
      </c>
      <c r="H36" s="30">
        <f>IF(OR($A36="",$B36=""),"",'OddsRatio_working_2-way'!M35)</f>
        <v>1.9102589898327997</v>
      </c>
      <c r="I36" s="30">
        <f>IF(OR($A36="",$B36=""),"",'OddsRatio_working_2-way'!N35)</f>
        <v>2.0985884360051026</v>
      </c>
      <c r="J36" s="30">
        <f>IF('Log_working_2-way'!$D35="","",A36^('Log_working_2-way'!$D35))</f>
        <v>1.9094064175923491</v>
      </c>
      <c r="K36" s="32">
        <f>IF('Log_working_2-way'!$D35="","",B36^('Log_working_2-way'!$D35))</f>
        <v>2.0996183671625008</v>
      </c>
      <c r="L36" s="37">
        <f t="shared" si="9"/>
        <v>0.52295918367346939</v>
      </c>
      <c r="M36" s="37">
        <f t="shared" si="10"/>
        <v>0.47704081632653073</v>
      </c>
      <c r="N36" s="38">
        <v>132</v>
      </c>
      <c r="O36" s="38">
        <f t="shared" si="11"/>
        <v>61.411764705882348</v>
      </c>
      <c r="P36" s="38">
        <f t="shared" si="12"/>
        <v>67.609756097560961</v>
      </c>
      <c r="Q36" s="38">
        <f t="shared" si="13"/>
        <v>64.390243902439025</v>
      </c>
      <c r="R36" s="38">
        <f t="shared" si="14"/>
        <v>70.588235294117638</v>
      </c>
      <c r="S36" s="39">
        <f t="shared" si="15"/>
        <v>-2.9784791965566768</v>
      </c>
      <c r="T36" s="39">
        <f t="shared" si="16"/>
        <v>-2.9784791965566768</v>
      </c>
      <c r="U36" t="s">
        <v>143</v>
      </c>
      <c r="V36" t="s">
        <v>145</v>
      </c>
      <c r="W36" t="s">
        <v>161</v>
      </c>
      <c r="X36" s="48" t="s">
        <v>467</v>
      </c>
      <c r="Y36" s="41"/>
    </row>
    <row r="37" spans="1:25" ht="15" x14ac:dyDescent="0.25">
      <c r="A37">
        <v>1.38</v>
      </c>
      <c r="B37">
        <v>3.2</v>
      </c>
      <c r="C37" s="29">
        <f t="shared" si="0"/>
        <v>3.7137681159420399E-2</v>
      </c>
      <c r="D37" s="30">
        <f>IF(OR($A37="",$B37=""),"",A37*'MPTO_working_2-way'!$G36)</f>
        <v>1.4312500000000001</v>
      </c>
      <c r="E37" s="32">
        <f>IF(OR($A37="",$B37=""),"",B37*'MPTO_working_2-way'!$G36)</f>
        <v>3.3188405797101455</v>
      </c>
      <c r="F37" s="30">
        <f>IF(OR($A37="",$B37=""),"",'MPTO_working_2-way'!D36)</f>
        <v>1.416292495189224</v>
      </c>
      <c r="G37" s="32">
        <f>IF(OR($A37="",$B37=""),"",'MPTO_working_2-way'!E36)</f>
        <v>3.4021571648690303</v>
      </c>
      <c r="H37" s="30">
        <f>IF(OR($A37="",$B37=""),"",'OddsRatio_working_2-way'!M36)</f>
        <v>1.4156047072968168</v>
      </c>
      <c r="I37" s="30">
        <f>IF(OR($A37="",$B37=""),"",'OddsRatio_working_2-way'!N36)</f>
        <v>3.4061325159289395</v>
      </c>
      <c r="J37" s="30">
        <f>IF('Log_working_2-way'!$D36="","",A37^('Log_working_2-way'!$D36))</f>
        <v>1.408689637193252</v>
      </c>
      <c r="K37" s="32">
        <f>IF('Log_working_2-way'!$D36="","",B37^('Log_working_2-way'!$D36))</f>
        <v>3.4468445220833095</v>
      </c>
      <c r="L37" s="37">
        <f t="shared" si="9"/>
        <v>0.69868995633187769</v>
      </c>
      <c r="M37" s="37">
        <f t="shared" si="10"/>
        <v>0.3013100436681222</v>
      </c>
      <c r="N37" s="38">
        <v>133</v>
      </c>
      <c r="O37" s="38">
        <f t="shared" si="11"/>
        <v>36.623188405797102</v>
      </c>
      <c r="P37" s="38">
        <f t="shared" si="12"/>
        <v>91.4375</v>
      </c>
      <c r="Q37" s="38">
        <f t="shared" si="13"/>
        <v>41.5625</v>
      </c>
      <c r="R37" s="38">
        <f t="shared" si="14"/>
        <v>96.37681159420292</v>
      </c>
      <c r="S37" s="39">
        <f t="shared" si="15"/>
        <v>-4.9393115942028984</v>
      </c>
      <c r="T37" s="39">
        <f t="shared" si="16"/>
        <v>-4.9393115942029198</v>
      </c>
      <c r="U37" t="s">
        <v>144</v>
      </c>
      <c r="V37" t="s">
        <v>141</v>
      </c>
      <c r="W37" t="s">
        <v>161</v>
      </c>
      <c r="X37" s="48" t="s">
        <v>467</v>
      </c>
      <c r="Y37" s="41"/>
    </row>
    <row r="38" spans="1:25" ht="15" x14ac:dyDescent="0.25">
      <c r="A38">
        <v>1.96</v>
      </c>
      <c r="B38">
        <v>1.94</v>
      </c>
      <c r="C38" s="29">
        <f t="shared" si="0"/>
        <v>2.5667999158426325E-2</v>
      </c>
      <c r="D38" s="30">
        <f>IF(OR($A38="",$B38=""),"",A38*'MPTO_working_2-way'!$G37)</f>
        <v>2.0103092783505154</v>
      </c>
      <c r="E38" s="32">
        <f>IF(OR($A38="",$B38=""),"",B38*'MPTO_working_2-way'!$G37)</f>
        <v>1.989795918367347</v>
      </c>
      <c r="F38" s="30">
        <f>IF(OR($A38="",$B38=""),"",'MPTO_working_2-way'!D37)</f>
        <v>2.0105752961082914</v>
      </c>
      <c r="G38" s="32">
        <f>IF(OR($A38="",$B38=""),"",'MPTO_working_2-way'!E37)</f>
        <v>1.9895353704478862</v>
      </c>
      <c r="H38" s="30">
        <f>IF(OR($A38="",$B38=""),"",'OddsRatio_working_2-way'!M37)</f>
        <v>2.0105823052798226</v>
      </c>
      <c r="I38" s="30">
        <f>IF(OR($A38="",$B38=""),"",'OddsRatio_working_2-way'!N37)</f>
        <v>1.9895285072531594</v>
      </c>
      <c r="J38" s="30">
        <f>IF('Log_working_2-way'!$D37="","",A38^('Log_working_2-way'!$D37))</f>
        <v>2.0107026250536491</v>
      </c>
      <c r="K38" s="32">
        <f>IF('Log_working_2-way'!$D37="","",B38^('Log_working_2-way'!$D37))</f>
        <v>1.9894107081664238</v>
      </c>
      <c r="L38" s="37">
        <f t="shared" si="9"/>
        <v>0.49743589743589745</v>
      </c>
      <c r="M38" s="37">
        <f t="shared" si="10"/>
        <v>0.50256410256410255</v>
      </c>
      <c r="N38" s="38">
        <v>134</v>
      </c>
      <c r="O38" s="38">
        <f t="shared" si="11"/>
        <v>65.632653061224488</v>
      </c>
      <c r="P38" s="38">
        <f t="shared" si="12"/>
        <v>64.927835051546381</v>
      </c>
      <c r="Q38" s="38">
        <f t="shared" si="13"/>
        <v>69.072164948453619</v>
      </c>
      <c r="R38" s="38">
        <f t="shared" si="14"/>
        <v>68.367346938775512</v>
      </c>
      <c r="S38" s="39">
        <f t="shared" si="15"/>
        <v>-3.4395118872291306</v>
      </c>
      <c r="T38" s="39">
        <f t="shared" si="16"/>
        <v>-3.4395118872291306</v>
      </c>
      <c r="U38" t="s">
        <v>72</v>
      </c>
      <c r="V38" t="s">
        <v>87</v>
      </c>
      <c r="W38" t="s">
        <v>92</v>
      </c>
      <c r="X38" s="48" t="s">
        <v>467</v>
      </c>
      <c r="Y38" s="41"/>
    </row>
    <row r="39" spans="1:25" ht="15" x14ac:dyDescent="0.25">
      <c r="A39">
        <v>2.0699999999999998</v>
      </c>
      <c r="B39">
        <v>1.85</v>
      </c>
      <c r="C39" s="29">
        <f t="shared" si="0"/>
        <v>2.3632327980154022E-2</v>
      </c>
      <c r="D39" s="30">
        <f>IF(OR($A39="",$B39=""),"",A39*'MPTO_working_2-way'!$G38)</f>
        <v>2.1189189189189186</v>
      </c>
      <c r="E39" s="32">
        <f>IF(OR($A39="",$B39=""),"",B39*'MPTO_working_2-way'!$G38)</f>
        <v>1.893719806763285</v>
      </c>
      <c r="F39" s="30">
        <f>IF(OR($A39="",$B39=""),"",'MPTO_working_2-way'!D38)</f>
        <v>2.1219005402410303</v>
      </c>
      <c r="G39" s="32">
        <f>IF(OR($A39="",$B39=""),"",'MPTO_working_2-way'!E38)</f>
        <v>1.8913446104457341</v>
      </c>
      <c r="H39" s="30">
        <f>IF(OR($A39="",$B39=""),"",'OddsRatio_working_2-way'!M38)</f>
        <v>2.1219730519989164</v>
      </c>
      <c r="I39" s="30">
        <f>IF(OR($A39="",$B39=""),"",'OddsRatio_working_2-way'!N38)</f>
        <v>1.8912870039243732</v>
      </c>
      <c r="J39" s="30">
        <f>IF('Log_working_2-way'!$D38="","",A39^('Log_working_2-way'!$D38))</f>
        <v>2.1233226399853709</v>
      </c>
      <c r="K39" s="32">
        <f>IF('Log_working_2-way'!$D38="","",B39^('Log_working_2-way'!$D38))</f>
        <v>1.8902161893692622</v>
      </c>
      <c r="L39" s="37">
        <f t="shared" si="9"/>
        <v>0.47193877551020413</v>
      </c>
      <c r="M39" s="37">
        <f t="shared" si="10"/>
        <v>0.52806122448979598</v>
      </c>
      <c r="N39" s="38">
        <v>135</v>
      </c>
      <c r="O39" s="38">
        <f t="shared" si="11"/>
        <v>69.782608695652172</v>
      </c>
      <c r="P39" s="38">
        <f t="shared" si="12"/>
        <v>62.027027027027017</v>
      </c>
      <c r="Q39" s="38">
        <f t="shared" si="13"/>
        <v>72.972972972972968</v>
      </c>
      <c r="R39" s="38">
        <f t="shared" si="14"/>
        <v>65.217391304347828</v>
      </c>
      <c r="S39" s="39">
        <f t="shared" si="15"/>
        <v>-3.1903642773207963</v>
      </c>
      <c r="T39" s="39">
        <f t="shared" si="16"/>
        <v>-3.1903642773208105</v>
      </c>
      <c r="U39" t="s">
        <v>86</v>
      </c>
      <c r="V39" t="s">
        <v>82</v>
      </c>
      <c r="W39" t="s">
        <v>92</v>
      </c>
      <c r="X39" s="48" t="s">
        <v>467</v>
      </c>
      <c r="Y39" s="41"/>
    </row>
    <row r="40" spans="1:25" ht="15" x14ac:dyDescent="0.25">
      <c r="A40">
        <v>1.95</v>
      </c>
      <c r="B40">
        <v>1.95</v>
      </c>
      <c r="C40" s="29">
        <f t="shared" si="0"/>
        <v>2.5641025641025772E-2</v>
      </c>
      <c r="D40" s="30">
        <f>IF(OR($A40="",$B40=""),"",A40*'MPTO_working_2-way'!$G39)</f>
        <v>2</v>
      </c>
      <c r="E40" s="32">
        <f>IF(OR($A40="",$B40=""),"",B40*'MPTO_working_2-way'!$G39)</f>
        <v>2</v>
      </c>
      <c r="F40" s="30">
        <f>IF(OR($A40="",$B40=""),"",'MPTO_working_2-way'!D39)</f>
        <v>2.0000000000000004</v>
      </c>
      <c r="G40" s="32">
        <f>IF(OR($A40="",$B40=""),"",'MPTO_working_2-way'!E39)</f>
        <v>2.0000000000000004</v>
      </c>
      <c r="H40" s="30">
        <f>IF(OR($A40="",$B40=""),"",'OddsRatio_working_2-way'!M39)</f>
        <v>2.0000000000000004</v>
      </c>
      <c r="I40" s="30">
        <f>IF(OR($A40="",$B40=""),"",'OddsRatio_working_2-way'!N39)</f>
        <v>2.0000000000000004</v>
      </c>
      <c r="J40" s="30">
        <f>IF('Log_working_2-way'!$D39="","",A40^('Log_working_2-way'!$D39))</f>
        <v>1.9999999999999976</v>
      </c>
      <c r="K40" s="32">
        <f>IF('Log_working_2-way'!$D39="","",B40^('Log_working_2-way'!$D39))</f>
        <v>1.9999999999999976</v>
      </c>
      <c r="L40" s="37">
        <f t="shared" si="9"/>
        <v>0.5</v>
      </c>
      <c r="M40" s="37">
        <f t="shared" si="10"/>
        <v>0.5</v>
      </c>
      <c r="N40" s="38">
        <v>136</v>
      </c>
      <c r="O40" s="38">
        <f t="shared" si="11"/>
        <v>66.256410256410263</v>
      </c>
      <c r="P40" s="38">
        <f t="shared" si="12"/>
        <v>66.256410256410263</v>
      </c>
      <c r="Q40" s="38">
        <f t="shared" si="13"/>
        <v>69.743589743589752</v>
      </c>
      <c r="R40" s="38">
        <f t="shared" si="14"/>
        <v>69.743589743589752</v>
      </c>
      <c r="S40" s="39">
        <f t="shared" si="15"/>
        <v>-3.487179487179489</v>
      </c>
      <c r="T40" s="39">
        <f t="shared" si="16"/>
        <v>-3.487179487179489</v>
      </c>
      <c r="U40" t="s">
        <v>75</v>
      </c>
      <c r="V40" t="s">
        <v>78</v>
      </c>
      <c r="W40" t="s">
        <v>92</v>
      </c>
      <c r="X40" s="48" t="s">
        <v>467</v>
      </c>
      <c r="Y40" s="41"/>
    </row>
    <row r="41" spans="1:25" s="35" customFormat="1" ht="15" x14ac:dyDescent="0.25">
      <c r="A41">
        <v>2.27</v>
      </c>
      <c r="B41">
        <v>1.7</v>
      </c>
      <c r="C41" s="29">
        <f t="shared" si="0"/>
        <v>2.876392847888054E-2</v>
      </c>
      <c r="D41" s="30">
        <f>IF(OR($A41="",$B41=""),"",A41*'MPTO_working_2-way'!$G40)</f>
        <v>2.335294117647059</v>
      </c>
      <c r="E41" s="32">
        <f>IF(OR($A41="",$B41=""),"",B41*'MPTO_working_2-way'!$G40)</f>
        <v>1.748898678414097</v>
      </c>
      <c r="F41" s="30">
        <f>IF(OR($A41="",$B41=""),"",'MPTO_working_2-way'!D40)</f>
        <v>2.3466099118273029</v>
      </c>
      <c r="G41" s="32">
        <f>IF(OR($A41="",$B41=""),"",'MPTO_working_2-way'!E40)</f>
        <v>1.7426055543011967</v>
      </c>
      <c r="H41" s="30">
        <f>IF(OR($A41="",$B41=""),"",'OddsRatio_working_2-way'!M40)</f>
        <v>2.3469542361512192</v>
      </c>
      <c r="I41" s="30">
        <f>IF(OR($A41="",$B41=""),"",'OddsRatio_working_2-way'!N40)</f>
        <v>1.7424157207132702</v>
      </c>
      <c r="J41" s="30">
        <f>IF('Log_working_2-way'!$D40="","",A41^('Log_working_2-way'!$D40))</f>
        <v>2.352141177157876</v>
      </c>
      <c r="K41" s="32">
        <f>IF('Log_working_2-way'!$D40="","",B41^('Log_working_2-way'!$D40))</f>
        <v>1.7395677440294552</v>
      </c>
      <c r="L41" s="37">
        <f t="shared" si="9"/>
        <v>0.4282115869017632</v>
      </c>
      <c r="M41" s="37">
        <f t="shared" si="10"/>
        <v>0.5717884130982368</v>
      </c>
      <c r="N41" s="38">
        <v>137</v>
      </c>
      <c r="O41" s="38">
        <f t="shared" si="11"/>
        <v>76.647577092511014</v>
      </c>
      <c r="P41" s="38">
        <f t="shared" si="12"/>
        <v>56.411764705882355</v>
      </c>
      <c r="Q41" s="38">
        <f t="shared" si="13"/>
        <v>80.588235294117652</v>
      </c>
      <c r="R41" s="38">
        <f t="shared" si="14"/>
        <v>60.352422907488986</v>
      </c>
      <c r="S41" s="39">
        <f t="shared" si="15"/>
        <v>-3.940658201606638</v>
      </c>
      <c r="T41" s="39">
        <f t="shared" si="16"/>
        <v>-3.9406582016066309</v>
      </c>
      <c r="U41" t="s">
        <v>74</v>
      </c>
      <c r="V41" t="s">
        <v>80</v>
      </c>
      <c r="W41" t="s">
        <v>92</v>
      </c>
      <c r="X41" s="48" t="s">
        <v>467</v>
      </c>
      <c r="Y41" s="41"/>
    </row>
    <row r="42" spans="1:25" ht="15" x14ac:dyDescent="0.25">
      <c r="A42">
        <v>2.04</v>
      </c>
      <c r="B42">
        <v>1.87</v>
      </c>
      <c r="C42" s="29">
        <f t="shared" si="0"/>
        <v>2.4955436720142554E-2</v>
      </c>
      <c r="D42" s="30">
        <f>IF(OR($A42="",$B42=""),"",A42*'MPTO_working_2-way'!$G41)</f>
        <v>2.0909090909090908</v>
      </c>
      <c r="E42" s="32">
        <f>IF(OR($A42="",$B42=""),"",B42*'MPTO_working_2-way'!$G41)</f>
        <v>1.9166666666666667</v>
      </c>
      <c r="F42" s="30">
        <f>IF(OR($A42="",$B42=""),"",'MPTO_working_2-way'!D41)</f>
        <v>2.0932835820895521</v>
      </c>
      <c r="G42" s="32">
        <f>IF(OR($A42="",$B42=""),"",'MPTO_working_2-way'!E41)</f>
        <v>1.9146757679180888</v>
      </c>
      <c r="H42" s="30">
        <f>IF(OR($A42="",$B42=""),"",'OddsRatio_working_2-way'!M41)</f>
        <v>2.0933445471810685</v>
      </c>
      <c r="I42" s="30">
        <f>IF(OR($A42="",$B42=""),"",'OddsRatio_working_2-way'!N41)</f>
        <v>1.9146247654303168</v>
      </c>
      <c r="J42" s="30">
        <f>IF('Log_working_2-way'!$D41="","",A42^('Log_working_2-way'!$D41))</f>
        <v>2.0944198529941209</v>
      </c>
      <c r="K42" s="32">
        <f>IF('Log_working_2-way'!$D41="","",B42^('Log_working_2-way'!$D41))</f>
        <v>1.9137261145840778</v>
      </c>
      <c r="L42" s="37">
        <f t="shared" si="9"/>
        <v>0.47826086956521741</v>
      </c>
      <c r="M42" s="37">
        <f t="shared" si="10"/>
        <v>0.52173913043478259</v>
      </c>
      <c r="N42" s="38">
        <v>138</v>
      </c>
      <c r="O42" s="38">
        <f t="shared" si="11"/>
        <v>70.35294117647058</v>
      </c>
      <c r="P42" s="38">
        <f t="shared" si="12"/>
        <v>64.203208556149718</v>
      </c>
      <c r="Q42" s="38">
        <f t="shared" si="13"/>
        <v>73.796791443850253</v>
      </c>
      <c r="R42" s="38">
        <f t="shared" si="14"/>
        <v>67.647058823529406</v>
      </c>
      <c r="S42" s="39">
        <f t="shared" si="15"/>
        <v>-3.4438502673796734</v>
      </c>
      <c r="T42" s="39">
        <f t="shared" si="16"/>
        <v>-3.4438502673796876</v>
      </c>
      <c r="U42" t="s">
        <v>76</v>
      </c>
      <c r="V42" t="s">
        <v>70</v>
      </c>
      <c r="W42" t="s">
        <v>92</v>
      </c>
      <c r="X42" s="48" t="s">
        <v>467</v>
      </c>
      <c r="Y42" s="41"/>
    </row>
    <row r="43" spans="1:25" ht="15" x14ac:dyDescent="0.25">
      <c r="A43">
        <v>2.2999999999999998</v>
      </c>
      <c r="B43">
        <v>1.68</v>
      </c>
      <c r="C43" s="29">
        <f t="shared" si="0"/>
        <v>3.002070393374745E-2</v>
      </c>
      <c r="D43" s="30">
        <f>IF(OR($A43="",$B43=""),"",A43*'MPTO_working_2-way'!$G42)</f>
        <v>2.3690476190476191</v>
      </c>
      <c r="E43" s="32">
        <f>IF(OR($A43="",$B43=""),"",B43*'MPTO_working_2-way'!$G42)</f>
        <v>1.7304347826086957</v>
      </c>
      <c r="F43" s="30">
        <f>IF(OR($A43="",$B43=""),"",'MPTO_working_2-way'!D42)</f>
        <v>2.3822441430332923</v>
      </c>
      <c r="G43" s="32">
        <f>IF(OR($A43="",$B43=""),"",'MPTO_working_2-way'!E42)</f>
        <v>1.7234611953612846</v>
      </c>
      <c r="H43" s="30">
        <f>IF(OR($A43="",$B43=""),"",'OddsRatio_working_2-way'!M42)</f>
        <v>2.3826657968874305</v>
      </c>
      <c r="I43" s="30">
        <f>IF(OR($A43="",$B43=""),"",'OddsRatio_working_2-way'!N42)</f>
        <v>1.7232405706795793</v>
      </c>
      <c r="J43" s="30">
        <f>IF('Log_working_2-way'!$D42="","",A43^('Log_working_2-way'!$D42))</f>
        <v>2.3887319209255629</v>
      </c>
      <c r="K43" s="32">
        <f>IF('Log_working_2-way'!$D42="","",B43^('Log_working_2-way'!$D42))</f>
        <v>1.7200813813896441</v>
      </c>
      <c r="L43" s="37">
        <f t="shared" si="9"/>
        <v>0.42211055276381909</v>
      </c>
      <c r="M43" s="37">
        <f t="shared" si="10"/>
        <v>0.57788944723618085</v>
      </c>
      <c r="N43" s="38">
        <v>139</v>
      </c>
      <c r="O43" s="38">
        <f t="shared" si="11"/>
        <v>78.565217391304344</v>
      </c>
      <c r="P43" s="38">
        <f t="shared" si="12"/>
        <v>56.261904761904752</v>
      </c>
      <c r="Q43" s="38">
        <f t="shared" si="13"/>
        <v>82.738095238095241</v>
      </c>
      <c r="R43" s="38">
        <f t="shared" si="14"/>
        <v>60.434782608695656</v>
      </c>
      <c r="S43" s="39">
        <f t="shared" si="15"/>
        <v>-4.1728778467908967</v>
      </c>
      <c r="T43" s="39">
        <f t="shared" si="16"/>
        <v>-4.1728778467909038</v>
      </c>
      <c r="U43" t="s">
        <v>79</v>
      </c>
      <c r="V43" t="s">
        <v>69</v>
      </c>
      <c r="W43" t="s">
        <v>92</v>
      </c>
      <c r="X43" s="48" t="s">
        <v>467</v>
      </c>
      <c r="Y43" s="41"/>
    </row>
    <row r="44" spans="1:25" ht="15" x14ac:dyDescent="0.25">
      <c r="A44">
        <v>2.25</v>
      </c>
      <c r="B44">
        <v>1.71</v>
      </c>
      <c r="C44" s="29">
        <f t="shared" si="0"/>
        <v>2.9239766081871288E-2</v>
      </c>
      <c r="D44" s="30">
        <f>IF(OR($A44="",$B44=""),"",A44*'MPTO_working_2-way'!$G43)</f>
        <v>2.3157894736842106</v>
      </c>
      <c r="E44" s="32">
        <f>IF(OR($A44="",$B44=""),"",B44*'MPTO_working_2-way'!$G43)</f>
        <v>1.7599999999999998</v>
      </c>
      <c r="F44" s="30">
        <f>IF(OR($A44="",$B44=""),"",'MPTO_working_2-way'!D43)</f>
        <v>2.3265306122448979</v>
      </c>
      <c r="G44" s="32">
        <f>IF(OR($A44="",$B44=""),"",'MPTO_working_2-way'!E43)</f>
        <v>1.7538461538461536</v>
      </c>
      <c r="H44" s="30">
        <f>IF(OR($A44="",$B44=""),"",'OddsRatio_working_2-way'!M43)</f>
        <v>2.3268622310856886</v>
      </c>
      <c r="I44" s="30">
        <f>IF(OR($A44="",$B44=""),"",'OddsRatio_working_2-way'!N43)</f>
        <v>1.753657747256671</v>
      </c>
      <c r="J44" s="30">
        <f>IF('Log_working_2-way'!$D43="","",A44^('Log_working_2-way'!$D43))</f>
        <v>2.331784466562643</v>
      </c>
      <c r="K44" s="32">
        <f>IF('Log_working_2-way'!$D43="","",B44^('Log_working_2-way'!$D43))</f>
        <v>1.7508722508087184</v>
      </c>
      <c r="L44" s="37">
        <f t="shared" si="9"/>
        <v>0.43181818181818182</v>
      </c>
      <c r="M44" s="37">
        <f t="shared" si="10"/>
        <v>0.56818181818181823</v>
      </c>
      <c r="N44" s="38">
        <v>140</v>
      </c>
      <c r="O44" s="38">
        <f t="shared" si="11"/>
        <v>77.777777777777771</v>
      </c>
      <c r="P44" s="38">
        <f t="shared" si="12"/>
        <v>58.12865497076023</v>
      </c>
      <c r="Q44" s="38">
        <f t="shared" si="13"/>
        <v>81.871345029239762</v>
      </c>
      <c r="R44" s="38">
        <f t="shared" si="14"/>
        <v>62.222222222222221</v>
      </c>
      <c r="S44" s="39">
        <f t="shared" si="15"/>
        <v>-4.093567251461991</v>
      </c>
      <c r="T44" s="39">
        <f t="shared" si="16"/>
        <v>-4.093567251461991</v>
      </c>
      <c r="U44" t="s">
        <v>90</v>
      </c>
      <c r="V44" t="s">
        <v>68</v>
      </c>
      <c r="W44" t="s">
        <v>92</v>
      </c>
      <c r="X44" s="48" t="s">
        <v>467</v>
      </c>
      <c r="Y44" s="41"/>
    </row>
    <row r="45" spans="1:25" ht="15" x14ac:dyDescent="0.25">
      <c r="A45">
        <v>2.17</v>
      </c>
      <c r="B45">
        <v>1.76</v>
      </c>
      <c r="C45" s="29">
        <f t="shared" si="0"/>
        <v>2.9011311269375728E-2</v>
      </c>
      <c r="D45" s="30">
        <f>IF(OR($A45="",$B45=""),"",A45*'MPTO_working_2-way'!$G44)</f>
        <v>2.2329545454545454</v>
      </c>
      <c r="E45" s="32">
        <f>IF(OR($A45="",$B45=""),"",B45*'MPTO_working_2-way'!$G44)</f>
        <v>1.8110599078341012</v>
      </c>
      <c r="F45" s="30">
        <f>IF(OR($A45="",$B45=""),"",'MPTO_working_2-way'!D44)</f>
        <v>2.2405256365129644</v>
      </c>
      <c r="G45" s="32">
        <f>IF(OR($A45="",$B45=""),"",'MPTO_working_2-way'!E44)</f>
        <v>1.8061099025820484</v>
      </c>
      <c r="H45" s="30">
        <f>IF(OR($A45="",$B45=""),"",'OddsRatio_working_2-way'!M44)</f>
        <v>2.2407552878027661</v>
      </c>
      <c r="I45" s="30">
        <f>IF(OR($A45="",$B45=""),"",'OddsRatio_working_2-way'!N44)</f>
        <v>1.8059606997693183</v>
      </c>
      <c r="J45" s="30">
        <f>IF('Log_working_2-way'!$D44="","",A45^('Log_working_2-way'!$D44))</f>
        <v>2.2442129030289037</v>
      </c>
      <c r="K45" s="32">
        <f>IF('Log_working_2-way'!$D44="","",B45^('Log_working_2-way'!$D44))</f>
        <v>1.8037209689479914</v>
      </c>
      <c r="L45" s="37">
        <f t="shared" si="9"/>
        <v>0.44783715012722647</v>
      </c>
      <c r="M45" s="37">
        <f t="shared" si="10"/>
        <v>0.55216284987277364</v>
      </c>
      <c r="N45" s="38">
        <v>141</v>
      </c>
      <c r="O45" s="38">
        <f t="shared" si="11"/>
        <v>76.023041474654363</v>
      </c>
      <c r="P45" s="38">
        <f t="shared" si="12"/>
        <v>60.88636363636364</v>
      </c>
      <c r="Q45" s="38">
        <f t="shared" si="13"/>
        <v>80.113636363636374</v>
      </c>
      <c r="R45" s="38">
        <f t="shared" si="14"/>
        <v>64.976958525345623</v>
      </c>
      <c r="S45" s="39">
        <f t="shared" si="15"/>
        <v>-4.090594888982011</v>
      </c>
      <c r="T45" s="39">
        <f t="shared" si="16"/>
        <v>-4.0905948889819825</v>
      </c>
      <c r="U45" t="s">
        <v>91</v>
      </c>
      <c r="V45" t="s">
        <v>84</v>
      </c>
      <c r="W45" t="s">
        <v>92</v>
      </c>
      <c r="X45" s="48" t="s">
        <v>467</v>
      </c>
      <c r="Y45" s="41"/>
    </row>
    <row r="46" spans="1:25" s="35" customFormat="1" ht="15" x14ac:dyDescent="0.25">
      <c r="A46">
        <v>1.98</v>
      </c>
      <c r="B46">
        <v>1.93</v>
      </c>
      <c r="C46" s="29">
        <f t="shared" si="0"/>
        <v>2.3185220076411994E-2</v>
      </c>
      <c r="D46" s="30">
        <f>IF(OR($A46="",$B46=""),"",A46*'MPTO_working_2-way'!$G45)</f>
        <v>2.0259067357512959</v>
      </c>
      <c r="E46" s="32">
        <f>IF(OR($A46="",$B46=""),"",B46*'MPTO_working_2-way'!$G45)</f>
        <v>1.9747474747474751</v>
      </c>
      <c r="F46" s="30">
        <f>IF(OR($A46="",$B46=""),"",'MPTO_working_2-way'!D45)</f>
        <v>2.0265153523890338</v>
      </c>
      <c r="G46" s="32">
        <f>IF(OR($A46="",$B46=""),"",'MPTO_working_2-way'!E45)</f>
        <v>1.974169551066798</v>
      </c>
      <c r="H46" s="30">
        <f>IF(OR($A46="",$B46=""),"",'OddsRatio_working_2-way'!M45)</f>
        <v>2.0265298051494733</v>
      </c>
      <c r="I46" s="30">
        <f>IF(OR($A46="",$B46=""),"",'OddsRatio_working_2-way'!N45)</f>
        <v>1.9741558354989901</v>
      </c>
      <c r="J46" s="30">
        <f>IF('Log_working_2-way'!$D45="","",A46^('Log_working_2-way'!$D45))</f>
        <v>2.0268045830085555</v>
      </c>
      <c r="K46" s="32">
        <f>IF('Log_working_2-way'!$D45="","",B46^('Log_working_2-way'!$D45))</f>
        <v>1.9738951466986834</v>
      </c>
      <c r="L46" s="37">
        <f t="shared" si="9"/>
        <v>0.49360613810741677</v>
      </c>
      <c r="M46" s="37">
        <f t="shared" si="10"/>
        <v>0.50639386189258306</v>
      </c>
      <c r="N46" s="38">
        <v>142</v>
      </c>
      <c r="O46" s="38">
        <f t="shared" si="11"/>
        <v>70.282828282828305</v>
      </c>
      <c r="P46" s="38">
        <f t="shared" si="12"/>
        <v>68.424870466321252</v>
      </c>
      <c r="Q46" s="38">
        <f t="shared" si="13"/>
        <v>73.575129533678762</v>
      </c>
      <c r="R46" s="38">
        <f t="shared" si="14"/>
        <v>71.717171717171723</v>
      </c>
      <c r="S46" s="39">
        <f t="shared" si="15"/>
        <v>-3.292301250850457</v>
      </c>
      <c r="T46" s="39">
        <f t="shared" si="16"/>
        <v>-3.2923012508504712</v>
      </c>
      <c r="U46" t="s">
        <v>71</v>
      </c>
      <c r="V46" t="s">
        <v>88</v>
      </c>
      <c r="W46" t="s">
        <v>92</v>
      </c>
      <c r="X46" s="48" t="s">
        <v>467</v>
      </c>
      <c r="Y46" s="41"/>
    </row>
    <row r="47" spans="1:25" ht="15" x14ac:dyDescent="0.25">
      <c r="A47">
        <v>2.34</v>
      </c>
      <c r="B47">
        <v>1.66</v>
      </c>
      <c r="C47" s="29">
        <f t="shared" si="0"/>
        <v>2.9760065904644417E-2</v>
      </c>
      <c r="D47" s="30">
        <f>IF(OR($A47="",$B47=""),"",A47*'MPTO_working_2-way'!$G46)</f>
        <v>2.4096385542168677</v>
      </c>
      <c r="E47" s="32">
        <f>IF(OR($A47="",$B47=""),"",B47*'MPTO_working_2-way'!$G46)</f>
        <v>1.7094017094017095</v>
      </c>
      <c r="F47" s="30">
        <f>IF(OR($A47="",$B47=""),"",'MPTO_working_2-way'!D46)</f>
        <v>2.4244164274123086</v>
      </c>
      <c r="G47" s="32">
        <f>IF(OR($A47="",$B47=""),"",'MPTO_working_2-way'!E46)</f>
        <v>1.7020418894049603</v>
      </c>
      <c r="H47" s="30">
        <f>IF(OR($A47="",$B47=""),"",'OddsRatio_working_2-way'!M46)</f>
        <v>2.4248870236980302</v>
      </c>
      <c r="I47" s="30">
        <f>IF(OR($A47="",$B47=""),"",'OddsRatio_working_2-way'!N46)</f>
        <v>1.7018100265975373</v>
      </c>
      <c r="J47" s="30">
        <f>IF('Log_working_2-way'!$D46="","",A47^('Log_working_2-way'!$D46))</f>
        <v>2.4316899199135542</v>
      </c>
      <c r="K47" s="32">
        <f>IF('Log_working_2-way'!$D46="","",B47^('Log_working_2-way'!$D46))</f>
        <v>1.6984752676475883</v>
      </c>
      <c r="L47" s="37">
        <f t="shared" si="9"/>
        <v>0.41499999999999998</v>
      </c>
      <c r="M47" s="37">
        <f t="shared" si="10"/>
        <v>0.58499999999999996</v>
      </c>
      <c r="N47" s="38">
        <v>143</v>
      </c>
      <c r="O47" s="38">
        <f t="shared" si="11"/>
        <v>81.8888888888889</v>
      </c>
      <c r="P47" s="38">
        <f t="shared" si="12"/>
        <v>56.855421686746993</v>
      </c>
      <c r="Q47" s="38">
        <f t="shared" si="13"/>
        <v>86.144578313253021</v>
      </c>
      <c r="R47" s="38">
        <f t="shared" si="14"/>
        <v>61.111111111111114</v>
      </c>
      <c r="S47" s="39">
        <f t="shared" si="15"/>
        <v>-4.255689424364121</v>
      </c>
      <c r="T47" s="39">
        <f t="shared" si="16"/>
        <v>-4.255689424364121</v>
      </c>
      <c r="U47" t="s">
        <v>85</v>
      </c>
      <c r="V47" t="s">
        <v>77</v>
      </c>
      <c r="W47" t="s">
        <v>92</v>
      </c>
      <c r="X47" s="48" t="s">
        <v>467</v>
      </c>
      <c r="Y47" s="41"/>
    </row>
    <row r="48" spans="1:25" ht="15" x14ac:dyDescent="0.25">
      <c r="A48">
        <v>2.34</v>
      </c>
      <c r="B48">
        <v>1.66</v>
      </c>
      <c r="C48" s="29">
        <f t="shared" si="0"/>
        <v>2.9760065904644417E-2</v>
      </c>
      <c r="D48" s="30">
        <f>IF(OR($A48="",$B48=""),"",A48*'MPTO_working_2-way'!$G47)</f>
        <v>2.4096385542168677</v>
      </c>
      <c r="E48" s="32">
        <f>IF(OR($A48="",$B48=""),"",B48*'MPTO_working_2-way'!$G47)</f>
        <v>1.7094017094017095</v>
      </c>
      <c r="F48" s="30">
        <f>IF(OR($A48="",$B48=""),"",'MPTO_working_2-way'!D47)</f>
        <v>2.4244164274123086</v>
      </c>
      <c r="G48" s="32">
        <f>IF(OR($A48="",$B48=""),"",'MPTO_working_2-way'!E47)</f>
        <v>1.7020418894049603</v>
      </c>
      <c r="H48" s="30">
        <f>IF(OR($A48="",$B48=""),"",'OddsRatio_working_2-way'!M47)</f>
        <v>2.4248870236980302</v>
      </c>
      <c r="I48" s="30">
        <f>IF(OR($A48="",$B48=""),"",'OddsRatio_working_2-way'!N47)</f>
        <v>1.7018100265975373</v>
      </c>
      <c r="J48" s="30">
        <f>IF('Log_working_2-way'!$D47="","",A48^('Log_working_2-way'!$D47))</f>
        <v>2.4316899199135542</v>
      </c>
      <c r="K48" s="32">
        <f>IF('Log_working_2-way'!$D47="","",B48^('Log_working_2-way'!$D47))</f>
        <v>1.6984752676475883</v>
      </c>
      <c r="L48" s="37">
        <f t="shared" si="9"/>
        <v>0.41499999999999998</v>
      </c>
      <c r="M48" s="37">
        <f t="shared" si="10"/>
        <v>0.58499999999999996</v>
      </c>
      <c r="N48" s="38">
        <v>144</v>
      </c>
      <c r="O48" s="38">
        <f t="shared" si="11"/>
        <v>82.461538461538453</v>
      </c>
      <c r="P48" s="38">
        <f t="shared" si="12"/>
        <v>57.253012048192772</v>
      </c>
      <c r="Q48" s="38">
        <f t="shared" si="13"/>
        <v>86.746987951807242</v>
      </c>
      <c r="R48" s="38">
        <f t="shared" si="14"/>
        <v>61.538461538461547</v>
      </c>
      <c r="S48" s="39">
        <f t="shared" si="15"/>
        <v>-4.285449490268789</v>
      </c>
      <c r="T48" s="39">
        <f t="shared" si="16"/>
        <v>-4.2854494902687748</v>
      </c>
      <c r="U48" t="s">
        <v>81</v>
      </c>
      <c r="V48" t="s">
        <v>89</v>
      </c>
      <c r="W48" t="s">
        <v>92</v>
      </c>
      <c r="X48" s="48" t="s">
        <v>467</v>
      </c>
      <c r="Y48" s="41"/>
    </row>
    <row r="49" spans="1:25" ht="15" x14ac:dyDescent="0.25">
      <c r="A49">
        <v>2.0099999999999998</v>
      </c>
      <c r="B49">
        <v>1.87</v>
      </c>
      <c r="C49" s="29">
        <f t="shared" si="0"/>
        <v>3.22717960997152E-2</v>
      </c>
      <c r="D49" s="30">
        <f>IF(OR($A49="",$B49=""),"",A49*'MPTO_working_2-way'!$G48)</f>
        <v>2.0748663101604272</v>
      </c>
      <c r="E49" s="32">
        <f>IF(OR($A49="",$B49=""),"",B49*'MPTO_working_2-way'!$G48)</f>
        <v>1.9303482587064675</v>
      </c>
      <c r="F49" s="30">
        <f>IF(OR($A49="",$B49=""),"",'MPTO_working_2-way'!D48)</f>
        <v>2.0773758532069522</v>
      </c>
      <c r="G49" s="32">
        <f>IF(OR($A49="",$B49=""),"",'MPTO_working_2-way'!E48)</f>
        <v>1.9281811886013285</v>
      </c>
      <c r="H49" s="30">
        <f>IF(OR($A49="",$B49=""),"",'OddsRatio_working_2-way'!M48)</f>
        <v>2.0774597626964471</v>
      </c>
      <c r="I49" s="30">
        <f>IF(OR($A49="",$B49=""),"",'OddsRatio_working_2-way'!N48)</f>
        <v>1.9281089045009006</v>
      </c>
      <c r="J49" s="30">
        <f>IF('Log_working_2-way'!$D48="","",A49^('Log_working_2-way'!$D48))</f>
        <v>2.0786033258509891</v>
      </c>
      <c r="K49" s="32">
        <f>IF('Log_working_2-way'!$D48="","",B49^('Log_working_2-way'!$D48))</f>
        <v>1.9271248994258339</v>
      </c>
      <c r="L49" s="37">
        <f t="shared" si="9"/>
        <v>0.48195876288659806</v>
      </c>
      <c r="M49" s="37">
        <f t="shared" si="10"/>
        <v>0.51804123711340211</v>
      </c>
      <c r="N49" s="38">
        <v>145</v>
      </c>
      <c r="O49" s="38">
        <f t="shared" si="11"/>
        <v>72.860696517412933</v>
      </c>
      <c r="P49" s="38">
        <f t="shared" si="12"/>
        <v>67.45989304812835</v>
      </c>
      <c r="Q49" s="38">
        <f t="shared" si="13"/>
        <v>77.54010695187165</v>
      </c>
      <c r="R49" s="38">
        <f t="shared" si="14"/>
        <v>72.139303482587081</v>
      </c>
      <c r="S49" s="39">
        <f t="shared" si="15"/>
        <v>-4.6794104344587168</v>
      </c>
      <c r="T49" s="39">
        <f t="shared" si="16"/>
        <v>-4.6794104344587311</v>
      </c>
      <c r="U49" t="s">
        <v>222</v>
      </c>
      <c r="V49" t="s">
        <v>217</v>
      </c>
      <c r="W49" t="s">
        <v>442</v>
      </c>
      <c r="X49" s="48" t="s">
        <v>467</v>
      </c>
      <c r="Y49" s="41"/>
    </row>
    <row r="50" spans="1:25" ht="15" x14ac:dyDescent="0.25">
      <c r="A50">
        <v>1.93</v>
      </c>
      <c r="B50">
        <v>1.94</v>
      </c>
      <c r="C50" s="29">
        <f t="shared" si="0"/>
        <v>3.3598632551679941E-2</v>
      </c>
      <c r="D50" s="30">
        <f>IF(OR($A50="",$B50=""),"",A50*'MPTO_working_2-way'!$G49)</f>
        <v>1.9948453608247423</v>
      </c>
      <c r="E50" s="32">
        <f>IF(OR($A50="",$B50=""),"",B50*'MPTO_working_2-way'!$G49)</f>
        <v>2.0051813471502591</v>
      </c>
      <c r="F50" s="30">
        <f>IF(OR($A50="",$B50=""),"",'MPTO_working_2-way'!D49)</f>
        <v>1.9946726333173512</v>
      </c>
      <c r="G50" s="32">
        <f>IF(OR($A50="",$B50=""),"",'MPTO_working_2-way'!E49)</f>
        <v>2.0053558995233249</v>
      </c>
      <c r="H50" s="30">
        <f>IF(OR($A50="",$B50=""),"",'OddsRatio_working_2-way'!M49)</f>
        <v>1.9946666286387909</v>
      </c>
      <c r="I50" s="30">
        <f>IF(OR($A50="",$B50=""),"",'OddsRatio_working_2-way'!N49)</f>
        <v>2.0053619687316817</v>
      </c>
      <c r="J50" s="30">
        <f>IF('Log_working_2-way'!$D49="","",A50^('Log_working_2-way'!$D49))</f>
        <v>1.9945880029745278</v>
      </c>
      <c r="K50" s="32">
        <f>IF('Log_working_2-way'!$D49="","",B50^('Log_working_2-way'!$D49))</f>
        <v>2.0054414461156225</v>
      </c>
      <c r="L50" s="37">
        <f t="shared" si="9"/>
        <v>0.50129198966408273</v>
      </c>
      <c r="M50" s="37">
        <f t="shared" si="10"/>
        <v>0.49870801033591733</v>
      </c>
      <c r="N50" s="38">
        <v>146</v>
      </c>
      <c r="O50" s="38">
        <f t="shared" si="11"/>
        <v>70.352331606217618</v>
      </c>
      <c r="P50" s="38">
        <f t="shared" si="12"/>
        <v>70.742268041237125</v>
      </c>
      <c r="Q50" s="38">
        <f t="shared" si="13"/>
        <v>75.257731958762889</v>
      </c>
      <c r="R50" s="38">
        <f t="shared" si="14"/>
        <v>75.647668393782396</v>
      </c>
      <c r="S50" s="39">
        <f t="shared" si="15"/>
        <v>-4.9054003525452714</v>
      </c>
      <c r="T50" s="39">
        <f t="shared" si="16"/>
        <v>-4.9054003525452714</v>
      </c>
      <c r="U50" t="s">
        <v>208</v>
      </c>
      <c r="V50" t="s">
        <v>223</v>
      </c>
      <c r="W50" t="s">
        <v>442</v>
      </c>
      <c r="X50" s="48" t="s">
        <v>467</v>
      </c>
      <c r="Y50" s="41"/>
    </row>
    <row r="51" spans="1:25" ht="15" x14ac:dyDescent="0.25">
      <c r="A51">
        <v>2.02</v>
      </c>
      <c r="B51">
        <v>1.85</v>
      </c>
      <c r="C51" s="29">
        <f t="shared" si="0"/>
        <v>3.5590045491035394E-2</v>
      </c>
      <c r="D51" s="30">
        <f>IF(OR($A51="",$B51=""),"",A51*'MPTO_working_2-way'!$G50)</f>
        <v>2.0918918918918914</v>
      </c>
      <c r="E51" s="32">
        <f>IF(OR($A51="",$B51=""),"",B51*'MPTO_working_2-way'!$G50)</f>
        <v>1.9158415841584155</v>
      </c>
      <c r="F51" s="30">
        <f>IF(OR($A51="",$B51=""),"",'MPTO_working_2-way'!D50)</f>
        <v>2.0953181945612553</v>
      </c>
      <c r="G51" s="32">
        <f>IF(OR($A51="",$B51=""),"",'MPTO_working_2-way'!E50)</f>
        <v>1.9129767084719731</v>
      </c>
      <c r="H51" s="30">
        <f>IF(OR($A51="",$B51=""),"",'OddsRatio_working_2-way'!M50)</f>
        <v>2.0954451150103317</v>
      </c>
      <c r="I51" s="30">
        <f>IF(OR($A51="",$B51=""),"",'OddsRatio_working_2-way'!N50)</f>
        <v>1.9128709291752766</v>
      </c>
      <c r="J51" s="30">
        <f>IF('Log_working_2-way'!$D50="","",A51^('Log_working_2-way'!$D50))</f>
        <v>2.0970120716987148</v>
      </c>
      <c r="K51" s="32">
        <f>IF('Log_working_2-way'!$D50="","",B51^('Log_working_2-way'!$D50))</f>
        <v>1.9115669971173959</v>
      </c>
      <c r="L51" s="37">
        <f t="shared" si="9"/>
        <v>0.47803617571059442</v>
      </c>
      <c r="M51" s="37">
        <f t="shared" si="10"/>
        <v>0.5219638242894058</v>
      </c>
      <c r="N51" s="38">
        <v>147</v>
      </c>
      <c r="O51" s="38">
        <f t="shared" si="11"/>
        <v>74.227722772277232</v>
      </c>
      <c r="P51" s="38">
        <f t="shared" si="12"/>
        <v>67.540540540540519</v>
      </c>
      <c r="Q51" s="38">
        <f t="shared" si="13"/>
        <v>79.459459459459453</v>
      </c>
      <c r="R51" s="38">
        <f t="shared" si="14"/>
        <v>72.772277227722768</v>
      </c>
      <c r="S51" s="39">
        <f t="shared" si="15"/>
        <v>-5.2317366871822202</v>
      </c>
      <c r="T51" s="39">
        <f t="shared" si="16"/>
        <v>-5.2317366871822486</v>
      </c>
      <c r="U51" t="s">
        <v>226</v>
      </c>
      <c r="V51" t="s">
        <v>168</v>
      </c>
      <c r="W51" t="s">
        <v>442</v>
      </c>
      <c r="X51" s="48" t="s">
        <v>467</v>
      </c>
      <c r="Y51" s="41"/>
    </row>
    <row r="52" spans="1:25" ht="15" x14ac:dyDescent="0.25">
      <c r="A52">
        <v>2.31</v>
      </c>
      <c r="B52">
        <v>1.65</v>
      </c>
      <c r="C52" s="29">
        <f t="shared" si="0"/>
        <v>3.8961038961038863E-2</v>
      </c>
      <c r="D52" s="30">
        <f>IF(OR($A52="",$B52=""),"",A52*'MPTO_working_2-way'!$G51)</f>
        <v>2.4</v>
      </c>
      <c r="E52" s="32">
        <f>IF(OR($A52="",$B52=""),"",B52*'MPTO_working_2-way'!$G51)</f>
        <v>1.714285714285714</v>
      </c>
      <c r="F52" s="30">
        <f>IF(OR($A52="",$B52=""),"",'MPTO_working_2-way'!D51)</f>
        <v>2.418848167539267</v>
      </c>
      <c r="G52" s="32">
        <f>IF(OR($A52="",$B52=""),"",'MPTO_working_2-way'!E51)</f>
        <v>1.7047970479704795</v>
      </c>
      <c r="H52" s="30">
        <f>IF(OR($A52="",$B52=""),"",'OddsRatio_working_2-way'!M51)</f>
        <v>2.4196424251848119</v>
      </c>
      <c r="I52" s="30">
        <f>IF(OR($A52="",$B52=""),"",'OddsRatio_working_2-way'!N51)</f>
        <v>1.7044027300535323</v>
      </c>
      <c r="J52" s="30">
        <f>IF('Log_working_2-way'!$D51="","",A52^('Log_working_2-way'!$D51))</f>
        <v>2.4284098319246836</v>
      </c>
      <c r="K52" s="32">
        <f>IF('Log_working_2-way'!$D51="","",B52^('Log_working_2-way'!$D51))</f>
        <v>1.7000791913146875</v>
      </c>
      <c r="L52" s="37">
        <f t="shared" si="9"/>
        <v>0.41666666666666669</v>
      </c>
      <c r="M52" s="37">
        <f t="shared" si="10"/>
        <v>0.58333333333333348</v>
      </c>
      <c r="N52" s="38">
        <v>148</v>
      </c>
      <c r="O52" s="38">
        <f t="shared" si="11"/>
        <v>83.930735930735935</v>
      </c>
      <c r="P52" s="38">
        <f t="shared" si="12"/>
        <v>58.303030303030297</v>
      </c>
      <c r="Q52" s="38">
        <f t="shared" si="13"/>
        <v>89.696969696969703</v>
      </c>
      <c r="R52" s="38">
        <f t="shared" si="14"/>
        <v>64.069264069264065</v>
      </c>
      <c r="S52" s="39">
        <f t="shared" si="15"/>
        <v>-5.7662337662337677</v>
      </c>
      <c r="T52" s="39">
        <f t="shared" si="16"/>
        <v>-5.7662337662337677</v>
      </c>
      <c r="U52" t="s">
        <v>212</v>
      </c>
      <c r="V52" t="s">
        <v>219</v>
      </c>
      <c r="W52" t="s">
        <v>442</v>
      </c>
      <c r="X52" s="48" t="s">
        <v>467</v>
      </c>
      <c r="Y52" s="41"/>
    </row>
    <row r="53" spans="1:25" s="35" customFormat="1" ht="15" x14ac:dyDescent="0.25">
      <c r="A53">
        <v>1.8</v>
      </c>
      <c r="B53">
        <v>2.08</v>
      </c>
      <c r="C53" s="29">
        <f t="shared" si="0"/>
        <v>3.6324786324786196E-2</v>
      </c>
      <c r="D53" s="30">
        <f>IF(OR($A53="",$B53=""),"",A53*'MPTO_working_2-way'!$G52)</f>
        <v>1.8653846153846152</v>
      </c>
      <c r="E53" s="32">
        <f>IF(OR($A53="",$B53=""),"",B53*'MPTO_working_2-way'!$G52)</f>
        <v>2.1555555555555554</v>
      </c>
      <c r="F53" s="30">
        <f>IF(OR($A53="",$B53=""),"",'MPTO_working_2-way'!D52)</f>
        <v>1.8608349900596419</v>
      </c>
      <c r="G53" s="32">
        <f>IF(OR($A53="",$B53=""),"",'MPTO_working_2-way'!E52)</f>
        <v>2.1616628175519628</v>
      </c>
      <c r="H53" s="30">
        <f>IF(OR($A53="",$B53=""),"",'OddsRatio_working_2-way'!M52)</f>
        <v>1.86066296582387</v>
      </c>
      <c r="I53" s="30">
        <f>IF(OR($A53="",$B53=""),"",'OddsRatio_working_2-way'!N52)</f>
        <v>2.1618950038622251</v>
      </c>
      <c r="J53" s="30">
        <f>IF('Log_working_2-way'!$D52="","",A53^('Log_working_2-way'!$D52))</f>
        <v>1.8585927587866209</v>
      </c>
      <c r="K53" s="32">
        <f>IF('Log_working_2-way'!$D52="","",B53^('Log_working_2-way'!$D52))</f>
        <v>2.1646965220311589</v>
      </c>
      <c r="L53" s="37">
        <f t="shared" si="9"/>
        <v>0.53608247422680422</v>
      </c>
      <c r="M53" s="37">
        <f t="shared" si="10"/>
        <v>0.46391752577319589</v>
      </c>
      <c r="N53" s="38">
        <v>149</v>
      </c>
      <c r="O53" s="38">
        <f t="shared" si="11"/>
        <v>66.222222222222214</v>
      </c>
      <c r="P53" s="38">
        <f t="shared" si="12"/>
        <v>77.365384615384613</v>
      </c>
      <c r="Q53" s="38">
        <f t="shared" si="13"/>
        <v>71.634615384615373</v>
      </c>
      <c r="R53" s="38">
        <f t="shared" si="14"/>
        <v>82.777777777777786</v>
      </c>
      <c r="S53" s="39">
        <f t="shared" si="15"/>
        <v>-5.4123931623931583</v>
      </c>
      <c r="T53" s="39">
        <f t="shared" si="16"/>
        <v>-5.4123931623931725</v>
      </c>
      <c r="U53" t="s">
        <v>169</v>
      </c>
      <c r="V53" t="s">
        <v>209</v>
      </c>
      <c r="W53" t="s">
        <v>442</v>
      </c>
      <c r="X53" s="48" t="s">
        <v>467</v>
      </c>
      <c r="Y53" s="41"/>
    </row>
    <row r="54" spans="1:25" ht="15" x14ac:dyDescent="0.25">
      <c r="A54">
        <v>1.93</v>
      </c>
      <c r="B54">
        <v>1.94</v>
      </c>
      <c r="C54" s="29">
        <f t="shared" si="0"/>
        <v>3.3598632551679941E-2</v>
      </c>
      <c r="D54" s="30">
        <f>IF(OR($A54="",$B54=""),"",A54*'MPTO_working_2-way'!$G53)</f>
        <v>1.9948453608247423</v>
      </c>
      <c r="E54" s="32">
        <f>IF(OR($A54="",$B54=""),"",B54*'MPTO_working_2-way'!$G53)</f>
        <v>2.0051813471502591</v>
      </c>
      <c r="F54" s="30">
        <f>IF(OR($A54="",$B54=""),"",'MPTO_working_2-way'!D53)</f>
        <v>1.9946726333173512</v>
      </c>
      <c r="G54" s="32">
        <f>IF(OR($A54="",$B54=""),"",'MPTO_working_2-way'!E53)</f>
        <v>2.0053558995233249</v>
      </c>
      <c r="H54" s="30">
        <f>IF(OR($A54="",$B54=""),"",'OddsRatio_working_2-way'!M53)</f>
        <v>1.9946666286387909</v>
      </c>
      <c r="I54" s="30">
        <f>IF(OR($A54="",$B54=""),"",'OddsRatio_working_2-way'!N53)</f>
        <v>2.0053619687316817</v>
      </c>
      <c r="J54" s="30">
        <f>IF('Log_working_2-way'!$D53="","",A54^('Log_working_2-way'!$D53))</f>
        <v>1.9945880029745278</v>
      </c>
      <c r="K54" s="32">
        <f>IF('Log_working_2-way'!$D53="","",B54^('Log_working_2-way'!$D53))</f>
        <v>2.0054414461156225</v>
      </c>
      <c r="L54" s="37">
        <f t="shared" si="9"/>
        <v>0.50129198966408273</v>
      </c>
      <c r="M54" s="37">
        <f t="shared" si="10"/>
        <v>0.49870801033591733</v>
      </c>
      <c r="N54" s="38">
        <v>150</v>
      </c>
      <c r="O54" s="38">
        <f t="shared" si="11"/>
        <v>72.279792746113998</v>
      </c>
      <c r="P54" s="38">
        <f t="shared" si="12"/>
        <v>72.680412371134025</v>
      </c>
      <c r="Q54" s="38">
        <f t="shared" si="13"/>
        <v>77.319587628865989</v>
      </c>
      <c r="R54" s="38">
        <f t="shared" si="14"/>
        <v>77.720207253886016</v>
      </c>
      <c r="S54" s="39">
        <f t="shared" si="15"/>
        <v>-5.0397948827519912</v>
      </c>
      <c r="T54" s="39">
        <f t="shared" si="16"/>
        <v>-5.0397948827519912</v>
      </c>
      <c r="U54" t="s">
        <v>216</v>
      </c>
      <c r="V54" t="s">
        <v>207</v>
      </c>
      <c r="W54" t="s">
        <v>442</v>
      </c>
      <c r="X54" s="48" t="s">
        <v>467</v>
      </c>
      <c r="Y54" s="41"/>
    </row>
    <row r="55" spans="1:25" ht="15" x14ac:dyDescent="0.25">
      <c r="A55">
        <v>1.73</v>
      </c>
      <c r="B55">
        <v>2.17</v>
      </c>
      <c r="C55" s="29">
        <f t="shared" si="0"/>
        <v>3.8864175168482618E-2</v>
      </c>
      <c r="D55" s="30">
        <f>IF(OR($A55="",$B55=""),"",A55*'MPTO_working_2-way'!$G54)</f>
        <v>1.7972350230414749</v>
      </c>
      <c r="E55" s="32">
        <f>IF(OR($A55="",$B55=""),"",B55*'MPTO_working_2-way'!$G54)</f>
        <v>2.254335260115607</v>
      </c>
      <c r="F55" s="30">
        <f>IF(OR($A55="",$B55=""),"",'MPTO_working_2-way'!D54)</f>
        <v>1.7901814453637255</v>
      </c>
      <c r="G55" s="32">
        <f>IF(OR($A55="",$B55=""),"",'MPTO_working_2-way'!E54)</f>
        <v>2.2655321203343295</v>
      </c>
      <c r="H55" s="30">
        <f>IF(OR($A55="",$B55=""),"",'OddsRatio_working_2-way'!M54)</f>
        <v>1.789893425679455</v>
      </c>
      <c r="I55" s="30">
        <f>IF(OR($A55="",$B55=""),"",'OddsRatio_working_2-way'!N54)</f>
        <v>2.2659935726643319</v>
      </c>
      <c r="J55" s="30">
        <f>IF('Log_working_2-way'!$D54="","",A55^('Log_working_2-way'!$D54))</f>
        <v>1.7866801012683895</v>
      </c>
      <c r="K55" s="32">
        <f>IF('Log_working_2-way'!$D54="","",B55^('Log_working_2-way'!$D54))</f>
        <v>2.2711647318744981</v>
      </c>
      <c r="L55" s="37">
        <f t="shared" si="9"/>
        <v>0.55641025641025632</v>
      </c>
      <c r="M55" s="37">
        <f t="shared" si="10"/>
        <v>0.44358974358974357</v>
      </c>
      <c r="N55" s="38">
        <v>151</v>
      </c>
      <c r="O55" s="38">
        <f t="shared" si="11"/>
        <v>63.716763005780365</v>
      </c>
      <c r="P55" s="38">
        <f t="shared" si="12"/>
        <v>81.414746543778804</v>
      </c>
      <c r="Q55" s="38">
        <f t="shared" si="13"/>
        <v>69.585253456221196</v>
      </c>
      <c r="R55" s="38">
        <f t="shared" si="14"/>
        <v>87.283236994219664</v>
      </c>
      <c r="S55" s="39">
        <f t="shared" si="15"/>
        <v>-5.8684904504408308</v>
      </c>
      <c r="T55" s="39">
        <f t="shared" si="16"/>
        <v>-5.8684904504408593</v>
      </c>
      <c r="U55" t="s">
        <v>224</v>
      </c>
      <c r="V55" t="s">
        <v>213</v>
      </c>
      <c r="W55" t="s">
        <v>442</v>
      </c>
      <c r="X55" s="48" t="s">
        <v>467</v>
      </c>
      <c r="Y55" s="41"/>
    </row>
    <row r="56" spans="1:25" ht="15" x14ac:dyDescent="0.25">
      <c r="A56">
        <v>2.2599999999999998</v>
      </c>
      <c r="B56">
        <v>1.68</v>
      </c>
      <c r="C56" s="29">
        <f t="shared" si="0"/>
        <v>3.7715971344289834E-2</v>
      </c>
      <c r="D56" s="30">
        <f>IF(OR($A56="",$B56=""),"",A56*'MPTO_working_2-way'!$G55)</f>
        <v>2.3452380952380949</v>
      </c>
      <c r="E56" s="32">
        <f>IF(OR($A56="",$B56=""),"",B56*'MPTO_working_2-way'!$G55)</f>
        <v>1.7433628318584069</v>
      </c>
      <c r="F56" s="30">
        <f>IF(OR($A56="",$B56=""),"",'MPTO_working_2-way'!D55)</f>
        <v>2.3606068142253167</v>
      </c>
      <c r="G56" s="32">
        <f>IF(OR($A56="",$B56=""),"",'MPTO_working_2-way'!E55)</f>
        <v>1.7349661853408882</v>
      </c>
      <c r="H56" s="30">
        <f>IF(OR($A56="",$B56=""),"",'OddsRatio_working_2-way'!M55)</f>
        <v>2.3612278194595446</v>
      </c>
      <c r="I56" s="30">
        <f>IF(OR($A56="",$B56=""),"",'OddsRatio_working_2-way'!N55)</f>
        <v>1.7346308866924531</v>
      </c>
      <c r="J56" s="30">
        <f>IF('Log_working_2-way'!$D55="","",A56^('Log_working_2-way'!$D55))</f>
        <v>2.3683470446740844</v>
      </c>
      <c r="K56" s="32">
        <f>IF('Log_working_2-way'!$D55="","",B56^('Log_working_2-way'!$D55))</f>
        <v>1.7308087549076629</v>
      </c>
      <c r="L56" s="37">
        <f t="shared" si="9"/>
        <v>0.42639593908629447</v>
      </c>
      <c r="M56" s="37">
        <f t="shared" si="10"/>
        <v>0.57360406091370564</v>
      </c>
      <c r="N56" s="38">
        <v>152</v>
      </c>
      <c r="O56" s="38">
        <f t="shared" si="11"/>
        <v>84.743362831858406</v>
      </c>
      <c r="P56" s="38">
        <f t="shared" si="12"/>
        <v>61.523809523809511</v>
      </c>
      <c r="Q56" s="38">
        <f t="shared" si="13"/>
        <v>90.476190476190482</v>
      </c>
      <c r="R56" s="38">
        <f t="shared" si="14"/>
        <v>67.256637168141594</v>
      </c>
      <c r="S56" s="39">
        <f t="shared" si="15"/>
        <v>-5.732827644332076</v>
      </c>
      <c r="T56" s="39">
        <f t="shared" si="16"/>
        <v>-5.7328276443320831</v>
      </c>
      <c r="U56" t="s">
        <v>214</v>
      </c>
      <c r="V56" t="s">
        <v>205</v>
      </c>
      <c r="W56" t="s">
        <v>442</v>
      </c>
      <c r="X56" s="48" t="s">
        <v>467</v>
      </c>
      <c r="Y56" s="41"/>
    </row>
    <row r="57" spans="1:25" ht="15" x14ac:dyDescent="0.25">
      <c r="A57">
        <v>2.13</v>
      </c>
      <c r="B57">
        <v>1.76</v>
      </c>
      <c r="C57" s="29">
        <f t="shared" si="0"/>
        <v>3.7665386256935607E-2</v>
      </c>
      <c r="D57" s="30">
        <f>IF(OR($A57="",$B57=""),"",A57*'MPTO_working_2-way'!$G56)</f>
        <v>2.2102272727272729</v>
      </c>
      <c r="E57" s="32">
        <f>IF(OR($A57="",$B57=""),"",B57*'MPTO_working_2-way'!$G56)</f>
        <v>1.8262910798122067</v>
      </c>
      <c r="F57" s="30">
        <f>IF(OR($A57="",$B57=""),"",'MPTO_working_2-way'!D56)</f>
        <v>2.2190126672191313</v>
      </c>
      <c r="G57" s="32">
        <f>IF(OR($A57="",$B57=""),"",'MPTO_working_2-way'!E56)</f>
        <v>1.8203360202000585</v>
      </c>
      <c r="H57" s="30">
        <f>IF(OR($A57="",$B57=""),"",'OddsRatio_working_2-way'!M56)</f>
        <v>2.2193613513897996</v>
      </c>
      <c r="I57" s="30">
        <f>IF(OR($A57="",$B57=""),"",'OddsRatio_working_2-way'!N56)</f>
        <v>1.8201014398727853</v>
      </c>
      <c r="J57" s="30">
        <f>IF('Log_working_2-way'!$D56="","",A57^('Log_working_2-way'!$D56))</f>
        <v>2.2234058151600675</v>
      </c>
      <c r="K57" s="32">
        <f>IF('Log_working_2-way'!$D56="","",B57^('Log_working_2-way'!$D56))</f>
        <v>1.8173902621748135</v>
      </c>
      <c r="L57" s="37">
        <f t="shared" si="9"/>
        <v>0.45244215938303339</v>
      </c>
      <c r="M57" s="37">
        <f t="shared" si="10"/>
        <v>0.54755784061696655</v>
      </c>
      <c r="N57" s="38">
        <v>153</v>
      </c>
      <c r="O57" s="38">
        <f t="shared" si="11"/>
        <v>81.16901408450704</v>
      </c>
      <c r="P57" s="38">
        <f t="shared" si="12"/>
        <v>66.068181818181841</v>
      </c>
      <c r="Q57" s="38">
        <f t="shared" si="13"/>
        <v>86.931818181818187</v>
      </c>
      <c r="R57" s="38">
        <f t="shared" si="14"/>
        <v>71.83098591549296</v>
      </c>
      <c r="S57" s="39">
        <f t="shared" si="15"/>
        <v>-5.7628040973111467</v>
      </c>
      <c r="T57" s="39">
        <f t="shared" si="16"/>
        <v>-5.7628040973111183</v>
      </c>
      <c r="U57" t="s">
        <v>218</v>
      </c>
      <c r="V57" t="s">
        <v>225</v>
      </c>
      <c r="W57" t="s">
        <v>442</v>
      </c>
      <c r="X57" s="48" t="s">
        <v>467</v>
      </c>
      <c r="Y57" s="41"/>
    </row>
    <row r="58" spans="1:25" ht="15" x14ac:dyDescent="0.25">
      <c r="A58">
        <v>1.76</v>
      </c>
      <c r="B58">
        <v>2.12</v>
      </c>
      <c r="C58" s="29">
        <f t="shared" si="0"/>
        <v>3.9879931389365408E-2</v>
      </c>
      <c r="D58" s="30">
        <f>IF(OR($A58="",$B58=""),"",A58*'MPTO_working_2-way'!$G57)</f>
        <v>1.8301886792452831</v>
      </c>
      <c r="E58" s="32">
        <f>IF(OR($A58="",$B58=""),"",B58*'MPTO_working_2-way'!$G57)</f>
        <v>2.2045454545454546</v>
      </c>
      <c r="F58" s="30">
        <f>IF(OR($A58="",$B58=""),"",'MPTO_working_2-way'!D57)</f>
        <v>1.8240125146656239</v>
      </c>
      <c r="G58" s="32">
        <f>IF(OR($A58="",$B58=""),"",'MPTO_working_2-way'!E57)</f>
        <v>2.213573801613669</v>
      </c>
      <c r="H58" s="30">
        <f>IF(OR($A58="",$B58=""),"",'OddsRatio_working_2-way'!M57)</f>
        <v>1.8237544710479137</v>
      </c>
      <c r="I58" s="30">
        <f>IF(OR($A58="",$B58=""),"",'OddsRatio_working_2-way'!N57)</f>
        <v>2.2139539573337679</v>
      </c>
      <c r="J58" s="30">
        <f>IF('Log_working_2-way'!$D57="","",A58^('Log_working_2-way'!$D57))</f>
        <v>1.8209380433579214</v>
      </c>
      <c r="K58" s="32">
        <f>IF('Log_working_2-way'!$D57="","",B58^('Log_working_2-way'!$D57))</f>
        <v>2.2181187217362539</v>
      </c>
      <c r="L58" s="37">
        <f t="shared" si="9"/>
        <v>0.54639175257731953</v>
      </c>
      <c r="M58" s="37">
        <f t="shared" si="10"/>
        <v>0.45360824742268041</v>
      </c>
      <c r="N58" s="38">
        <v>154</v>
      </c>
      <c r="O58" s="38">
        <f t="shared" si="11"/>
        <v>66.500000000000014</v>
      </c>
      <c r="P58" s="38">
        <f t="shared" si="12"/>
        <v>81.35849056603773</v>
      </c>
      <c r="Q58" s="38">
        <f t="shared" si="13"/>
        <v>72.641509433962256</v>
      </c>
      <c r="R58" s="38">
        <f t="shared" si="14"/>
        <v>87.500000000000014</v>
      </c>
      <c r="S58" s="39">
        <f t="shared" si="15"/>
        <v>-6.1415094339622414</v>
      </c>
      <c r="T58" s="39">
        <f t="shared" si="16"/>
        <v>-6.141509433962284</v>
      </c>
      <c r="U58" t="s">
        <v>206</v>
      </c>
      <c r="V58" t="s">
        <v>211</v>
      </c>
      <c r="W58" t="s">
        <v>442</v>
      </c>
      <c r="X58" s="48" t="s">
        <v>467</v>
      </c>
      <c r="Y58" s="41"/>
    </row>
    <row r="59" spans="1:25" ht="15" x14ac:dyDescent="0.25">
      <c r="A59">
        <v>1.65</v>
      </c>
      <c r="B59">
        <v>2.3199999999999998</v>
      </c>
      <c r="C59" s="29">
        <f t="shared" si="0"/>
        <v>3.709508881922674E-2</v>
      </c>
      <c r="D59" s="30">
        <f>IF(OR($A59="",$B59=""),"",A59*'MPTO_working_2-way'!$G58)</f>
        <v>1.711206896551724</v>
      </c>
      <c r="E59" s="32">
        <f>IF(OR($A59="",$B59=""),"",B59*'MPTO_working_2-way'!$G58)</f>
        <v>2.4060606060606058</v>
      </c>
      <c r="F59" s="30">
        <f>IF(OR($A59="",$B59=""),"",'MPTO_working_2-way'!D58)</f>
        <v>1.702089817696754</v>
      </c>
      <c r="G59" s="32">
        <f>IF(OR($A59="",$B59=""),"",'MPTO_working_2-way'!E58)</f>
        <v>2.4243191893603542</v>
      </c>
      <c r="H59" s="30">
        <f>IF(OR($A59="",$B59=""),"",'OddsRatio_working_2-way'!M58)</f>
        <v>1.7017294652672368</v>
      </c>
      <c r="I59" s="30">
        <f>IF(OR($A59="",$B59=""),"",'OddsRatio_working_2-way'!N58)</f>
        <v>2.4250506063888508</v>
      </c>
      <c r="J59" s="30">
        <f>IF('Log_working_2-way'!$D58="","",A59^('Log_working_2-way'!$D58))</f>
        <v>1.6975799054956422</v>
      </c>
      <c r="K59" s="32">
        <f>IF('Log_working_2-way'!$D58="","",B59^('Log_working_2-way'!$D58))</f>
        <v>2.4335275315726488</v>
      </c>
      <c r="L59" s="37">
        <f t="shared" si="9"/>
        <v>0.58438287153652402</v>
      </c>
      <c r="M59" s="37">
        <f t="shared" si="10"/>
        <v>0.41561712846347609</v>
      </c>
      <c r="N59" s="38">
        <v>155</v>
      </c>
      <c r="O59" s="38">
        <f t="shared" si="11"/>
        <v>61.060606060606062</v>
      </c>
      <c r="P59" s="38">
        <f t="shared" si="12"/>
        <v>88.189655172413779</v>
      </c>
      <c r="Q59" s="38">
        <f t="shared" si="13"/>
        <v>66.810344827586206</v>
      </c>
      <c r="R59" s="38">
        <f t="shared" si="14"/>
        <v>93.939393939393938</v>
      </c>
      <c r="S59" s="39">
        <f t="shared" si="15"/>
        <v>-5.7497387669801441</v>
      </c>
      <c r="T59" s="39">
        <f t="shared" si="16"/>
        <v>-5.7497387669801583</v>
      </c>
      <c r="U59" t="s">
        <v>220</v>
      </c>
      <c r="V59" t="s">
        <v>221</v>
      </c>
      <c r="W59" t="s">
        <v>442</v>
      </c>
      <c r="X59" s="48" t="s">
        <v>467</v>
      </c>
      <c r="Y59" s="41"/>
    </row>
    <row r="60" spans="1:25" s="35" customFormat="1" ht="15" x14ac:dyDescent="0.25">
      <c r="A60">
        <v>2.4</v>
      </c>
      <c r="B60">
        <v>1.61</v>
      </c>
      <c r="C60" s="29">
        <f t="shared" si="0"/>
        <v>3.7784679089026829E-2</v>
      </c>
      <c r="D60" s="30">
        <f>IF(OR($A60="",$B60=""),"",A60*'MPTO_working_2-way'!$G59)</f>
        <v>2.4906832298136643</v>
      </c>
      <c r="E60" s="32">
        <f>IF(OR($A60="",$B60=""),"",B60*'MPTO_working_2-way'!$G59)</f>
        <v>1.6708333333333334</v>
      </c>
      <c r="F60" s="30">
        <f>IF(OR($A60="",$B60=""),"",'MPTO_working_2-way'!D59)</f>
        <v>2.5139882888744305</v>
      </c>
      <c r="G60" s="32">
        <f>IF(OR($A60="",$B60=""),"",'MPTO_working_2-way'!E59)</f>
        <v>1.6605070906746886</v>
      </c>
      <c r="H60" s="30">
        <f>IF(OR($A60="",$B60=""),"",'OddsRatio_working_2-way'!M59)</f>
        <v>2.5149527937243179</v>
      </c>
      <c r="I60" s="30">
        <f>IF(OR($A60="",$B60=""),"",'OddsRatio_working_2-way'!N59)</f>
        <v>1.660086574408453</v>
      </c>
      <c r="J60" s="30">
        <f>IF('Log_working_2-way'!$D59="","",A60^('Log_working_2-way'!$D59))</f>
        <v>2.5258285211487945</v>
      </c>
      <c r="K60" s="32">
        <f>IF('Log_working_2-way'!$D59="","",B60^('Log_working_2-way'!$D59))</f>
        <v>1.6553816409506441</v>
      </c>
      <c r="L60" s="37">
        <f t="shared" si="9"/>
        <v>0.40149625935162098</v>
      </c>
      <c r="M60" s="37">
        <f t="shared" si="10"/>
        <v>0.59850374064837908</v>
      </c>
      <c r="N60" s="38">
        <v>156</v>
      </c>
      <c r="O60" s="38">
        <f t="shared" si="11"/>
        <v>91</v>
      </c>
      <c r="P60" s="38">
        <f t="shared" si="12"/>
        <v>59.105590062111816</v>
      </c>
      <c r="Q60" s="38">
        <f t="shared" si="13"/>
        <v>96.894409937888184</v>
      </c>
      <c r="R60" s="38">
        <f t="shared" si="14"/>
        <v>65</v>
      </c>
      <c r="S60" s="39">
        <f t="shared" si="15"/>
        <v>-5.8944099378881845</v>
      </c>
      <c r="T60" s="39">
        <f t="shared" si="16"/>
        <v>-5.8944099378881845</v>
      </c>
      <c r="U60" t="s">
        <v>246</v>
      </c>
      <c r="V60" t="s">
        <v>239</v>
      </c>
      <c r="W60" t="s">
        <v>450</v>
      </c>
      <c r="X60" s="48" t="s">
        <v>467</v>
      </c>
      <c r="Y60" s="41"/>
    </row>
    <row r="61" spans="1:25" ht="15" x14ac:dyDescent="0.25">
      <c r="A61">
        <v>2.1</v>
      </c>
      <c r="B61">
        <v>1.78</v>
      </c>
      <c r="C61" s="29">
        <f t="shared" si="0"/>
        <v>3.7988228999465079E-2</v>
      </c>
      <c r="D61" s="30">
        <f>IF(OR($A61="",$B61=""),"",A61*'MPTO_working_2-way'!$G60)</f>
        <v>2.1797752808988768</v>
      </c>
      <c r="E61" s="32">
        <f>IF(OR($A61="",$B61=""),"",B61*'MPTO_working_2-way'!$G60)</f>
        <v>1.8476190476190479</v>
      </c>
      <c r="F61" s="30">
        <f>IF(OR($A61="",$B61=""),"",'MPTO_working_2-way'!D60)</f>
        <v>2.1872440023405506</v>
      </c>
      <c r="G61" s="32">
        <f>IF(OR($A61="",$B61=""),"",'MPTO_working_2-way'!E60)</f>
        <v>1.8422868408082802</v>
      </c>
      <c r="H61" s="30">
        <f>IF(OR($A61="",$B61=""),"",'OddsRatio_working_2-way'!M60)</f>
        <v>2.1875421719907089</v>
      </c>
      <c r="I61" s="30">
        <f>IF(OR($A61="",$B61=""),"",'OddsRatio_working_2-way'!N60)</f>
        <v>1.8420753583206844</v>
      </c>
      <c r="J61" s="30">
        <f>IF('Log_working_2-way'!$D60="","",A61^('Log_working_2-way'!$D60))</f>
        <v>2.1909772182449698</v>
      </c>
      <c r="K61" s="32">
        <f>IF('Log_working_2-way'!$D60="","",B61^('Log_working_2-way'!$D60))</f>
        <v>1.8396466235294411</v>
      </c>
      <c r="L61" s="37">
        <f t="shared" si="9"/>
        <v>0.45876288659793807</v>
      </c>
      <c r="M61" s="37">
        <f t="shared" si="10"/>
        <v>0.54123711340206171</v>
      </c>
      <c r="N61" s="38">
        <v>157</v>
      </c>
      <c r="O61" s="38">
        <f t="shared" si="11"/>
        <v>82.238095238095227</v>
      </c>
      <c r="P61" s="38">
        <f t="shared" si="12"/>
        <v>68.797752808988761</v>
      </c>
      <c r="Q61" s="38">
        <f t="shared" si="13"/>
        <v>88.202247191011239</v>
      </c>
      <c r="R61" s="38">
        <f t="shared" si="14"/>
        <v>74.761904761904759</v>
      </c>
      <c r="S61" s="39">
        <f t="shared" si="15"/>
        <v>-5.9641519529160121</v>
      </c>
      <c r="T61" s="39">
        <f t="shared" si="16"/>
        <v>-5.9641519529159979</v>
      </c>
      <c r="U61" t="s">
        <v>242</v>
      </c>
      <c r="V61" t="s">
        <v>237</v>
      </c>
      <c r="W61" t="s">
        <v>450</v>
      </c>
      <c r="X61" s="48" t="s">
        <v>467</v>
      </c>
      <c r="Y61" s="41"/>
    </row>
    <row r="62" spans="1:25" ht="15" x14ac:dyDescent="0.25">
      <c r="A62">
        <v>2.34</v>
      </c>
      <c r="B62">
        <v>1.64</v>
      </c>
      <c r="C62" s="29">
        <f t="shared" si="0"/>
        <v>3.7106524911402872E-2</v>
      </c>
      <c r="D62" s="30">
        <f>IF(OR($A62="",$B62=""),"",A62*'MPTO_working_2-way'!$G61)</f>
        <v>2.4268292682926824</v>
      </c>
      <c r="E62" s="32">
        <f>IF(OR($A62="",$B62=""),"",B62*'MPTO_working_2-way'!$G61)</f>
        <v>1.7008547008547006</v>
      </c>
      <c r="F62" s="30">
        <f>IF(OR($A62="",$B62=""),"",'MPTO_working_2-way'!D61)</f>
        <v>2.4462009178990307</v>
      </c>
      <c r="G62" s="32">
        <f>IF(OR($A62="",$B62=""),"",'MPTO_working_2-way'!E61)</f>
        <v>1.6914668547249645</v>
      </c>
      <c r="H62" s="30">
        <f>IF(OR($A62="",$B62=""),"",'OddsRatio_working_2-way'!M61)</f>
        <v>2.4469796128487777</v>
      </c>
      <c r="I62" s="30">
        <f>IF(OR($A62="",$B62=""),"",'OddsRatio_working_2-way'!N61)</f>
        <v>1.6910947404650878</v>
      </c>
      <c r="J62" s="30">
        <f>IF('Log_working_2-way'!$D61="","",A62^('Log_working_2-way'!$D61))</f>
        <v>2.4559827297707368</v>
      </c>
      <c r="K62" s="32">
        <f>IF('Log_working_2-way'!$D61="","",B62^('Log_working_2-way'!$D61))</f>
        <v>1.6868213334902025</v>
      </c>
      <c r="L62" s="37">
        <f t="shared" si="9"/>
        <v>0.41206030150753775</v>
      </c>
      <c r="M62" s="37">
        <f t="shared" si="10"/>
        <v>0.58793969849246241</v>
      </c>
      <c r="N62" s="38">
        <v>158</v>
      </c>
      <c r="O62" s="38">
        <f t="shared" si="11"/>
        <v>90.478632478632477</v>
      </c>
      <c r="P62" s="38">
        <f t="shared" si="12"/>
        <v>61.658536585365852</v>
      </c>
      <c r="Q62" s="38">
        <f t="shared" si="13"/>
        <v>96.341463414634148</v>
      </c>
      <c r="R62" s="38">
        <f t="shared" si="14"/>
        <v>67.521367521367523</v>
      </c>
      <c r="S62" s="39">
        <f t="shared" si="15"/>
        <v>-5.8628309360016715</v>
      </c>
      <c r="T62" s="39">
        <f t="shared" si="16"/>
        <v>-5.8628309360016715</v>
      </c>
      <c r="U62" t="s">
        <v>234</v>
      </c>
      <c r="V62" t="s">
        <v>231</v>
      </c>
      <c r="W62" t="s">
        <v>450</v>
      </c>
      <c r="X62" s="48" t="s">
        <v>467</v>
      </c>
      <c r="Y62" s="41"/>
    </row>
    <row r="63" spans="1:25" s="50" customFormat="1" ht="15" x14ac:dyDescent="0.25">
      <c r="A63">
        <v>1.85</v>
      </c>
      <c r="B63">
        <v>2.0299999999999998</v>
      </c>
      <c r="C63" s="29">
        <f t="shared" si="0"/>
        <v>3.315137797896428E-2</v>
      </c>
      <c r="D63" s="30">
        <f>IF(OR($A63="",$B63=""),"",A63*'MPTO_working_2-way'!$G62)</f>
        <v>1.9113300492610841</v>
      </c>
      <c r="E63" s="32">
        <f>IF(OR($A63="",$B63=""),"",B63*'MPTO_working_2-way'!$G62)</f>
        <v>2.0972972972972972</v>
      </c>
      <c r="F63" s="30">
        <f>IF(OR($A63="",$B63=""),"",'MPTO_working_2-way'!D62)</f>
        <v>1.9085249650616189</v>
      </c>
      <c r="G63" s="32">
        <f>IF(OR($A63="",$B63=""),"",'MPTO_working_2-way'!E62)</f>
        <v>2.1006852188505105</v>
      </c>
      <c r="H63" s="30">
        <f>IF(OR($A63="",$B63=""),"",'OddsRatio_working_2-way'!M62)</f>
        <v>1.9084287085108012</v>
      </c>
      <c r="I63" s="30">
        <f>IF(OR($A63="",$B63=""),"",'OddsRatio_working_2-way'!N62)</f>
        <v>2.1008018467836762</v>
      </c>
      <c r="J63" s="30">
        <f>IF('Log_working_2-way'!$D62="","",A63^('Log_working_2-way'!$D62))</f>
        <v>1.9071545307970494</v>
      </c>
      <c r="K63" s="32">
        <f>IF('Log_working_2-way'!$D62="","",B63^('Log_working_2-way'!$D62))</f>
        <v>2.1023480190539692</v>
      </c>
      <c r="L63" s="37">
        <f t="shared" si="9"/>
        <v>0.52319587628865971</v>
      </c>
      <c r="M63" s="37">
        <f t="shared" si="10"/>
        <v>0.47680412371134023</v>
      </c>
      <c r="N63" s="38">
        <v>159</v>
      </c>
      <c r="O63" s="38">
        <f t="shared" si="11"/>
        <v>73.054054054054063</v>
      </c>
      <c r="P63" s="38">
        <f t="shared" si="12"/>
        <v>80.674876847290648</v>
      </c>
      <c r="Q63" s="38">
        <f t="shared" si="13"/>
        <v>78.325123152709367</v>
      </c>
      <c r="R63" s="38">
        <f t="shared" si="14"/>
        <v>85.945945945945937</v>
      </c>
      <c r="S63" s="39">
        <f t="shared" si="15"/>
        <v>-5.2710690986553033</v>
      </c>
      <c r="T63" s="39">
        <f t="shared" si="16"/>
        <v>-5.2710690986552891</v>
      </c>
      <c r="U63" t="s">
        <v>236</v>
      </c>
      <c r="V63" t="s">
        <v>229</v>
      </c>
      <c r="W63" t="s">
        <v>450</v>
      </c>
      <c r="X63" s="48" t="s">
        <v>467</v>
      </c>
      <c r="Y63" s="51"/>
    </row>
    <row r="64" spans="1:25" ht="15" x14ac:dyDescent="0.25">
      <c r="A64">
        <v>2.15</v>
      </c>
      <c r="B64">
        <v>1.75</v>
      </c>
      <c r="C64" s="29">
        <f t="shared" si="0"/>
        <v>3.6544850498338777E-2</v>
      </c>
      <c r="D64" s="30">
        <f>IF(OR($A64="",$B64=""),"",A64*'MPTO_working_2-way'!$G63)</f>
        <v>2.2285714285714282</v>
      </c>
      <c r="E64" s="32">
        <f>IF(OR($A64="",$B64=""),"",B64*'MPTO_working_2-way'!$G63)</f>
        <v>1.8139534883720929</v>
      </c>
      <c r="F64" s="30">
        <f>IF(OR($A64="",$B64=""),"",'MPTO_working_2-way'!D63)</f>
        <v>2.2379182156133823</v>
      </c>
      <c r="G64" s="32">
        <f>IF(OR($A64="",$B64=""),"",'MPTO_working_2-way'!E63)</f>
        <v>1.8078078078078077</v>
      </c>
      <c r="H64" s="30">
        <f>IF(OR($A64="",$B64=""),"",'OddsRatio_working_2-way'!M63)</f>
        <v>2.2382783747337802</v>
      </c>
      <c r="I64" s="30">
        <f>IF(OR($A64="",$B64=""),"",'OddsRatio_working_2-way'!N63)</f>
        <v>1.8075728530872484</v>
      </c>
      <c r="J64" s="30">
        <f>IF('Log_working_2-way'!$D63="","",A64^('Log_working_2-way'!$D63))</f>
        <v>2.2425796542182517</v>
      </c>
      <c r="K64" s="32">
        <f>IF('Log_working_2-way'!$D63="","",B64^('Log_working_2-way'!$D63))</f>
        <v>1.8047773811563292</v>
      </c>
      <c r="L64" s="37">
        <f t="shared" si="9"/>
        <v>0.44871794871794879</v>
      </c>
      <c r="M64" s="37">
        <f t="shared" si="10"/>
        <v>0.55128205128205132</v>
      </c>
      <c r="N64" s="38">
        <v>160</v>
      </c>
      <c r="O64" s="38">
        <f t="shared" si="11"/>
        <v>85.581395348837205</v>
      </c>
      <c r="P64" s="38">
        <f t="shared" si="12"/>
        <v>68.571428571428569</v>
      </c>
      <c r="Q64" s="38">
        <f t="shared" si="13"/>
        <v>91.428571428571416</v>
      </c>
      <c r="R64" s="38">
        <f t="shared" si="14"/>
        <v>74.418604651162795</v>
      </c>
      <c r="S64" s="39">
        <f t="shared" si="15"/>
        <v>-5.8471760797342114</v>
      </c>
      <c r="T64" s="39">
        <f t="shared" si="16"/>
        <v>-5.8471760797342256</v>
      </c>
      <c r="U64" t="s">
        <v>240</v>
      </c>
      <c r="V64" t="s">
        <v>245</v>
      </c>
      <c r="W64" t="s">
        <v>450</v>
      </c>
      <c r="X64" s="48" t="s">
        <v>467</v>
      </c>
      <c r="Y64" s="41"/>
    </row>
    <row r="65" spans="1:25" ht="15" x14ac:dyDescent="0.25">
      <c r="A65">
        <v>2.29</v>
      </c>
      <c r="B65">
        <v>1.66</v>
      </c>
      <c r="C65" s="29">
        <f t="shared" si="0"/>
        <v>3.9090861261640519E-2</v>
      </c>
      <c r="D65" s="30">
        <f>IF(OR($A65="",$B65=""),"",A65*'MPTO_working_2-way'!$G64)</f>
        <v>2.3795180722891569</v>
      </c>
      <c r="E65" s="32">
        <f>IF(OR($A65="",$B65=""),"",B65*'MPTO_working_2-way'!$G64)</f>
        <v>1.7248908296943233</v>
      </c>
      <c r="F65" s="30">
        <f>IF(OR($A65="",$B65=""),"",'MPTO_working_2-way'!D64)</f>
        <v>2.3973008765844739</v>
      </c>
      <c r="G65" s="32">
        <f>IF(OR($A65="",$B65=""),"",'MPTO_working_2-way'!E64)</f>
        <v>1.7156654781784539</v>
      </c>
      <c r="H65" s="30">
        <f>IF(OR($A65="",$B65=""),"",'OddsRatio_working_2-way'!M64)</f>
        <v>2.3980505908390635</v>
      </c>
      <c r="I65" s="30">
        <f>IF(OR($A65="",$B65=""),"",'OddsRatio_working_2-way'!N64)</f>
        <v>1.7152816976385905</v>
      </c>
      <c r="J65" s="30">
        <f>IF('Log_working_2-way'!$D64="","",A65^('Log_working_2-way'!$D64))</f>
        <v>2.4063151286043962</v>
      </c>
      <c r="K65" s="32">
        <f>IF('Log_working_2-way'!$D64="","",B65^('Log_working_2-way'!$D64))</f>
        <v>1.7110781784678428</v>
      </c>
      <c r="L65" s="37">
        <f t="shared" si="9"/>
        <v>0.42025316455696199</v>
      </c>
      <c r="M65" s="37">
        <f t="shared" si="10"/>
        <v>0.57974683544303796</v>
      </c>
      <c r="N65" s="38">
        <v>161</v>
      </c>
      <c r="O65" s="38">
        <f t="shared" si="11"/>
        <v>90.6943231441048</v>
      </c>
      <c r="P65" s="38">
        <f t="shared" si="12"/>
        <v>64.01204819277109</v>
      </c>
      <c r="Q65" s="38">
        <f t="shared" si="13"/>
        <v>96.987951807228924</v>
      </c>
      <c r="R65" s="38">
        <f t="shared" si="14"/>
        <v>70.3056768558952</v>
      </c>
      <c r="S65" s="39">
        <f t="shared" si="15"/>
        <v>-6.2936286631241245</v>
      </c>
      <c r="T65" s="39">
        <f t="shared" si="16"/>
        <v>-6.2936286631241103</v>
      </c>
      <c r="U65" t="s">
        <v>232</v>
      </c>
      <c r="V65" t="s">
        <v>233</v>
      </c>
      <c r="W65" t="s">
        <v>450</v>
      </c>
      <c r="X65" s="48" t="s">
        <v>467</v>
      </c>
      <c r="Y65" s="41"/>
    </row>
    <row r="66" spans="1:25" ht="15" x14ac:dyDescent="0.25">
      <c r="A66">
        <v>2.0299999999999998</v>
      </c>
      <c r="B66">
        <v>1.85</v>
      </c>
      <c r="C66" s="29">
        <f t="shared" si="0"/>
        <v>3.315137797896428E-2</v>
      </c>
      <c r="D66" s="30">
        <f>IF(OR($A66="",$B66=""),"",A66*'MPTO_working_2-way'!$G65)</f>
        <v>2.0972972972972972</v>
      </c>
      <c r="E66" s="32">
        <f>IF(OR($A66="",$B66=""),"",B66*'MPTO_working_2-way'!$G65)</f>
        <v>1.9113300492610841</v>
      </c>
      <c r="F66" s="30">
        <f>IF(OR($A66="",$B66=""),"",'MPTO_working_2-way'!D65)</f>
        <v>2.1006852188505105</v>
      </c>
      <c r="G66" s="32">
        <f>IF(OR($A66="",$B66=""),"",'MPTO_working_2-way'!E65)</f>
        <v>1.9085249650616189</v>
      </c>
      <c r="H66" s="30">
        <f>IF(OR($A66="",$B66=""),"",'OddsRatio_working_2-way'!M65)</f>
        <v>2.1008018467836762</v>
      </c>
      <c r="I66" s="30">
        <f>IF(OR($A66="",$B66=""),"",'OddsRatio_working_2-way'!N65)</f>
        <v>1.9084287085108012</v>
      </c>
      <c r="J66" s="30">
        <f>IF('Log_working_2-way'!$D65="","",A66^('Log_working_2-way'!$D65))</f>
        <v>2.1023480190539692</v>
      </c>
      <c r="K66" s="32">
        <f>IF('Log_working_2-way'!$D65="","",B66^('Log_working_2-way'!$D65))</f>
        <v>1.9071545307970494</v>
      </c>
      <c r="L66" s="37">
        <f t="shared" si="9"/>
        <v>0.47680412371134023</v>
      </c>
      <c r="M66" s="37">
        <f t="shared" si="10"/>
        <v>0.52319587628865971</v>
      </c>
      <c r="N66" s="38">
        <v>162</v>
      </c>
      <c r="O66" s="38">
        <f t="shared" si="11"/>
        <v>82.197044334975359</v>
      </c>
      <c r="P66" s="38">
        <f t="shared" si="12"/>
        <v>74.432432432432421</v>
      </c>
      <c r="Q66" s="38">
        <f t="shared" si="13"/>
        <v>87.567567567567551</v>
      </c>
      <c r="R66" s="38">
        <f t="shared" si="14"/>
        <v>79.802955665024641</v>
      </c>
      <c r="S66" s="39">
        <f t="shared" si="15"/>
        <v>-5.3705232325921912</v>
      </c>
      <c r="T66" s="39">
        <f t="shared" si="16"/>
        <v>-5.3705232325922196</v>
      </c>
      <c r="U66" t="s">
        <v>250</v>
      </c>
      <c r="V66" t="s">
        <v>235</v>
      </c>
      <c r="W66" t="s">
        <v>450</v>
      </c>
      <c r="X66" s="48" t="s">
        <v>467</v>
      </c>
      <c r="Y66" s="41"/>
    </row>
    <row r="67" spans="1:25" ht="15" x14ac:dyDescent="0.25">
      <c r="A67">
        <v>2.15</v>
      </c>
      <c r="B67">
        <v>1.72</v>
      </c>
      <c r="C67" s="29">
        <f t="shared" ref="C67:C130" si="17">IF(OR($A67="",$B67=""),"",(1/A67)+(1/B67)-1)</f>
        <v>4.6511627906976827E-2</v>
      </c>
      <c r="D67" s="30">
        <f>IF(OR($A67="",$B67=""),"",A67*'MPTO_working_2-way'!$G66)</f>
        <v>2.25</v>
      </c>
      <c r="E67" s="32">
        <f>IF(OR($A67="",$B67=""),"",B67*'MPTO_working_2-way'!$G66)</f>
        <v>1.8</v>
      </c>
      <c r="F67" s="30">
        <f>IF(OR($A67="",$B67=""),"",'MPTO_working_2-way'!D66)</f>
        <v>2.263157894736842</v>
      </c>
      <c r="G67" s="32">
        <f>IF(OR($A67="",$B67=""),"",'MPTO_working_2-way'!E66)</f>
        <v>1.7916666666666667</v>
      </c>
      <c r="H67" s="30">
        <f>IF(OR($A67="",$B67=""),"",'OddsRatio_working_2-way'!M66)</f>
        <v>2.2638125740085919</v>
      </c>
      <c r="I67" s="30">
        <f>IF(OR($A67="",$B67=""),"",'OddsRatio_working_2-way'!N66)</f>
        <v>1.7912565680749446</v>
      </c>
      <c r="J67" s="30">
        <f>IF('Log_working_2-way'!$D66="","",A67^('Log_working_2-way'!$D66))</f>
        <v>2.2699382127289391</v>
      </c>
      <c r="K67" s="32">
        <f>IF('Log_working_2-way'!$D66="","",B67^('Log_working_2-way'!$D66))</f>
        <v>1.7874398848511364</v>
      </c>
      <c r="L67" s="37">
        <f t="shared" si="9"/>
        <v>0.44444444444444442</v>
      </c>
      <c r="M67" s="37">
        <f t="shared" si="10"/>
        <v>0.55555555555555558</v>
      </c>
      <c r="N67" s="38">
        <v>163</v>
      </c>
      <c r="O67" s="38">
        <f t="shared" si="11"/>
        <v>87.186046511627907</v>
      </c>
      <c r="P67" s="38">
        <f t="shared" si="12"/>
        <v>68.232558139534902</v>
      </c>
      <c r="Q67" s="38">
        <f t="shared" si="13"/>
        <v>94.767441860465127</v>
      </c>
      <c r="R67" s="38">
        <f t="shared" si="14"/>
        <v>75.813953488372093</v>
      </c>
      <c r="S67" s="39">
        <f t="shared" si="15"/>
        <v>-7.5813953488372192</v>
      </c>
      <c r="T67" s="39">
        <f t="shared" si="16"/>
        <v>-7.5813953488371908</v>
      </c>
      <c r="U67" t="s">
        <v>228</v>
      </c>
      <c r="V67" t="s">
        <v>243</v>
      </c>
      <c r="W67" t="s">
        <v>450</v>
      </c>
      <c r="X67" s="48" t="s">
        <v>467</v>
      </c>
      <c r="Y67" s="41"/>
    </row>
    <row r="68" spans="1:25" ht="15" x14ac:dyDescent="0.25">
      <c r="A68">
        <v>2</v>
      </c>
      <c r="B68">
        <v>1.88</v>
      </c>
      <c r="C68" s="29">
        <f t="shared" si="17"/>
        <v>3.1914893617021267E-2</v>
      </c>
      <c r="D68" s="30">
        <f>IF(OR($A68="",$B68=""),"",A68*'MPTO_working_2-way'!$G67)</f>
        <v>2.0638297872340425</v>
      </c>
      <c r="E68" s="32">
        <f>IF(OR($A68="",$B68=""),"",B68*'MPTO_working_2-way'!$G67)</f>
        <v>1.94</v>
      </c>
      <c r="F68" s="30">
        <f>IF(OR($A68="",$B68=""),"",'MPTO_working_2-way'!D67)</f>
        <v>2.0659340659340657</v>
      </c>
      <c r="G68" s="32">
        <f>IF(OR($A68="",$B68=""),"",'MPTO_working_2-way'!E67)</f>
        <v>1.9381443298969072</v>
      </c>
      <c r="H68" s="30">
        <f>IF(OR($A68="",$B68=""),"",'OddsRatio_working_2-way'!M67)</f>
        <v>2.0660035817780522</v>
      </c>
      <c r="I68" s="30">
        <f>IF(OR($A68="",$B68=""),"",'OddsRatio_working_2-way'!N67)</f>
        <v>1.9380831519646857</v>
      </c>
      <c r="J68" s="30">
        <f>IF('Log_working_2-way'!$D67="","",A68^('Log_working_2-way'!$D67))</f>
        <v>2.0669618454035223</v>
      </c>
      <c r="K68" s="32">
        <f>IF('Log_working_2-way'!$D67="","",B68^('Log_working_2-way'!$D67))</f>
        <v>1.9372406373367297</v>
      </c>
      <c r="L68" s="37">
        <f t="shared" si="9"/>
        <v>0.4845360824742268</v>
      </c>
      <c r="M68" s="37">
        <f t="shared" si="10"/>
        <v>0.51546391752577325</v>
      </c>
      <c r="N68" s="38">
        <v>164</v>
      </c>
      <c r="O68" s="38">
        <f t="shared" si="11"/>
        <v>82</v>
      </c>
      <c r="P68" s="38">
        <f t="shared" si="12"/>
        <v>76.7659574468085</v>
      </c>
      <c r="Q68" s="38">
        <f t="shared" si="13"/>
        <v>87.234042553191486</v>
      </c>
      <c r="R68" s="38">
        <f t="shared" si="14"/>
        <v>82</v>
      </c>
      <c r="S68" s="39">
        <f t="shared" si="15"/>
        <v>-5.234042553191486</v>
      </c>
      <c r="T68" s="39">
        <f t="shared" si="16"/>
        <v>-5.2340425531915002</v>
      </c>
      <c r="U68" t="s">
        <v>230</v>
      </c>
      <c r="V68" t="s">
        <v>249</v>
      </c>
      <c r="W68" t="s">
        <v>450</v>
      </c>
      <c r="X68" s="48" t="s">
        <v>467</v>
      </c>
      <c r="Y68" s="41"/>
    </row>
    <row r="69" spans="1:25" ht="15" x14ac:dyDescent="0.25">
      <c r="A69">
        <v>2.06</v>
      </c>
      <c r="B69">
        <v>1.81</v>
      </c>
      <c r="C69" s="29">
        <f t="shared" si="17"/>
        <v>3.7923081049187513E-2</v>
      </c>
      <c r="D69" s="30">
        <f>IF(OR($A69="",$B69=""),"",A69*'MPTO_working_2-way'!$G68)</f>
        <v>2.1381215469613264</v>
      </c>
      <c r="E69" s="32">
        <f>IF(OR($A69="",$B69=""),"",B69*'MPTO_working_2-way'!$G68)</f>
        <v>1.8786407766990294</v>
      </c>
      <c r="F69" s="30">
        <f>IF(OR($A69="",$B69=""),"",'MPTO_working_2-way'!D68)</f>
        <v>2.1437359857413907</v>
      </c>
      <c r="G69" s="32">
        <f>IF(OR($A69="",$B69=""),"",'MPTO_working_2-way'!E68)</f>
        <v>1.8743276529432467</v>
      </c>
      <c r="H69" s="30">
        <f>IF(OR($A69="",$B69=""),"",'OddsRatio_working_2-way'!M68)</f>
        <v>2.1439589045541121</v>
      </c>
      <c r="I69" s="30">
        <f>IF(OR($A69="",$B69=""),"",'OddsRatio_working_2-way'!N68)</f>
        <v>1.8741572761215382</v>
      </c>
      <c r="J69" s="30">
        <f>IF('Log_working_2-way'!$D68="","",A69^('Log_working_2-way'!$D68))</f>
        <v>2.1465366309290381</v>
      </c>
      <c r="K69" s="32">
        <f>IF('Log_working_2-way'!$D68="","",B69^('Log_working_2-way'!$D68))</f>
        <v>1.8721919326638379</v>
      </c>
      <c r="L69" s="37">
        <f t="shared" ref="L69:L132" si="18">(1/D69)</f>
        <v>0.46770025839793272</v>
      </c>
      <c r="M69" s="37">
        <f t="shared" ref="M69:M132" si="19">(1/E69)</f>
        <v>0.53229974160206706</v>
      </c>
      <c r="N69" s="38">
        <v>165</v>
      </c>
      <c r="O69" s="38">
        <f t="shared" ref="O69:O132" si="20">(1/A69)*((N69*A69)-N69)</f>
        <v>84.902912621359235</v>
      </c>
      <c r="P69" s="38">
        <f t="shared" ref="P69:P132" si="21">(1/B69)*((N69*B69)-N69)</f>
        <v>73.839779005524889</v>
      </c>
      <c r="Q69" s="38">
        <f t="shared" ref="Q69:Q132" si="22">(1/B69)*N69</f>
        <v>91.160220994475139</v>
      </c>
      <c r="R69" s="38">
        <f t="shared" ref="R69:R132" si="23">(1/A69)*N69</f>
        <v>80.097087378640779</v>
      </c>
      <c r="S69" s="39">
        <f t="shared" ref="S69:S132" si="24">O69-Q69</f>
        <v>-6.2573083731159045</v>
      </c>
      <c r="T69" s="39">
        <f t="shared" ref="T69:T132" si="25">P69-R69</f>
        <v>-6.2573083731158903</v>
      </c>
      <c r="U69" t="s">
        <v>244</v>
      </c>
      <c r="V69" t="s">
        <v>247</v>
      </c>
      <c r="W69" t="s">
        <v>450</v>
      </c>
      <c r="X69" s="48" t="s">
        <v>467</v>
      </c>
      <c r="Y69" s="41"/>
    </row>
    <row r="70" spans="1:25" ht="15" x14ac:dyDescent="0.25">
      <c r="A70">
        <v>2.2200000000000002</v>
      </c>
      <c r="B70">
        <v>1.7</v>
      </c>
      <c r="C70" s="29">
        <f t="shared" si="17"/>
        <v>3.868574456809748E-2</v>
      </c>
      <c r="D70" s="30">
        <f>IF(OR($A70="",$B70=""),"",A70*'MPTO_working_2-way'!$G69)</f>
        <v>2.3058823529411767</v>
      </c>
      <c r="E70" s="32">
        <f>IF(OR($A70="",$B70=""),"",B70*'MPTO_working_2-way'!$G69)</f>
        <v>1.7657657657657657</v>
      </c>
      <c r="F70" s="30">
        <f>IF(OR($A70="",$B70=""),"",'MPTO_working_2-way'!D69)</f>
        <v>2.3196066379840201</v>
      </c>
      <c r="G70" s="32">
        <f>IF(OR($A70="",$B70=""),"",'MPTO_working_2-way'!E69)</f>
        <v>1.7578015836050302</v>
      </c>
      <c r="H70" s="30">
        <f>IF(OR($A70="",$B70=""),"",'OddsRatio_working_2-way'!M69)</f>
        <v>2.3201731488169055</v>
      </c>
      <c r="I70" s="30">
        <f>IF(OR($A70="",$B70=""),"",'OddsRatio_working_2-way'!N69)</f>
        <v>1.7574763968621581</v>
      </c>
      <c r="J70" s="30">
        <f>IF('Log_working_2-way'!$D69="","",A70^('Log_working_2-way'!$D69))</f>
        <v>2.3265255894258647</v>
      </c>
      <c r="K70" s="32">
        <f>IF('Log_working_2-way'!$D69="","",B70^('Log_working_2-way'!$D69))</f>
        <v>1.7538490082446418</v>
      </c>
      <c r="L70" s="37">
        <f t="shared" si="18"/>
        <v>0.43367346938775503</v>
      </c>
      <c r="M70" s="37">
        <f t="shared" si="19"/>
        <v>0.56632653061224492</v>
      </c>
      <c r="N70" s="38">
        <v>166</v>
      </c>
      <c r="O70" s="38">
        <f t="shared" si="20"/>
        <v>91.22522522522523</v>
      </c>
      <c r="P70" s="38">
        <f t="shared" si="21"/>
        <v>68.35294117647058</v>
      </c>
      <c r="Q70" s="38">
        <f t="shared" si="22"/>
        <v>97.64705882352942</v>
      </c>
      <c r="R70" s="38">
        <f t="shared" si="23"/>
        <v>74.77477477477477</v>
      </c>
      <c r="S70" s="39">
        <f t="shared" si="24"/>
        <v>-6.4218335983041896</v>
      </c>
      <c r="T70" s="39">
        <f t="shared" si="25"/>
        <v>-6.4218335983041896</v>
      </c>
      <c r="U70" t="s">
        <v>238</v>
      </c>
      <c r="V70" t="s">
        <v>227</v>
      </c>
      <c r="W70" t="s">
        <v>450</v>
      </c>
      <c r="X70" s="48" t="s">
        <v>467</v>
      </c>
      <c r="Y70" s="41"/>
    </row>
    <row r="71" spans="1:25" ht="15" x14ac:dyDescent="0.25">
      <c r="A71">
        <v>2.2999999999999998</v>
      </c>
      <c r="B71">
        <v>1.65</v>
      </c>
      <c r="C71" s="29">
        <f t="shared" si="17"/>
        <v>4.0843214756258295E-2</v>
      </c>
      <c r="D71" s="30">
        <f>IF(OR($A71="",$B71=""),"",A71*'MPTO_working_2-way'!$G70)</f>
        <v>2.393939393939394</v>
      </c>
      <c r="E71" s="32">
        <f>IF(OR($A71="",$B71=""),"",B71*'MPTO_working_2-way'!$G70)</f>
        <v>1.7173913043478262</v>
      </c>
      <c r="F71" s="30">
        <f>IF(OR($A71="",$B71=""),"",'MPTO_working_2-way'!D70)</f>
        <v>2.4133545310015898</v>
      </c>
      <c r="G71" s="32">
        <f>IF(OR($A71="",$B71=""),"",'MPTO_working_2-way'!E70)</f>
        <v>1.7075365579302588</v>
      </c>
      <c r="H71" s="30">
        <f>IF(OR($A71="",$B71=""),"",'OddsRatio_working_2-way'!M70)</f>
        <v>2.4142135623730949</v>
      </c>
      <c r="I71" s="30">
        <f>IF(OR($A71="",$B71=""),"",'OddsRatio_working_2-way'!N70)</f>
        <v>1.7071067811865481</v>
      </c>
      <c r="J71" s="30">
        <f>IF('Log_working_2-way'!$D70="","",A71^('Log_working_2-way'!$D70))</f>
        <v>2.4232620837218128</v>
      </c>
      <c r="K71" s="32">
        <f>IF('Log_working_2-way'!$D70="","",B71^('Log_working_2-way'!$D70))</f>
        <v>1.7026112839208782</v>
      </c>
      <c r="L71" s="37">
        <f t="shared" si="18"/>
        <v>0.41772151898734178</v>
      </c>
      <c r="M71" s="37">
        <f t="shared" si="19"/>
        <v>0.58227848101265822</v>
      </c>
      <c r="N71" s="38">
        <v>167</v>
      </c>
      <c r="O71" s="38">
        <f t="shared" si="20"/>
        <v>94.391304347826079</v>
      </c>
      <c r="P71" s="38">
        <f t="shared" si="21"/>
        <v>65.787878787878796</v>
      </c>
      <c r="Q71" s="38">
        <f t="shared" si="22"/>
        <v>101.21212121212122</v>
      </c>
      <c r="R71" s="38">
        <f t="shared" si="23"/>
        <v>72.608695652173921</v>
      </c>
      <c r="S71" s="39">
        <f t="shared" si="24"/>
        <v>-6.8208168642951392</v>
      </c>
      <c r="T71" s="39">
        <f t="shared" si="25"/>
        <v>-6.820816864295125</v>
      </c>
      <c r="U71" t="s">
        <v>248</v>
      </c>
      <c r="V71" t="s">
        <v>241</v>
      </c>
      <c r="W71" t="s">
        <v>450</v>
      </c>
      <c r="X71" s="48" t="s">
        <v>467</v>
      </c>
      <c r="Y71" s="41"/>
    </row>
    <row r="72" spans="1:25" ht="15" x14ac:dyDescent="0.25">
      <c r="A72">
        <v>1.95</v>
      </c>
      <c r="B72">
        <v>1.88</v>
      </c>
      <c r="C72" s="29">
        <f t="shared" si="17"/>
        <v>4.4735406437534042E-2</v>
      </c>
      <c r="D72" s="30">
        <f>IF(OR($A72="",$B72=""),"",A72*'MPTO_working_2-way'!$G71)</f>
        <v>2.0372340425531914</v>
      </c>
      <c r="E72" s="32">
        <f>IF(OR($A72="",$B72=""),"",B72*'MPTO_working_2-way'!$G71)</f>
        <v>1.9641025641025638</v>
      </c>
      <c r="F72" s="30">
        <f>IF(OR($A72="",$B72=""),"",'MPTO_working_2-way'!D71)</f>
        <v>2.0389321468298109</v>
      </c>
      <c r="G72" s="32">
        <f>IF(OR($A72="",$B72=""),"",'MPTO_working_2-way'!E71)</f>
        <v>1.9625267665952888</v>
      </c>
      <c r="H72" s="30">
        <f>IF(OR($A72="",$B72=""),"",'OddsRatio_working_2-way'!M71)</f>
        <v>2.0390117682420414</v>
      </c>
      <c r="I72" s="30">
        <f>IF(OR($A72="",$B72=""),"",'OddsRatio_working_2-way'!N71)</f>
        <v>1.9624530063715757</v>
      </c>
      <c r="J72" s="30">
        <f>IF('Log_working_2-way'!$D71="","",A72^('Log_working_2-way'!$D71))</f>
        <v>2.0397933425150612</v>
      </c>
      <c r="K72" s="32">
        <f>IF('Log_working_2-way'!$D71="","",B72^('Log_working_2-way'!$D71))</f>
        <v>1.9617295659739398</v>
      </c>
      <c r="L72" s="37">
        <f t="shared" si="18"/>
        <v>0.49086161879895562</v>
      </c>
      <c r="M72" s="37">
        <f t="shared" si="19"/>
        <v>0.50913838120104449</v>
      </c>
      <c r="N72" s="38">
        <v>168</v>
      </c>
      <c r="O72" s="38">
        <f t="shared" si="20"/>
        <v>81.84615384615384</v>
      </c>
      <c r="P72" s="38">
        <f t="shared" si="21"/>
        <v>78.638297872340416</v>
      </c>
      <c r="Q72" s="38">
        <f t="shared" si="22"/>
        <v>89.361702127659569</v>
      </c>
      <c r="R72" s="38">
        <f t="shared" si="23"/>
        <v>86.15384615384616</v>
      </c>
      <c r="S72" s="39">
        <f t="shared" si="24"/>
        <v>-7.5155482815057297</v>
      </c>
      <c r="T72" s="39">
        <f t="shared" si="25"/>
        <v>-7.5155482815057439</v>
      </c>
      <c r="U72" t="s">
        <v>256</v>
      </c>
      <c r="V72" t="s">
        <v>254</v>
      </c>
      <c r="W72" t="s">
        <v>443</v>
      </c>
      <c r="X72" s="48" t="s">
        <v>467</v>
      </c>
      <c r="Y72" s="41"/>
    </row>
    <row r="73" spans="1:25" ht="15" x14ac:dyDescent="0.25">
      <c r="A73">
        <v>1.72</v>
      </c>
      <c r="B73">
        <v>2.14</v>
      </c>
      <c r="C73" s="29">
        <f t="shared" si="17"/>
        <v>4.8685068463377501E-2</v>
      </c>
      <c r="D73" s="30">
        <f>IF(OR($A73="",$B73=""),"",A73*'MPTO_working_2-way'!$G72)</f>
        <v>1.8037383177570092</v>
      </c>
      <c r="E73" s="32">
        <f>IF(OR($A73="",$B73=""),"",B73*'MPTO_working_2-way'!$G72)</f>
        <v>2.2441860465116279</v>
      </c>
      <c r="F73" s="30">
        <f>IF(OR($A73="",$B73=""),"",'MPTO_working_2-way'!D72)</f>
        <v>1.7951619196254389</v>
      </c>
      <c r="G73" s="32">
        <f>IF(OR($A73="",$B73=""),"",'MPTO_working_2-way'!E72)</f>
        <v>2.2576054955839058</v>
      </c>
      <c r="H73" s="30">
        <f>IF(OR($A73="",$B73=""),"",'OddsRatio_working_2-way'!M72)</f>
        <v>1.7947194142390264</v>
      </c>
      <c r="I73" s="30">
        <f>IF(OR($A73="",$B73=""),"",'OddsRatio_working_2-way'!N72)</f>
        <v>2.2583057392117913</v>
      </c>
      <c r="J73" s="30">
        <f>IF('Log_working_2-way'!$D72="","",A73^('Log_working_2-way'!$D72))</f>
        <v>1.7907852046807202</v>
      </c>
      <c r="K73" s="32">
        <f>IF('Log_working_2-way'!$D72="","",B73^('Log_working_2-way'!$D72))</f>
        <v>2.2645658948599179</v>
      </c>
      <c r="L73" s="37">
        <f t="shared" si="18"/>
        <v>0.55440414507772029</v>
      </c>
      <c r="M73" s="37">
        <f t="shared" si="19"/>
        <v>0.44559585492227982</v>
      </c>
      <c r="N73" s="38">
        <v>169</v>
      </c>
      <c r="O73" s="38">
        <f t="shared" si="20"/>
        <v>70.744186046511629</v>
      </c>
      <c r="P73" s="38">
        <f t="shared" si="21"/>
        <v>90.028037383177576</v>
      </c>
      <c r="Q73" s="38">
        <f t="shared" si="22"/>
        <v>78.971962616822424</v>
      </c>
      <c r="R73" s="38">
        <f t="shared" si="23"/>
        <v>98.255813953488371</v>
      </c>
      <c r="S73" s="39">
        <f t="shared" si="24"/>
        <v>-8.2277765703107946</v>
      </c>
      <c r="T73" s="39">
        <f t="shared" si="25"/>
        <v>-8.2277765703107946</v>
      </c>
      <c r="U73" t="s">
        <v>263</v>
      </c>
      <c r="V73" t="s">
        <v>259</v>
      </c>
      <c r="W73" t="s">
        <v>443</v>
      </c>
      <c r="X73" s="48" t="s">
        <v>467</v>
      </c>
      <c r="Y73" s="41"/>
    </row>
    <row r="74" spans="1:25" ht="15" x14ac:dyDescent="0.25">
      <c r="A74">
        <v>1.48</v>
      </c>
      <c r="B74">
        <v>2.65</v>
      </c>
      <c r="C74" s="29">
        <f t="shared" si="17"/>
        <v>5.3034166241713532E-2</v>
      </c>
      <c r="D74" s="30">
        <f>IF(OR($A74="",$B74=""),"",A74*'MPTO_working_2-way'!$G73)</f>
        <v>1.5584905660377359</v>
      </c>
      <c r="E74" s="32">
        <f>IF(OR($A74="",$B74=""),"",B74*'MPTO_working_2-way'!$G73)</f>
        <v>2.7905405405405408</v>
      </c>
      <c r="F74" s="30">
        <f>IF(OR($A74="",$B74=""),"",'MPTO_working_2-way'!D73)</f>
        <v>1.5404556166535743</v>
      </c>
      <c r="G74" s="32">
        <f>IF(OR($A74="",$B74=""),"",'MPTO_working_2-way'!E73)</f>
        <v>2.8502906976744189</v>
      </c>
      <c r="H74" s="30">
        <f>IF(OR($A74="",$B74=""),"",'OddsRatio_working_2-way'!M73)</f>
        <v>1.539359889970594</v>
      </c>
      <c r="I74" s="30">
        <f>IF(OR($A74="",$B74=""),"",'OddsRatio_working_2-way'!N73)</f>
        <v>2.8540496217739157</v>
      </c>
      <c r="J74" s="30">
        <f>IF('Log_working_2-way'!$D73="","",A74^('Log_working_2-way'!$D73))</f>
        <v>1.5310477961199003</v>
      </c>
      <c r="K74" s="32">
        <f>IF('Log_working_2-way'!$D73="","",B74^('Log_working_2-way'!$D73))</f>
        <v>2.8830696733895005</v>
      </c>
      <c r="L74" s="37">
        <f t="shared" si="18"/>
        <v>0.64164648910411615</v>
      </c>
      <c r="M74" s="37">
        <f t="shared" si="19"/>
        <v>0.35835351089588374</v>
      </c>
      <c r="N74" s="38">
        <v>170</v>
      </c>
      <c r="O74" s="38">
        <f t="shared" si="20"/>
        <v>55.13513513513513</v>
      </c>
      <c r="P74" s="38">
        <f t="shared" si="21"/>
        <v>105.84905660377359</v>
      </c>
      <c r="Q74" s="38">
        <f t="shared" si="22"/>
        <v>64.150943396226424</v>
      </c>
      <c r="R74" s="38">
        <f t="shared" si="23"/>
        <v>114.86486486486486</v>
      </c>
      <c r="S74" s="39">
        <f t="shared" si="24"/>
        <v>-9.0158082610912942</v>
      </c>
      <c r="T74" s="39">
        <f t="shared" si="25"/>
        <v>-9.0158082610912658</v>
      </c>
      <c r="U74" t="s">
        <v>258</v>
      </c>
      <c r="V74" t="s">
        <v>251</v>
      </c>
      <c r="W74" t="s">
        <v>443</v>
      </c>
      <c r="X74" s="48" t="s">
        <v>467</v>
      </c>
      <c r="Y74" s="41"/>
    </row>
    <row r="75" spans="1:25" ht="15" x14ac:dyDescent="0.25">
      <c r="A75">
        <v>1.72</v>
      </c>
      <c r="B75">
        <v>2.15</v>
      </c>
      <c r="C75" s="29">
        <f t="shared" si="17"/>
        <v>4.6511627906976827E-2</v>
      </c>
      <c r="D75" s="30">
        <f>IF(OR($A75="",$B75=""),"",A75*'MPTO_working_2-way'!$G74)</f>
        <v>1.8</v>
      </c>
      <c r="E75" s="32">
        <f>IF(OR($A75="",$B75=""),"",B75*'MPTO_working_2-way'!$G74)</f>
        <v>2.25</v>
      </c>
      <c r="F75" s="30">
        <f>IF(OR($A75="",$B75=""),"",'MPTO_working_2-way'!D74)</f>
        <v>1.7916666666666667</v>
      </c>
      <c r="G75" s="32">
        <f>IF(OR($A75="",$B75=""),"",'MPTO_working_2-way'!E74)</f>
        <v>2.263157894736842</v>
      </c>
      <c r="H75" s="30">
        <f>IF(OR($A75="",$B75=""),"",'OddsRatio_working_2-way'!M74)</f>
        <v>1.7912565680749446</v>
      </c>
      <c r="I75" s="30">
        <f>IF(OR($A75="",$B75=""),"",'OddsRatio_working_2-way'!N74)</f>
        <v>2.2638125740085919</v>
      </c>
      <c r="J75" s="30">
        <f>IF('Log_working_2-way'!$D74="","",A75^('Log_working_2-way'!$D74))</f>
        <v>1.7874398848511364</v>
      </c>
      <c r="K75" s="32">
        <f>IF('Log_working_2-way'!$D74="","",B75^('Log_working_2-way'!$D74))</f>
        <v>2.2699382127289391</v>
      </c>
      <c r="L75" s="37">
        <f t="shared" si="18"/>
        <v>0.55555555555555558</v>
      </c>
      <c r="M75" s="37">
        <f t="shared" si="19"/>
        <v>0.44444444444444442</v>
      </c>
      <c r="N75" s="38">
        <v>171</v>
      </c>
      <c r="O75" s="38">
        <f t="shared" si="20"/>
        <v>71.581395348837219</v>
      </c>
      <c r="P75" s="38">
        <f t="shared" si="21"/>
        <v>91.465116279069761</v>
      </c>
      <c r="Q75" s="38">
        <f t="shared" si="22"/>
        <v>79.534883720930225</v>
      </c>
      <c r="R75" s="38">
        <f t="shared" si="23"/>
        <v>99.418604651162795</v>
      </c>
      <c r="S75" s="39">
        <f t="shared" si="24"/>
        <v>-7.9534883720930054</v>
      </c>
      <c r="T75" s="39">
        <f t="shared" si="25"/>
        <v>-7.9534883720930338</v>
      </c>
      <c r="U75" t="s">
        <v>260</v>
      </c>
      <c r="V75" t="s">
        <v>266</v>
      </c>
      <c r="W75" t="s">
        <v>443</v>
      </c>
      <c r="X75" s="48" t="s">
        <v>467</v>
      </c>
      <c r="Y75" s="41"/>
    </row>
    <row r="76" spans="1:25" ht="15" x14ac:dyDescent="0.25">
      <c r="A76">
        <v>1.93</v>
      </c>
      <c r="B76">
        <v>1.9</v>
      </c>
      <c r="C76" s="29">
        <f t="shared" si="17"/>
        <v>4.445050449959087E-2</v>
      </c>
      <c r="D76" s="30">
        <f>IF(OR($A76="",$B76=""),"",A76*'MPTO_working_2-way'!$G75)</f>
        <v>2.0157894736842104</v>
      </c>
      <c r="E76" s="32">
        <f>IF(OR($A76="",$B76=""),"",B76*'MPTO_working_2-way'!$G75)</f>
        <v>1.9844559585492225</v>
      </c>
      <c r="F76" s="30">
        <f>IF(OR($A76="",$B76=""),"",'MPTO_working_2-way'!D75)</f>
        <v>2.0164971130052241</v>
      </c>
      <c r="G76" s="32">
        <f>IF(OR($A76="",$B76=""),"",'MPTO_working_2-way'!E75)</f>
        <v>1.9837706248309437</v>
      </c>
      <c r="H76" s="30">
        <f>IF(OR($A76="",$B76=""),"",'OddsRatio_working_2-way'!M75)</f>
        <v>2.0165300454651267</v>
      </c>
      <c r="I76" s="30">
        <f>IF(OR($A76="",$B76=""),"",'OddsRatio_working_2-way'!N75)</f>
        <v>1.9837387536759294</v>
      </c>
      <c r="J76" s="30">
        <f>IF('Log_working_2-way'!$D75="","",A76^('Log_working_2-way'!$D75))</f>
        <v>2.0168554059748378</v>
      </c>
      <c r="K76" s="32">
        <f>IF('Log_working_2-way'!$D75="","",B76^('Log_working_2-way'!$D75))</f>
        <v>1.9834239894126766</v>
      </c>
      <c r="L76" s="37">
        <f t="shared" si="18"/>
        <v>0.49608355091383816</v>
      </c>
      <c r="M76" s="37">
        <f t="shared" si="19"/>
        <v>0.50391644908616195</v>
      </c>
      <c r="N76" s="38">
        <v>172</v>
      </c>
      <c r="O76" s="38">
        <f t="shared" si="20"/>
        <v>82.880829015544037</v>
      </c>
      <c r="P76" s="38">
        <f t="shared" si="21"/>
        <v>81.473684210526315</v>
      </c>
      <c r="Q76" s="38">
        <f t="shared" si="22"/>
        <v>90.526315789473685</v>
      </c>
      <c r="R76" s="38">
        <f t="shared" si="23"/>
        <v>89.119170984455963</v>
      </c>
      <c r="S76" s="39">
        <f t="shared" si="24"/>
        <v>-7.6454867739296475</v>
      </c>
      <c r="T76" s="39">
        <f t="shared" si="25"/>
        <v>-7.6454867739296475</v>
      </c>
      <c r="U76" t="s">
        <v>253</v>
      </c>
      <c r="V76" t="s">
        <v>257</v>
      </c>
      <c r="W76" t="s">
        <v>443</v>
      </c>
      <c r="X76" s="48" t="s">
        <v>467</v>
      </c>
      <c r="Y76" s="41"/>
    </row>
    <row r="77" spans="1:25" ht="15" x14ac:dyDescent="0.25">
      <c r="A77">
        <v>1.98</v>
      </c>
      <c r="B77">
        <v>1.86</v>
      </c>
      <c r="C77" s="29">
        <f t="shared" si="17"/>
        <v>4.2684913652655698E-2</v>
      </c>
      <c r="D77" s="30">
        <f>IF(OR($A77="",$B77=""),"",A77*'MPTO_working_2-way'!$G76)</f>
        <v>2.0645161290322585</v>
      </c>
      <c r="E77" s="32">
        <f>IF(OR($A77="",$B77=""),"",B77*'MPTO_working_2-way'!$G76)</f>
        <v>1.9393939393939397</v>
      </c>
      <c r="F77" s="30">
        <f>IF(OR($A77="",$B77=""),"",'MPTO_working_2-way'!D76)</f>
        <v>2.0673627484001349</v>
      </c>
      <c r="G77" s="32">
        <f>IF(OR($A77="",$B77=""),"",'MPTO_working_2-way'!E76)</f>
        <v>1.9368886083938153</v>
      </c>
      <c r="H77" s="30">
        <f>IF(OR($A77="",$B77=""),"",'OddsRatio_working_2-way'!M76)</f>
        <v>2.0674899923282331</v>
      </c>
      <c r="I77" s="30">
        <f>IF(OR($A77="",$B77=""),"",'OddsRatio_working_2-way'!N76)</f>
        <v>1.9367769320431434</v>
      </c>
      <c r="J77" s="30">
        <f>IF('Log_working_2-way'!$D76="","",A77^('Log_working_2-way'!$D76))</f>
        <v>2.0687991049302137</v>
      </c>
      <c r="K77" s="32">
        <f>IF('Log_working_2-way'!$D76="","",B77^('Log_working_2-way'!$D76))</f>
        <v>1.9356295260604794</v>
      </c>
      <c r="L77" s="37">
        <f t="shared" si="18"/>
        <v>0.48437499999999989</v>
      </c>
      <c r="M77" s="37">
        <f t="shared" si="19"/>
        <v>0.51562499999999989</v>
      </c>
      <c r="N77" s="38">
        <v>173</v>
      </c>
      <c r="O77" s="38">
        <f t="shared" si="20"/>
        <v>85.626262626262644</v>
      </c>
      <c r="P77" s="38">
        <f t="shared" si="21"/>
        <v>79.989247311827967</v>
      </c>
      <c r="Q77" s="38">
        <f t="shared" si="22"/>
        <v>93.010752688172033</v>
      </c>
      <c r="R77" s="38">
        <f t="shared" si="23"/>
        <v>87.373737373737384</v>
      </c>
      <c r="S77" s="39">
        <f t="shared" si="24"/>
        <v>-7.3844900619093892</v>
      </c>
      <c r="T77" s="39">
        <f t="shared" si="25"/>
        <v>-7.3844900619094176</v>
      </c>
      <c r="U77" t="s">
        <v>171</v>
      </c>
      <c r="V77" t="s">
        <v>265</v>
      </c>
      <c r="W77" t="s">
        <v>443</v>
      </c>
      <c r="X77" s="48" t="s">
        <v>467</v>
      </c>
      <c r="Y77" s="41"/>
    </row>
    <row r="78" spans="1:25" ht="15" x14ac:dyDescent="0.25">
      <c r="A78">
        <v>1.41</v>
      </c>
      <c r="B78">
        <v>2.89</v>
      </c>
      <c r="C78" s="29">
        <f t="shared" si="17"/>
        <v>5.5240619401703217E-2</v>
      </c>
      <c r="D78" s="30">
        <f>IF(OR($A78="",$B78=""),"",A78*'MPTO_working_2-way'!$G77)</f>
        <v>1.4878892733564015</v>
      </c>
      <c r="E78" s="32">
        <f>IF(OR($A78="",$B78=""),"",B78*'MPTO_working_2-way'!$G77)</f>
        <v>3.0496453900709226</v>
      </c>
      <c r="F78" s="30">
        <f>IF(OR($A78="",$B78=""),"",'MPTO_working_2-way'!D77)</f>
        <v>1.4671371221804175</v>
      </c>
      <c r="G78" s="32">
        <f>IF(OR($A78="",$B78=""),"",'MPTO_working_2-way'!E77)</f>
        <v>3.140699063547729</v>
      </c>
      <c r="H78" s="30">
        <f>IF(OR($A78="",$B78=""),"",'OddsRatio_working_2-way'!M77)</f>
        <v>1.4657587540038477</v>
      </c>
      <c r="I78" s="30">
        <f>IF(OR($A78="",$B78=""),"",'OddsRatio_working_2-way'!N77)</f>
        <v>3.1470342562616413</v>
      </c>
      <c r="J78" s="30">
        <f>IF('Log_working_2-way'!$D77="","",A78^('Log_working_2-way'!$D77))</f>
        <v>1.4561490430592956</v>
      </c>
      <c r="K78" s="32">
        <f>IF('Log_working_2-way'!$D77="","",B78^('Log_working_2-way'!$D77))</f>
        <v>3.1922659165864933</v>
      </c>
      <c r="L78" s="37">
        <f t="shared" si="18"/>
        <v>0.67209302325581388</v>
      </c>
      <c r="M78" s="37">
        <f t="shared" si="19"/>
        <v>0.32790697674418595</v>
      </c>
      <c r="N78" s="38">
        <v>174</v>
      </c>
      <c r="O78" s="38">
        <f t="shared" si="20"/>
        <v>50.595744680851048</v>
      </c>
      <c r="P78" s="38">
        <f t="shared" si="21"/>
        <v>113.79238754325259</v>
      </c>
      <c r="Q78" s="38">
        <f t="shared" si="22"/>
        <v>60.207612456747398</v>
      </c>
      <c r="R78" s="38">
        <f t="shared" si="23"/>
        <v>123.40425531914894</v>
      </c>
      <c r="S78" s="39">
        <f t="shared" si="24"/>
        <v>-9.61186777589635</v>
      </c>
      <c r="T78" s="39">
        <f t="shared" si="25"/>
        <v>-9.6118677758963571</v>
      </c>
      <c r="U78" t="s">
        <v>170</v>
      </c>
      <c r="V78" t="s">
        <v>270</v>
      </c>
      <c r="W78" t="s">
        <v>443</v>
      </c>
      <c r="X78" s="48" t="s">
        <v>467</v>
      </c>
      <c r="Y78" s="41"/>
    </row>
    <row r="79" spans="1:25" ht="15" x14ac:dyDescent="0.25">
      <c r="A79">
        <v>1.87</v>
      </c>
      <c r="B79">
        <v>1.97</v>
      </c>
      <c r="C79" s="29">
        <f t="shared" si="17"/>
        <v>4.2373571486739481E-2</v>
      </c>
      <c r="D79" s="30">
        <f>IF(OR($A79="",$B79=""),"",A79*'MPTO_working_2-way'!$G78)</f>
        <v>1.9492385786802029</v>
      </c>
      <c r="E79" s="32">
        <f>IF(OR($A79="",$B79=""),"",B79*'MPTO_working_2-way'!$G78)</f>
        <v>2.0534759358288768</v>
      </c>
      <c r="F79" s="30">
        <f>IF(OR($A79="",$B79=""),"",'MPTO_working_2-way'!D78)</f>
        <v>1.9471444805623825</v>
      </c>
      <c r="G79" s="32">
        <f>IF(OR($A79="",$B79=""),"",'MPTO_working_2-way'!E78)</f>
        <v>2.0558051284913081</v>
      </c>
      <c r="H79" s="30">
        <f>IF(OR($A79="",$B79=""),"",'OddsRatio_working_2-way'!M78)</f>
        <v>1.9470518552301377</v>
      </c>
      <c r="I79" s="30">
        <f>IF(OR($A79="",$B79=""),"",'OddsRatio_working_2-way'!N78)</f>
        <v>2.0559083903140616</v>
      </c>
      <c r="J79" s="30">
        <f>IF('Log_working_2-way'!$D78="","",A79^('Log_working_2-way'!$D78))</f>
        <v>1.9460927711281228</v>
      </c>
      <c r="K79" s="32">
        <f>IF('Log_working_2-way'!$D78="","",B79^('Log_working_2-way'!$D78))</f>
        <v>2.0569787979748906</v>
      </c>
      <c r="L79" s="37">
        <f t="shared" si="18"/>
        <v>0.51302083333333337</v>
      </c>
      <c r="M79" s="37">
        <f t="shared" si="19"/>
        <v>0.48697916666666674</v>
      </c>
      <c r="N79" s="38">
        <v>175</v>
      </c>
      <c r="O79" s="38">
        <f t="shared" si="20"/>
        <v>81.417112299465231</v>
      </c>
      <c r="P79" s="38">
        <f t="shared" si="21"/>
        <v>86.167512690355323</v>
      </c>
      <c r="Q79" s="38">
        <f t="shared" si="22"/>
        <v>88.832487309644662</v>
      </c>
      <c r="R79" s="38">
        <f t="shared" si="23"/>
        <v>93.582887700534741</v>
      </c>
      <c r="S79" s="39">
        <f t="shared" si="24"/>
        <v>-7.4153750101794316</v>
      </c>
      <c r="T79" s="39">
        <f t="shared" si="25"/>
        <v>-7.4153750101794174</v>
      </c>
      <c r="U79" t="s">
        <v>261</v>
      </c>
      <c r="V79" t="s">
        <v>267</v>
      </c>
      <c r="W79" t="s">
        <v>443</v>
      </c>
      <c r="X79" s="48" t="s">
        <v>467</v>
      </c>
      <c r="Y79" s="41"/>
    </row>
    <row r="80" spans="1:25" ht="15" x14ac:dyDescent="0.25">
      <c r="A80">
        <v>1.42</v>
      </c>
      <c r="B80">
        <v>2.87</v>
      </c>
      <c r="C80" s="29">
        <f t="shared" si="17"/>
        <v>5.265740786180495E-2</v>
      </c>
      <c r="D80" s="30">
        <f>IF(OR($A80="",$B80=""),"",A80*'MPTO_working_2-way'!$G79)</f>
        <v>1.494773519163763</v>
      </c>
      <c r="E80" s="32">
        <f>IF(OR($A80="",$B80=""),"",B80*'MPTO_working_2-way'!$G79)</f>
        <v>3.0211267605633805</v>
      </c>
      <c r="F80" s="30">
        <f>IF(OR($A80="",$B80=""),"",'MPTO_working_2-way'!D79)</f>
        <v>1.4751511202808845</v>
      </c>
      <c r="G80" s="32">
        <f>IF(OR($A80="",$B80=""),"",'MPTO_working_2-way'!E79)</f>
        <v>3.1045935857393157</v>
      </c>
      <c r="H80" s="30">
        <f>IF(OR($A80="",$B80=""),"",'OddsRatio_working_2-way'!M79)</f>
        <v>1.4739186960664068</v>
      </c>
      <c r="I80" s="30">
        <f>IF(OR($A80="",$B80=""),"",'OddsRatio_working_2-way'!N79)</f>
        <v>3.1100665753432883</v>
      </c>
      <c r="J80" s="30">
        <f>IF('Log_working_2-way'!$D79="","",A80^('Log_working_2-way'!$D79))</f>
        <v>1.4648459558429683</v>
      </c>
      <c r="K80" s="32">
        <f>IF('Log_working_2-way'!$D79="","",B80^('Log_working_2-way'!$D79))</f>
        <v>3.1512502957576634</v>
      </c>
      <c r="L80" s="37">
        <f t="shared" si="18"/>
        <v>0.66899766899766899</v>
      </c>
      <c r="M80" s="37">
        <f t="shared" si="19"/>
        <v>0.33100233100233101</v>
      </c>
      <c r="N80" s="38">
        <v>176</v>
      </c>
      <c r="O80" s="38">
        <f t="shared" si="20"/>
        <v>52.056338028169009</v>
      </c>
      <c r="P80" s="38">
        <f t="shared" si="21"/>
        <v>114.6759581881533</v>
      </c>
      <c r="Q80" s="38">
        <f t="shared" si="22"/>
        <v>61.324041811846683</v>
      </c>
      <c r="R80" s="38">
        <f t="shared" si="23"/>
        <v>123.94366197183099</v>
      </c>
      <c r="S80" s="39">
        <f t="shared" si="24"/>
        <v>-9.2677037836776748</v>
      </c>
      <c r="T80" s="39">
        <f t="shared" si="25"/>
        <v>-9.267703783677689</v>
      </c>
      <c r="U80" t="s">
        <v>255</v>
      </c>
      <c r="V80" t="s">
        <v>271</v>
      </c>
      <c r="W80" t="s">
        <v>443</v>
      </c>
      <c r="X80" s="48" t="s">
        <v>467</v>
      </c>
      <c r="Y80" s="41"/>
    </row>
    <row r="81" spans="1:25" ht="15" x14ac:dyDescent="0.25">
      <c r="A81">
        <v>2.2000000000000002</v>
      </c>
      <c r="B81">
        <v>1.69</v>
      </c>
      <c r="C81" s="29">
        <f t="shared" si="17"/>
        <v>4.6261430876815446E-2</v>
      </c>
      <c r="D81" s="30">
        <f>IF(OR($A81="",$B81=""),"",A81*'MPTO_working_2-way'!$G80)</f>
        <v>2.3017751479289941</v>
      </c>
      <c r="E81" s="32">
        <f>IF(OR($A81="",$B81=""),"",B81*'MPTO_working_2-way'!$G80)</f>
        <v>1.7681818181818181</v>
      </c>
      <c r="F81" s="30">
        <f>IF(OR($A81="",$B81=""),"",'MPTO_working_2-way'!D80)</f>
        <v>2.3179551122194515</v>
      </c>
      <c r="G81" s="32">
        <f>IF(OR($A81="",$B81=""),"",'MPTO_working_2-way'!E80)</f>
        <v>1.7587511825922422</v>
      </c>
      <c r="H81" s="30">
        <f>IF(OR($A81="",$B81=""),"",'OddsRatio_working_2-way'!M80)</f>
        <v>2.3187609467915737</v>
      </c>
      <c r="I81" s="30">
        <f>IF(OR($A81="",$B81=""),"",'OddsRatio_working_2-way'!N80)</f>
        <v>1.7582875444051547</v>
      </c>
      <c r="J81" s="30">
        <f>IF('Log_working_2-way'!$D80="","",A81^('Log_working_2-way'!$D80))</f>
        <v>2.3263120420260779</v>
      </c>
      <c r="K81" s="32">
        <f>IF('Log_working_2-way'!$D80="","",B81^('Log_working_2-way'!$D80))</f>
        <v>1.7539703842782741</v>
      </c>
      <c r="L81" s="37">
        <f t="shared" si="18"/>
        <v>0.43444730077120824</v>
      </c>
      <c r="M81" s="37">
        <f t="shared" si="19"/>
        <v>0.56555269922879181</v>
      </c>
      <c r="N81" s="38">
        <v>177</v>
      </c>
      <c r="O81" s="38">
        <f t="shared" si="20"/>
        <v>96.545454545454561</v>
      </c>
      <c r="P81" s="38">
        <f t="shared" si="21"/>
        <v>72.26627218934911</v>
      </c>
      <c r="Q81" s="38">
        <f t="shared" si="22"/>
        <v>104.73372781065089</v>
      </c>
      <c r="R81" s="38">
        <f t="shared" si="23"/>
        <v>80.454545454545453</v>
      </c>
      <c r="S81" s="39">
        <f t="shared" si="24"/>
        <v>-8.1882732651963295</v>
      </c>
      <c r="T81" s="39">
        <f t="shared" si="25"/>
        <v>-8.1882732651963437</v>
      </c>
      <c r="U81" t="s">
        <v>454</v>
      </c>
      <c r="V81" t="s">
        <v>268</v>
      </c>
      <c r="W81" t="s">
        <v>443</v>
      </c>
      <c r="X81" s="48" t="s">
        <v>467</v>
      </c>
      <c r="Y81" s="41"/>
    </row>
    <row r="82" spans="1:25" ht="15" x14ac:dyDescent="0.25">
      <c r="A82">
        <v>2.06</v>
      </c>
      <c r="B82">
        <v>1.75</v>
      </c>
      <c r="C82" s="29">
        <f t="shared" si="17"/>
        <v>5.6865464632454898E-2</v>
      </c>
      <c r="D82" s="30">
        <f>IF(OR($A82="",$B82=""),"",A82*'MPTO_working_2-way'!$G81)</f>
        <v>2.177142857142857</v>
      </c>
      <c r="E82" s="32">
        <f>IF(OR($A82="",$B82=""),"",B82*'MPTO_working_2-way'!$G81)</f>
        <v>1.849514563106796</v>
      </c>
      <c r="F82" s="30">
        <f>IF(OR($A82="",$B82=""),"",'MPTO_working_2-way'!D81)</f>
        <v>2.1881638846737479</v>
      </c>
      <c r="G82" s="32">
        <f>IF(OR($A82="",$B82=""),"",'MPTO_working_2-way'!E81)</f>
        <v>1.8416347381864622</v>
      </c>
      <c r="H82" s="30">
        <f>IF(OR($A82="",$B82=""),"",'OddsRatio_working_2-way'!M81)</f>
        <v>2.1888369666751335</v>
      </c>
      <c r="I82" s="30">
        <f>IF(OR($A82="",$B82=""),"",'OddsRatio_working_2-way'!N81)</f>
        <v>1.8411582311380661</v>
      </c>
      <c r="J82" s="30">
        <f>IF('Log_working_2-way'!$D81="","",A82^('Log_working_2-way'!$D81))</f>
        <v>2.1940037283297991</v>
      </c>
      <c r="K82" s="32">
        <f>IF('Log_working_2-way'!$D81="","",B82^('Log_working_2-way'!$D81))</f>
        <v>1.8375183228246377</v>
      </c>
      <c r="L82" s="37">
        <f t="shared" si="18"/>
        <v>0.45931758530183731</v>
      </c>
      <c r="M82" s="37">
        <f t="shared" si="19"/>
        <v>0.54068241469816281</v>
      </c>
      <c r="N82" s="38">
        <v>178</v>
      </c>
      <c r="O82" s="38">
        <f t="shared" si="20"/>
        <v>91.592233009708735</v>
      </c>
      <c r="P82" s="38">
        <f t="shared" si="21"/>
        <v>76.285714285714278</v>
      </c>
      <c r="Q82" s="38">
        <f t="shared" si="22"/>
        <v>101.71428571428571</v>
      </c>
      <c r="R82" s="38">
        <f t="shared" si="23"/>
        <v>86.407766990291265</v>
      </c>
      <c r="S82" s="39">
        <f t="shared" si="24"/>
        <v>-10.122052704576973</v>
      </c>
      <c r="T82" s="39">
        <f t="shared" si="25"/>
        <v>-10.122052704576987</v>
      </c>
      <c r="U82" t="s">
        <v>262</v>
      </c>
      <c r="V82" t="s">
        <v>264</v>
      </c>
      <c r="W82" t="s">
        <v>443</v>
      </c>
      <c r="X82" s="48" t="s">
        <v>467</v>
      </c>
      <c r="Y82" s="41"/>
    </row>
    <row r="83" spans="1:25" ht="15" x14ac:dyDescent="0.25">
      <c r="A83">
        <v>1.31</v>
      </c>
      <c r="B83">
        <v>3.36</v>
      </c>
      <c r="C83" s="29">
        <f t="shared" si="17"/>
        <v>6.0977826245001809E-2</v>
      </c>
      <c r="D83" s="30">
        <f>IF(OR($A83="",$B83=""),"",A83*'MPTO_working_2-way'!$G82)</f>
        <v>1.3898809523809523</v>
      </c>
      <c r="E83" s="32">
        <f>IF(OR($A83="",$B83=""),"",B83*'MPTO_working_2-way'!$G82)</f>
        <v>3.5648854961832059</v>
      </c>
      <c r="F83" s="30">
        <f>IF(OR($A83="",$B83=""),"",'MPTO_working_2-way'!D82)</f>
        <v>1.3644987289974579</v>
      </c>
      <c r="G83" s="32">
        <f>IF(OR($A83="",$B83=""),"",'MPTO_working_2-way'!E82)</f>
        <v>3.7434937914611326</v>
      </c>
      <c r="H83" s="30">
        <f>IF(OR($A83="",$B83=""),"",'OddsRatio_working_2-way'!M82)</f>
        <v>1.3624305894973407</v>
      </c>
      <c r="I83" s="30">
        <f>IF(OR($A83="",$B83=""),"",'OddsRatio_working_2-way'!N82)</f>
        <v>3.7591490039152395</v>
      </c>
      <c r="J83" s="30">
        <f>IF('Log_working_2-way'!$D82="","",A83^('Log_working_2-way'!$D82))</f>
        <v>1.3505500919054878</v>
      </c>
      <c r="K83" s="32">
        <f>IF('Log_working_2-way'!$D82="","",B83^('Log_working_2-way'!$D82))</f>
        <v>3.8526593571906971</v>
      </c>
      <c r="L83" s="37">
        <f t="shared" si="18"/>
        <v>0.71948608137044967</v>
      </c>
      <c r="M83" s="37">
        <f t="shared" si="19"/>
        <v>0.28051391862955033</v>
      </c>
      <c r="N83" s="38">
        <v>179</v>
      </c>
      <c r="O83" s="38">
        <f t="shared" si="20"/>
        <v>42.358778625954201</v>
      </c>
      <c r="P83" s="38">
        <f t="shared" si="21"/>
        <v>125.72619047619045</v>
      </c>
      <c r="Q83" s="38">
        <f t="shared" si="22"/>
        <v>53.273809523809526</v>
      </c>
      <c r="R83" s="38">
        <f t="shared" si="23"/>
        <v>136.64122137404578</v>
      </c>
      <c r="S83" s="39">
        <f t="shared" si="24"/>
        <v>-10.915030897855324</v>
      </c>
      <c r="T83" s="39">
        <f t="shared" si="25"/>
        <v>-10.915030897855331</v>
      </c>
      <c r="U83" t="s">
        <v>173</v>
      </c>
      <c r="V83" t="s">
        <v>363</v>
      </c>
      <c r="W83" t="s">
        <v>444</v>
      </c>
      <c r="X83" s="48" t="s">
        <v>467</v>
      </c>
      <c r="Y83" s="41"/>
    </row>
    <row r="84" spans="1:25" ht="15" x14ac:dyDescent="0.25">
      <c r="A84">
        <v>1.92</v>
      </c>
      <c r="B84">
        <v>1.99</v>
      </c>
      <c r="C84" s="29">
        <f t="shared" si="17"/>
        <v>2.3345896147403788E-2</v>
      </c>
      <c r="D84" s="30">
        <f>IF(OR($A84="",$B84=""),"",A84*'MPTO_working_2-way'!$G83)</f>
        <v>1.9648241206030153</v>
      </c>
      <c r="E84" s="32">
        <f>IF(OR($A84="",$B84=""),"",B84*'MPTO_working_2-way'!$G83)</f>
        <v>2.0364583333333335</v>
      </c>
      <c r="F84" s="30">
        <f>IF(OR($A84="",$B84=""),"",'MPTO_working_2-way'!D83)</f>
        <v>1.9640176827387685</v>
      </c>
      <c r="G84" s="32">
        <f>IF(OR($A84="",$B84=""),"",'MPTO_working_2-way'!E83)</f>
        <v>2.0373253705876082</v>
      </c>
      <c r="H84" s="30">
        <f>IF(OR($A84="",$B84=""),"",'OddsRatio_working_2-way'!M83)</f>
        <v>1.9639984073082948</v>
      </c>
      <c r="I84" s="30">
        <f>IF(OR($A84="",$B84=""),"",'OddsRatio_working_2-way'!N83)</f>
        <v>2.0373461122121879</v>
      </c>
      <c r="J84" s="30">
        <f>IF('Log_working_2-way'!$D83="","",A84^('Log_working_2-way'!$D83))</f>
        <v>1.9636346459170313</v>
      </c>
      <c r="K84" s="32">
        <f>IF('Log_working_2-way'!$D83="","",B84^('Log_working_2-way'!$D83))</f>
        <v>2.0377376988644484</v>
      </c>
      <c r="L84" s="37">
        <f t="shared" si="18"/>
        <v>0.50895140664961636</v>
      </c>
      <c r="M84" s="37">
        <f t="shared" si="19"/>
        <v>0.49104859335038359</v>
      </c>
      <c r="N84" s="38">
        <v>180</v>
      </c>
      <c r="O84" s="38">
        <f t="shared" si="20"/>
        <v>86.249999999999986</v>
      </c>
      <c r="P84" s="38">
        <f t="shared" si="21"/>
        <v>89.547738693467323</v>
      </c>
      <c r="Q84" s="38">
        <f t="shared" si="22"/>
        <v>90.452261306532648</v>
      </c>
      <c r="R84" s="38">
        <f t="shared" si="23"/>
        <v>93.75</v>
      </c>
      <c r="S84" s="39">
        <f t="shared" si="24"/>
        <v>-4.2022613065326624</v>
      </c>
      <c r="T84" s="39">
        <f t="shared" si="25"/>
        <v>-4.2022613065326766</v>
      </c>
      <c r="U84" t="s">
        <v>362</v>
      </c>
      <c r="V84" t="s">
        <v>274</v>
      </c>
      <c r="W84" t="s">
        <v>444</v>
      </c>
      <c r="X84" s="48" t="s">
        <v>467</v>
      </c>
      <c r="Y84" s="41"/>
    </row>
    <row r="85" spans="1:25" ht="15" x14ac:dyDescent="0.25">
      <c r="A85">
        <v>2.2599999999999998</v>
      </c>
      <c r="B85">
        <v>1.65</v>
      </c>
      <c r="C85" s="29">
        <f t="shared" si="17"/>
        <v>4.85384821668009E-2</v>
      </c>
      <c r="D85" s="30">
        <f>IF(OR($A85="",$B85=""),"",A85*'MPTO_working_2-way'!$G84)</f>
        <v>2.3696969696969696</v>
      </c>
      <c r="E85" s="32">
        <f>IF(OR($A85="",$B85=""),"",B85*'MPTO_working_2-way'!$G84)</f>
        <v>1.7300884955752214</v>
      </c>
      <c r="F85" s="30">
        <f>IF(OR($A85="",$B85=""),"",'MPTO_working_2-way'!D84)</f>
        <v>2.3911510099390831</v>
      </c>
      <c r="G85" s="32">
        <f>IF(OR($A85="",$B85=""),"",'MPTO_working_2-way'!E84)</f>
        <v>1.7188292233233464</v>
      </c>
      <c r="H85" s="30">
        <f>IF(OR($A85="",$B85=""),"",'OddsRatio_working_2-way'!M84)</f>
        <v>2.3922864426767716</v>
      </c>
      <c r="I85" s="30">
        <f>IF(OR($A85="",$B85=""),"",'OddsRatio_working_2-way'!N84)</f>
        <v>1.7182430061427794</v>
      </c>
      <c r="J85" s="30">
        <f>IF('Log_working_2-way'!$D84="","",A85^('Log_working_2-way'!$D84))</f>
        <v>2.4023634444146</v>
      </c>
      <c r="K85" s="32">
        <f>IF('Log_working_2-way'!$D84="","",B85^('Log_working_2-way'!$D84))</f>
        <v>1.7130819075338126</v>
      </c>
      <c r="L85" s="37">
        <f t="shared" si="18"/>
        <v>0.42199488491048592</v>
      </c>
      <c r="M85" s="37">
        <f t="shared" si="19"/>
        <v>0.57800511508951402</v>
      </c>
      <c r="N85" s="38">
        <v>181</v>
      </c>
      <c r="O85" s="38">
        <f t="shared" si="20"/>
        <v>100.91150442477874</v>
      </c>
      <c r="P85" s="38">
        <f t="shared" si="21"/>
        <v>71.303030303030297</v>
      </c>
      <c r="Q85" s="38">
        <f t="shared" si="22"/>
        <v>109.6969696969697</v>
      </c>
      <c r="R85" s="38">
        <f t="shared" si="23"/>
        <v>80.088495575221245</v>
      </c>
      <c r="S85" s="39">
        <f t="shared" si="24"/>
        <v>-8.7854652721909616</v>
      </c>
      <c r="T85" s="39">
        <f t="shared" si="25"/>
        <v>-8.7854652721909474</v>
      </c>
      <c r="U85" t="s">
        <v>369</v>
      </c>
      <c r="V85" t="s">
        <v>278</v>
      </c>
      <c r="W85" t="s">
        <v>451</v>
      </c>
      <c r="X85" s="48" t="s">
        <v>467</v>
      </c>
      <c r="Y85" s="41"/>
    </row>
    <row r="86" spans="1:25" ht="15" x14ac:dyDescent="0.25">
      <c r="A86">
        <v>2.2999999999999998</v>
      </c>
      <c r="B86">
        <v>1.63</v>
      </c>
      <c r="C86" s="29">
        <f t="shared" si="17"/>
        <v>4.8279541210989763E-2</v>
      </c>
      <c r="D86" s="30">
        <f>IF(OR($A86="",$B86=""),"",A86*'MPTO_working_2-way'!$G85)</f>
        <v>2.4110429447852764</v>
      </c>
      <c r="E86" s="32">
        <f>IF(OR($A86="",$B86=""),"",B86*'MPTO_working_2-way'!$G85)</f>
        <v>1.7086956521739132</v>
      </c>
      <c r="F86" s="30">
        <f>IF(OR($A86="",$B86=""),"",'MPTO_working_2-way'!D85)</f>
        <v>2.4352062357908415</v>
      </c>
      <c r="G86" s="32">
        <f>IF(OR($A86="",$B86=""),"",'MPTO_working_2-way'!E85)</f>
        <v>1.6967639737497173</v>
      </c>
      <c r="H86" s="30">
        <f>IF(OR($A86="",$B86=""),"",'OddsRatio_working_2-way'!M85)</f>
        <v>2.4364860122855578</v>
      </c>
      <c r="I86" s="30">
        <f>IF(OR($A86="",$B86=""),"",'OddsRatio_working_2-way'!N85)</f>
        <v>1.6961432213383858</v>
      </c>
      <c r="J86" s="30">
        <f>IF('Log_working_2-way'!$D85="","",A86^('Log_working_2-way'!$D85))</f>
        <v>2.4478595145117024</v>
      </c>
      <c r="K86" s="32">
        <f>IF('Log_working_2-way'!$D85="","",B86^('Log_working_2-way'!$D85))</f>
        <v>1.6906747443214869</v>
      </c>
      <c r="L86" s="37">
        <f t="shared" si="18"/>
        <v>0.41475826972010171</v>
      </c>
      <c r="M86" s="37">
        <f t="shared" si="19"/>
        <v>0.58524173027989812</v>
      </c>
      <c r="N86" s="38">
        <v>182</v>
      </c>
      <c r="O86" s="38">
        <f t="shared" si="20"/>
        <v>102.8695652173913</v>
      </c>
      <c r="P86" s="38">
        <f t="shared" si="21"/>
        <v>70.343558282208576</v>
      </c>
      <c r="Q86" s="38">
        <f t="shared" si="22"/>
        <v>111.65644171779141</v>
      </c>
      <c r="R86" s="38">
        <f t="shared" si="23"/>
        <v>79.130434782608702</v>
      </c>
      <c r="S86" s="39">
        <f t="shared" si="24"/>
        <v>-8.7868765004001119</v>
      </c>
      <c r="T86" s="39">
        <f t="shared" si="25"/>
        <v>-8.7868765004001261</v>
      </c>
      <c r="U86" t="s">
        <v>277</v>
      </c>
      <c r="V86" t="s">
        <v>371</v>
      </c>
      <c r="W86" t="s">
        <v>451</v>
      </c>
      <c r="X86" s="48" t="s">
        <v>467</v>
      </c>
      <c r="Y86" s="41"/>
    </row>
    <row r="87" spans="1:25" ht="15" x14ac:dyDescent="0.25">
      <c r="A87">
        <v>1.46</v>
      </c>
      <c r="B87">
        <v>2.83</v>
      </c>
      <c r="C87" s="29">
        <f t="shared" si="17"/>
        <v>3.8288397308678945E-2</v>
      </c>
      <c r="D87" s="30">
        <f>IF(OR($A87="",$B87=""),"",A87*'MPTO_working_2-way'!$G86)</f>
        <v>1.5159010600706713</v>
      </c>
      <c r="E87" s="32">
        <f>IF(OR($A87="",$B87=""),"",B87*'MPTO_working_2-way'!$G86)</f>
        <v>2.9383561643835616</v>
      </c>
      <c r="F87" s="30">
        <f>IF(OR($A87="",$B87=""),"",'MPTO_working_2-way'!D86)</f>
        <v>1.5019811697989749</v>
      </c>
      <c r="G87" s="32">
        <f>IF(OR($A87="",$B87=""),"",'MPTO_working_2-way'!E86)</f>
        <v>2.9921065971467877</v>
      </c>
      <c r="H87" s="30">
        <f>IF(OR($A87="",$B87=""),"",'OddsRatio_working_2-way'!M86)</f>
        <v>1.5013642590159164</v>
      </c>
      <c r="I87" s="30">
        <f>IF(OR($A87="",$B87=""),"",'OddsRatio_working_2-way'!N86)</f>
        <v>2.9945578130415815</v>
      </c>
      <c r="J87" s="30">
        <f>IF('Log_working_2-way'!$D86="","",A87^('Log_working_2-way'!$D86))</f>
        <v>1.494977007108147</v>
      </c>
      <c r="K87" s="32">
        <f>IF('Log_working_2-way'!$D86="","",B87^('Log_working_2-way'!$D86))</f>
        <v>3.0202958635224357</v>
      </c>
      <c r="L87" s="37">
        <f t="shared" si="18"/>
        <v>0.65967365967365976</v>
      </c>
      <c r="M87" s="37">
        <f t="shared" si="19"/>
        <v>0.34032634032634035</v>
      </c>
      <c r="N87" s="38">
        <v>183</v>
      </c>
      <c r="O87" s="38">
        <f t="shared" si="20"/>
        <v>57.657534246575345</v>
      </c>
      <c r="P87" s="38">
        <f t="shared" si="21"/>
        <v>118.33568904593639</v>
      </c>
      <c r="Q87" s="38">
        <f t="shared" si="22"/>
        <v>64.664310954063609</v>
      </c>
      <c r="R87" s="38">
        <f t="shared" si="23"/>
        <v>125.34246575342465</v>
      </c>
      <c r="S87" s="39">
        <f t="shared" si="24"/>
        <v>-7.0067767074882639</v>
      </c>
      <c r="T87" s="39">
        <f t="shared" si="25"/>
        <v>-7.0067767074882568</v>
      </c>
      <c r="U87" t="s">
        <v>382</v>
      </c>
      <c r="V87" t="s">
        <v>428</v>
      </c>
      <c r="W87" t="s">
        <v>445</v>
      </c>
      <c r="X87" s="48" t="s">
        <v>467</v>
      </c>
      <c r="Y87" s="41"/>
    </row>
    <row r="88" spans="1:25" ht="15" x14ac:dyDescent="0.25">
      <c r="A88">
        <v>2.2400000000000002</v>
      </c>
      <c r="B88">
        <v>1.72</v>
      </c>
      <c r="C88" s="29">
        <f t="shared" si="17"/>
        <v>2.7823920265780622E-2</v>
      </c>
      <c r="D88" s="30">
        <f>IF(OR($A88="",$B88=""),"",A88*'MPTO_working_2-way'!$G87)</f>
        <v>2.3023255813953489</v>
      </c>
      <c r="E88" s="32">
        <f>IF(OR($A88="",$B88=""),"",B88*'MPTO_working_2-way'!$G87)</f>
        <v>1.7678571428571426</v>
      </c>
      <c r="F88" s="30">
        <f>IF(OR($A88="",$B88=""),"",'MPTO_working_2-way'!D87)</f>
        <v>2.3120499279884781</v>
      </c>
      <c r="G88" s="32">
        <f>IF(OR($A88="",$B88=""),"",'MPTO_working_2-way'!E87)</f>
        <v>1.762166117819246</v>
      </c>
      <c r="H88" s="30">
        <f>IF(OR($A88="",$B88=""),"",'OddsRatio_working_2-way'!M87)</f>
        <v>2.3123346456686344</v>
      </c>
      <c r="I88" s="30">
        <f>IF(OR($A88="",$B88=""),"",'OddsRatio_working_2-way'!N87)</f>
        <v>1.7620007620011424</v>
      </c>
      <c r="J88" s="30">
        <f>IF('Log_working_2-way'!$D87="","",A88^('Log_working_2-way'!$D87))</f>
        <v>2.3167816840015738</v>
      </c>
      <c r="K88" s="32">
        <f>IF('Log_working_2-way'!$D87="","",B88^('Log_working_2-way'!$D87))</f>
        <v>1.7594273311587105</v>
      </c>
      <c r="L88" s="37">
        <f t="shared" si="18"/>
        <v>0.43434343434343431</v>
      </c>
      <c r="M88" s="37">
        <f t="shared" si="19"/>
        <v>0.56565656565656575</v>
      </c>
      <c r="N88" s="38">
        <v>184</v>
      </c>
      <c r="O88" s="38">
        <f t="shared" si="20"/>
        <v>101.85714285714286</v>
      </c>
      <c r="P88" s="38">
        <f t="shared" si="21"/>
        <v>77.023255813953497</v>
      </c>
      <c r="Q88" s="38">
        <f t="shared" si="22"/>
        <v>106.97674418604652</v>
      </c>
      <c r="R88" s="38">
        <f t="shared" si="23"/>
        <v>82.142857142857139</v>
      </c>
      <c r="S88" s="39">
        <f t="shared" si="24"/>
        <v>-5.1196013289036557</v>
      </c>
      <c r="T88" s="39">
        <f t="shared" si="25"/>
        <v>-5.1196013289036415</v>
      </c>
      <c r="U88" t="s">
        <v>378</v>
      </c>
      <c r="V88" t="s">
        <v>174</v>
      </c>
      <c r="W88" t="s">
        <v>445</v>
      </c>
      <c r="X88" s="48" t="s">
        <v>467</v>
      </c>
      <c r="Y88" s="41"/>
    </row>
    <row r="89" spans="1:25" ht="15" x14ac:dyDescent="0.25">
      <c r="A89">
        <v>1.55</v>
      </c>
      <c r="B89">
        <v>2.57</v>
      </c>
      <c r="C89" s="29">
        <f t="shared" si="17"/>
        <v>3.4266348688339443E-2</v>
      </c>
      <c r="D89" s="30">
        <f>IF(OR($A89="",$B89=""),"",A89*'MPTO_working_2-way'!$G88)</f>
        <v>1.6031128404669261</v>
      </c>
      <c r="E89" s="32">
        <f>IF(OR($A89="",$B89=""),"",B89*'MPTO_working_2-way'!$G88)</f>
        <v>2.6580645161290324</v>
      </c>
      <c r="F89" s="30">
        <f>IF(OR($A89="",$B89=""),"",'MPTO_working_2-way'!D88)</f>
        <v>1.5922854002198461</v>
      </c>
      <c r="G89" s="32">
        <f>IF(OR($A89="",$B89=""),"",'MPTO_working_2-way'!E88)</f>
        <v>2.6883752319892018</v>
      </c>
      <c r="H89" s="30">
        <f>IF(OR($A89="",$B89=""),"",'OddsRatio_working_2-way'!M88)</f>
        <v>1.5918770745159672</v>
      </c>
      <c r="I89" s="30">
        <f>IF(OR($A89="",$B89=""),"",'OddsRatio_working_2-way'!N88)</f>
        <v>2.6895400127092146</v>
      </c>
      <c r="J89" s="30">
        <f>IF('Log_working_2-way'!$D88="","",A89^('Log_working_2-way'!$D88))</f>
        <v>1.5869428836481319</v>
      </c>
      <c r="K89" s="32">
        <f>IF('Log_working_2-way'!$D88="","",B89^('Log_working_2-way'!$D88))</f>
        <v>2.7037432906322652</v>
      </c>
      <c r="L89" s="37">
        <f t="shared" si="18"/>
        <v>0.62378640776699024</v>
      </c>
      <c r="M89" s="37">
        <f t="shared" si="19"/>
        <v>0.37621359223300971</v>
      </c>
      <c r="N89" s="38">
        <v>185</v>
      </c>
      <c r="O89" s="38">
        <f t="shared" si="20"/>
        <v>65.645161290322577</v>
      </c>
      <c r="P89" s="38">
        <f t="shared" si="21"/>
        <v>113.01556420233463</v>
      </c>
      <c r="Q89" s="38">
        <f t="shared" si="22"/>
        <v>71.98443579766537</v>
      </c>
      <c r="R89" s="38">
        <f t="shared" si="23"/>
        <v>119.35483870967741</v>
      </c>
      <c r="S89" s="39">
        <f t="shared" si="24"/>
        <v>-6.3392745073427932</v>
      </c>
      <c r="T89" s="39">
        <f t="shared" si="25"/>
        <v>-6.339274507342779</v>
      </c>
      <c r="U89" t="s">
        <v>285</v>
      </c>
      <c r="V89" t="s">
        <v>427</v>
      </c>
      <c r="W89" t="s">
        <v>445</v>
      </c>
      <c r="X89" s="48" t="s">
        <v>467</v>
      </c>
      <c r="Y89" s="41"/>
    </row>
    <row r="90" spans="1:25" ht="15" x14ac:dyDescent="0.25">
      <c r="A90">
        <v>2.17</v>
      </c>
      <c r="B90">
        <v>1.75</v>
      </c>
      <c r="C90" s="29">
        <f t="shared" si="17"/>
        <v>3.2258064516129004E-2</v>
      </c>
      <c r="D90" s="30">
        <f>IF(OR($A90="",$B90=""),"",A90*'MPTO_working_2-way'!$G89)</f>
        <v>2.2399999999999998</v>
      </c>
      <c r="E90" s="32">
        <f>IF(OR($A90="",$B90=""),"",B90*'MPTO_working_2-way'!$G89)</f>
        <v>1.8064516129032258</v>
      </c>
      <c r="F90" s="30">
        <f>IF(OR($A90="",$B90=""),"",'MPTO_working_2-way'!D89)</f>
        <v>2.2487046632124348</v>
      </c>
      <c r="G90" s="32">
        <f>IF(OR($A90="",$B90=""),"",'MPTO_working_2-way'!E89)</f>
        <v>1.8008298755186722</v>
      </c>
      <c r="H90" s="30">
        <f>IF(OR($A90="",$B90=""),"",'OddsRatio_working_2-way'!M89)</f>
        <v>2.2489995996796797</v>
      </c>
      <c r="I90" s="30">
        <f>IF(OR($A90="",$B90=""),"",'OddsRatio_working_2-way'!N89)</f>
        <v>1.8006407690254356</v>
      </c>
      <c r="J90" s="30">
        <f>IF('Log_working_2-way'!$D89="","",A90^('Log_working_2-way'!$D89))</f>
        <v>2.2529893897006406</v>
      </c>
      <c r="K90" s="32">
        <f>IF('Log_working_2-way'!$D89="","",B90^('Log_working_2-way'!$D89))</f>
        <v>1.798091355138193</v>
      </c>
      <c r="L90" s="37">
        <f t="shared" si="18"/>
        <v>0.44642857142857145</v>
      </c>
      <c r="M90" s="37">
        <f t="shared" si="19"/>
        <v>0.5535714285714286</v>
      </c>
      <c r="N90" s="38">
        <v>186</v>
      </c>
      <c r="O90" s="38">
        <f t="shared" si="20"/>
        <v>100.28571428571429</v>
      </c>
      <c r="P90" s="38">
        <f t="shared" si="21"/>
        <v>79.714285714285708</v>
      </c>
      <c r="Q90" s="38">
        <f t="shared" si="22"/>
        <v>106.28571428571428</v>
      </c>
      <c r="R90" s="38">
        <f t="shared" si="23"/>
        <v>85.714285714285708</v>
      </c>
      <c r="S90" s="39">
        <f t="shared" si="24"/>
        <v>-5.9999999999999858</v>
      </c>
      <c r="T90" s="39">
        <f t="shared" si="25"/>
        <v>-6</v>
      </c>
      <c r="U90" t="s">
        <v>289</v>
      </c>
      <c r="V90" t="s">
        <v>385</v>
      </c>
      <c r="W90" t="s">
        <v>452</v>
      </c>
      <c r="X90" s="48" t="s">
        <v>467</v>
      </c>
      <c r="Y90" s="41"/>
    </row>
    <row r="91" spans="1:25" ht="15" x14ac:dyDescent="0.25">
      <c r="A91">
        <v>2.09</v>
      </c>
      <c r="B91">
        <v>1.8</v>
      </c>
      <c r="C91" s="29">
        <f t="shared" si="17"/>
        <v>3.4024455077086735E-2</v>
      </c>
      <c r="D91" s="30">
        <f>IF(OR($A91="",$B91=""),"",A91*'MPTO_working_2-way'!$G90)</f>
        <v>2.161111111111111</v>
      </c>
      <c r="E91" s="32">
        <f>IF(OR($A91="",$B91=""),"",B91*'MPTO_working_2-way'!$G90)</f>
        <v>1.8612440191387563</v>
      </c>
      <c r="F91" s="30">
        <f>IF(OR($A91="",$B91=""),"",'MPTO_working_2-way'!D90)</f>
        <v>2.1670506912442398</v>
      </c>
      <c r="G91" s="32">
        <f>IF(OR($A91="",$B91=""),"",'MPTO_working_2-way'!E90)</f>
        <v>1.8568608094768018</v>
      </c>
      <c r="H91" s="30">
        <f>IF(OR($A91="",$B91=""),"",'OddsRatio_working_2-way'!M90)</f>
        <v>2.1672617529928755</v>
      </c>
      <c r="I91" s="30">
        <f>IF(OR($A91="",$B91=""),"",'OddsRatio_working_2-way'!N90)</f>
        <v>1.8567058737562385</v>
      </c>
      <c r="J91" s="30">
        <f>IF('Log_working_2-way'!$D90="","",A91^('Log_working_2-way'!$D90))</f>
        <v>2.1699807722915003</v>
      </c>
      <c r="K91" s="32">
        <f>IF('Log_working_2-way'!$D90="","",B91^('Log_working_2-way'!$D90))</f>
        <v>1.8547149010332622</v>
      </c>
      <c r="L91" s="37">
        <f t="shared" si="18"/>
        <v>0.46272493573264784</v>
      </c>
      <c r="M91" s="37">
        <f t="shared" si="19"/>
        <v>0.53727506426735205</v>
      </c>
      <c r="N91" s="38">
        <v>187</v>
      </c>
      <c r="O91" s="38">
        <f t="shared" si="20"/>
        <v>97.526315789473685</v>
      </c>
      <c r="P91" s="38">
        <f t="shared" si="21"/>
        <v>83.111111111111128</v>
      </c>
      <c r="Q91" s="38">
        <f t="shared" si="22"/>
        <v>103.8888888888889</v>
      </c>
      <c r="R91" s="38">
        <f t="shared" si="23"/>
        <v>89.473684210526329</v>
      </c>
      <c r="S91" s="39">
        <f t="shared" si="24"/>
        <v>-6.362573099415215</v>
      </c>
      <c r="T91" s="39">
        <f t="shared" si="25"/>
        <v>-6.3625730994152008</v>
      </c>
      <c r="U91" t="s">
        <v>431</v>
      </c>
      <c r="V91" t="s">
        <v>292</v>
      </c>
      <c r="W91" t="s">
        <v>452</v>
      </c>
      <c r="X91" s="48" t="s">
        <v>467</v>
      </c>
      <c r="Y91" s="41"/>
    </row>
    <row r="92" spans="1:25" ht="15" x14ac:dyDescent="0.25">
      <c r="A92">
        <v>2.2400000000000002</v>
      </c>
      <c r="B92">
        <v>1.7</v>
      </c>
      <c r="C92" s="29">
        <f t="shared" si="17"/>
        <v>3.4663865546218364E-2</v>
      </c>
      <c r="D92" s="30">
        <f>IF(OR($A92="",$B92=""),"",A92*'MPTO_working_2-way'!$G91)</f>
        <v>2.3176470588235292</v>
      </c>
      <c r="E92" s="32">
        <f>IF(OR($A92="",$B92=""),"",B92*'MPTO_working_2-way'!$G91)</f>
        <v>1.7589285714285712</v>
      </c>
      <c r="F92" s="30">
        <f>IF(OR($A92="",$B92=""),"",'MPTO_working_2-way'!D91)</f>
        <v>2.3304773561811505</v>
      </c>
      <c r="G92" s="32">
        <f>IF(OR($A92="",$B92=""),"",'MPTO_working_2-way'!E91)</f>
        <v>1.7516099356025756</v>
      </c>
      <c r="H92" s="30">
        <f>IF(OR($A92="",$B92=""),"",'OddsRatio_working_2-way'!M91)</f>
        <v>2.3309502512973848</v>
      </c>
      <c r="I92" s="30">
        <f>IF(OR($A92="",$B92=""),"",'OddsRatio_working_2-way'!N91)</f>
        <v>1.7513428837969105</v>
      </c>
      <c r="J92" s="30">
        <f>IF('Log_working_2-way'!$D91="","",A92^('Log_working_2-way'!$D91))</f>
        <v>2.3368656510313084</v>
      </c>
      <c r="K92" s="32">
        <f>IF('Log_working_2-way'!$D91="","",B92^('Log_working_2-way'!$D91))</f>
        <v>1.7480183212340654</v>
      </c>
      <c r="L92" s="37">
        <f t="shared" si="18"/>
        <v>0.43147208121827418</v>
      </c>
      <c r="M92" s="37">
        <f t="shared" si="19"/>
        <v>0.56852791878172593</v>
      </c>
      <c r="N92" s="38">
        <v>188</v>
      </c>
      <c r="O92" s="38">
        <f t="shared" si="20"/>
        <v>104.0714285714286</v>
      </c>
      <c r="P92" s="38">
        <f t="shared" si="21"/>
        <v>77.411764705882334</v>
      </c>
      <c r="Q92" s="38">
        <f t="shared" si="22"/>
        <v>110.58823529411765</v>
      </c>
      <c r="R92" s="38">
        <f t="shared" si="23"/>
        <v>83.928571428571416</v>
      </c>
      <c r="S92" s="39">
        <f t="shared" si="24"/>
        <v>-6.5168067226890543</v>
      </c>
      <c r="T92" s="39">
        <f t="shared" si="25"/>
        <v>-6.5168067226890827</v>
      </c>
      <c r="U92" t="s">
        <v>295</v>
      </c>
      <c r="V92" t="s">
        <v>290</v>
      </c>
      <c r="W92" t="s">
        <v>452</v>
      </c>
      <c r="X92" s="48" t="s">
        <v>467</v>
      </c>
      <c r="Y92" s="41"/>
    </row>
    <row r="93" spans="1:25" ht="15" x14ac:dyDescent="0.25">
      <c r="A93">
        <v>1.98</v>
      </c>
      <c r="B93">
        <v>1.91</v>
      </c>
      <c r="C93" s="29">
        <f t="shared" si="17"/>
        <v>2.861071447458885E-2</v>
      </c>
      <c r="D93" s="30">
        <f>IF(OR($A93="",$B93=""),"",A93*'MPTO_working_2-way'!$G92)</f>
        <v>2.0366492146596857</v>
      </c>
      <c r="E93" s="32">
        <f>IF(OR($A93="",$B93=""),"",B93*'MPTO_working_2-way'!$G92)</f>
        <v>1.9646464646464645</v>
      </c>
      <c r="F93" s="30">
        <f>IF(OR($A93="",$B93=""),"",'MPTO_working_2-way'!D92)</f>
        <v>2.0377175494369308</v>
      </c>
      <c r="G93" s="32">
        <f>IF(OR($A93="",$B93=""),"",'MPTO_working_2-way'!E92)</f>
        <v>1.9636533568721115</v>
      </c>
      <c r="H93" s="30">
        <f>IF(OR($A93="",$B93=""),"",'OddsRatio_working_2-way'!M92)</f>
        <v>2.0377490433255412</v>
      </c>
      <c r="I93" s="30">
        <f>IF(OR($A93="",$B93=""),"",'OddsRatio_working_2-way'!N92)</f>
        <v>1.9636241116594322</v>
      </c>
      <c r="J93" s="30">
        <f>IF('Log_working_2-way'!$D92="","",A93^('Log_working_2-way'!$D92))</f>
        <v>2.0382337672504618</v>
      </c>
      <c r="K93" s="32">
        <f>IF('Log_working_2-way'!$D92="","",B93^('Log_working_2-way'!$D92))</f>
        <v>1.9631742210121639</v>
      </c>
      <c r="L93" s="37">
        <f t="shared" si="18"/>
        <v>0.49100257069408743</v>
      </c>
      <c r="M93" s="37">
        <f t="shared" si="19"/>
        <v>0.50899742930591263</v>
      </c>
      <c r="N93" s="38">
        <v>189</v>
      </c>
      <c r="O93" s="38">
        <f t="shared" si="20"/>
        <v>93.545454545454533</v>
      </c>
      <c r="P93" s="38">
        <f t="shared" si="21"/>
        <v>90.047120418848166</v>
      </c>
      <c r="Q93" s="38">
        <f t="shared" si="22"/>
        <v>98.952879581151834</v>
      </c>
      <c r="R93" s="38">
        <f t="shared" si="23"/>
        <v>95.454545454545467</v>
      </c>
      <c r="S93" s="39">
        <f t="shared" si="24"/>
        <v>-5.407425035697301</v>
      </c>
      <c r="T93" s="39">
        <f t="shared" si="25"/>
        <v>-5.407425035697301</v>
      </c>
      <c r="U93" t="s">
        <v>386</v>
      </c>
      <c r="V93" t="s">
        <v>383</v>
      </c>
      <c r="W93" t="s">
        <v>452</v>
      </c>
      <c r="X93" s="48" t="s">
        <v>467</v>
      </c>
      <c r="Y93" s="41"/>
    </row>
    <row r="94" spans="1:25" ht="15" x14ac:dyDescent="0.25">
      <c r="A94">
        <v>1.83</v>
      </c>
      <c r="B94">
        <v>2.06</v>
      </c>
      <c r="C94" s="29">
        <f t="shared" si="17"/>
        <v>3.1884980635577431E-2</v>
      </c>
      <c r="D94" s="30">
        <f>IF(OR($A94="",$B94=""),"",A94*'MPTO_working_2-way'!$G93)</f>
        <v>1.8883495145631068</v>
      </c>
      <c r="E94" s="32">
        <f>IF(OR($A94="",$B94=""),"",B94*'MPTO_working_2-way'!$G93)</f>
        <v>2.1256830601092895</v>
      </c>
      <c r="F94" s="30">
        <f>IF(OR($A94="",$B94=""),"",'MPTO_working_2-way'!D93)</f>
        <v>1.8849942497124856</v>
      </c>
      <c r="G94" s="32">
        <f>IF(OR($A94="",$B94=""),"",'MPTO_working_2-way'!E93)</f>
        <v>2.1299508446804905</v>
      </c>
      <c r="H94" s="30">
        <f>IF(OR($A94="",$B94=""),"",'OddsRatio_working_2-way'!M93)</f>
        <v>1.8848835335367746</v>
      </c>
      <c r="I94" s="30">
        <f>IF(OR($A94="",$B94=""),"",'OddsRatio_working_2-way'!N93)</f>
        <v>2.1300922235529893</v>
      </c>
      <c r="J94" s="30">
        <f>IF('Log_working_2-way'!$D93="","",A94^('Log_working_2-way'!$D93))</f>
        <v>1.8833614398916756</v>
      </c>
      <c r="K94" s="32">
        <f>IF('Log_working_2-way'!$D93="","",B94^('Log_working_2-way'!$D93))</f>
        <v>2.1320394516231058</v>
      </c>
      <c r="L94" s="37">
        <f t="shared" si="18"/>
        <v>0.5295629820051414</v>
      </c>
      <c r="M94" s="37">
        <f t="shared" si="19"/>
        <v>0.47043701799485865</v>
      </c>
      <c r="N94" s="38">
        <v>190</v>
      </c>
      <c r="O94" s="38">
        <f t="shared" si="20"/>
        <v>86.174863387978121</v>
      </c>
      <c r="P94" s="38">
        <f t="shared" si="21"/>
        <v>97.766990291262147</v>
      </c>
      <c r="Q94" s="38">
        <f t="shared" si="22"/>
        <v>92.233009708737868</v>
      </c>
      <c r="R94" s="38">
        <f t="shared" si="23"/>
        <v>103.82513661202185</v>
      </c>
      <c r="S94" s="39">
        <f t="shared" si="24"/>
        <v>-6.0581463207597466</v>
      </c>
      <c r="T94" s="39">
        <f t="shared" si="25"/>
        <v>-6.0581463207597039</v>
      </c>
      <c r="U94" t="s">
        <v>297</v>
      </c>
      <c r="V94" t="s">
        <v>288</v>
      </c>
      <c r="W94" t="s">
        <v>452</v>
      </c>
      <c r="X94" s="48" t="s">
        <v>467</v>
      </c>
      <c r="Y94" s="41"/>
    </row>
    <row r="95" spans="1:25" ht="15" x14ac:dyDescent="0.25">
      <c r="A95">
        <v>2.38</v>
      </c>
      <c r="B95">
        <v>1.63</v>
      </c>
      <c r="C95" s="29">
        <f t="shared" si="17"/>
        <v>3.3664999742228252E-2</v>
      </c>
      <c r="D95" s="30">
        <f>IF(OR($A95="",$B95=""),"",A95*'MPTO_working_2-way'!$G94)</f>
        <v>2.4601226993865031</v>
      </c>
      <c r="E95" s="32">
        <f>IF(OR($A95="",$B95=""),"",B95*'MPTO_working_2-way'!$G94)</f>
        <v>1.6848739495798319</v>
      </c>
      <c r="F95" s="30">
        <f>IF(OR($A95="",$B95=""),"",'MPTO_working_2-way'!D94)</f>
        <v>2.4793251102447753</v>
      </c>
      <c r="G95" s="32">
        <f>IF(OR($A95="",$B95=""),"",'MPTO_working_2-way'!E94)</f>
        <v>1.6759839288028686</v>
      </c>
      <c r="H95" s="30">
        <f>IF(OR($A95="",$B95=""),"",'OddsRatio_working_2-way'!M94)</f>
        <v>2.4800257398019103</v>
      </c>
      <c r="I95" s="30">
        <f>IF(OR($A95="",$B95=""),"",'OddsRatio_working_2-way'!N94)</f>
        <v>1.6756639246921761</v>
      </c>
      <c r="J95" s="30">
        <f>IF('Log_working_2-way'!$D94="","",A95^('Log_working_2-way'!$D94))</f>
        <v>2.4889275111820632</v>
      </c>
      <c r="K95" s="32">
        <f>IF('Log_working_2-way'!$D94="","",B95^('Log_working_2-way'!$D94))</f>
        <v>1.6716243688761041</v>
      </c>
      <c r="L95" s="37">
        <f t="shared" si="18"/>
        <v>0.40648379052369077</v>
      </c>
      <c r="M95" s="37">
        <f t="shared" si="19"/>
        <v>0.59351620947630923</v>
      </c>
      <c r="N95" s="38">
        <v>191</v>
      </c>
      <c r="O95" s="38">
        <f t="shared" si="20"/>
        <v>110.74789915966386</v>
      </c>
      <c r="P95" s="38">
        <f t="shared" si="21"/>
        <v>73.822085889570545</v>
      </c>
      <c r="Q95" s="38">
        <f t="shared" si="22"/>
        <v>117.17791411042946</v>
      </c>
      <c r="R95" s="38">
        <f t="shared" si="23"/>
        <v>80.252100840336141</v>
      </c>
      <c r="S95" s="39">
        <f t="shared" si="24"/>
        <v>-6.4300149507655959</v>
      </c>
      <c r="T95" s="39">
        <f t="shared" si="25"/>
        <v>-6.4300149507655959</v>
      </c>
      <c r="U95" t="s">
        <v>294</v>
      </c>
      <c r="V95" t="s">
        <v>296</v>
      </c>
      <c r="W95" t="s">
        <v>452</v>
      </c>
      <c r="X95" s="48" t="s">
        <v>467</v>
      </c>
      <c r="Y95" s="41"/>
    </row>
    <row r="96" spans="1:25" ht="15" x14ac:dyDescent="0.25">
      <c r="A96">
        <v>2.12</v>
      </c>
      <c r="B96">
        <v>1.78</v>
      </c>
      <c r="C96" s="29">
        <f t="shared" si="17"/>
        <v>3.3495866016535869E-2</v>
      </c>
      <c r="D96" s="30">
        <f>IF(OR($A96="",$B96=""),"",A96*'MPTO_working_2-way'!$G95)</f>
        <v>2.191011235955056</v>
      </c>
      <c r="E96" s="32">
        <f>IF(OR($A96="",$B96=""),"",B96*'MPTO_working_2-way'!$G95)</f>
        <v>1.8396226415094339</v>
      </c>
      <c r="F96" s="30">
        <f>IF(OR($A96="",$B96=""),"",'MPTO_working_2-way'!D95)</f>
        <v>2.1980428704566637</v>
      </c>
      <c r="G96" s="32">
        <f>IF(OR($A96="",$B96=""),"",'MPTO_working_2-way'!E95)</f>
        <v>1.8346946713341112</v>
      </c>
      <c r="H96" s="30">
        <f>IF(OR($A96="",$B96=""),"",'OddsRatio_working_2-way'!M95)</f>
        <v>2.1982893790305562</v>
      </c>
      <c r="I96" s="30">
        <f>IF(OR($A96="",$B96=""),"",'OddsRatio_working_2-way'!N95)</f>
        <v>1.83452296039628</v>
      </c>
      <c r="J96" s="30">
        <f>IF('Log_working_2-way'!$D95="","",A96^('Log_working_2-way'!$D95))</f>
        <v>2.2015102621380289</v>
      </c>
      <c r="K96" s="32">
        <f>IF('Log_working_2-way'!$D95="","",B96^('Log_working_2-way'!$D95))</f>
        <v>1.8322858584832242</v>
      </c>
      <c r="L96" s="37">
        <f t="shared" si="18"/>
        <v>0.45641025641025645</v>
      </c>
      <c r="M96" s="37">
        <f t="shared" si="19"/>
        <v>0.54358974358974366</v>
      </c>
      <c r="N96" s="38">
        <v>192</v>
      </c>
      <c r="O96" s="38">
        <f t="shared" si="20"/>
        <v>101.43396226415095</v>
      </c>
      <c r="P96" s="38">
        <f t="shared" si="21"/>
        <v>84.134831460674164</v>
      </c>
      <c r="Q96" s="38">
        <f t="shared" si="22"/>
        <v>107.86516853932585</v>
      </c>
      <c r="R96" s="38">
        <f t="shared" si="23"/>
        <v>90.566037735849051</v>
      </c>
      <c r="S96" s="39">
        <f t="shared" si="24"/>
        <v>-6.4312062751749011</v>
      </c>
      <c r="T96" s="39">
        <f t="shared" si="25"/>
        <v>-6.4312062751748869</v>
      </c>
      <c r="U96" t="s">
        <v>287</v>
      </c>
      <c r="V96" t="s">
        <v>430</v>
      </c>
      <c r="W96" t="s">
        <v>452</v>
      </c>
      <c r="X96" s="48" t="s">
        <v>467</v>
      </c>
      <c r="Y96" s="41"/>
    </row>
    <row r="97" spans="1:25" ht="15" x14ac:dyDescent="0.25">
      <c r="A97">
        <v>1.93</v>
      </c>
      <c r="B97">
        <v>1.95</v>
      </c>
      <c r="C97" s="29">
        <f t="shared" si="17"/>
        <v>3.0955227846419575E-2</v>
      </c>
      <c r="D97" s="30">
        <f>IF(OR($A97="",$B97=""),"",A97*'MPTO_working_2-way'!$G96)</f>
        <v>1.9897435897435898</v>
      </c>
      <c r="E97" s="32">
        <f>IF(OR($A97="",$B97=""),"",B97*'MPTO_working_2-way'!$G96)</f>
        <v>2.0103626943005182</v>
      </c>
      <c r="F97" s="30">
        <f>IF(OR($A97="",$B97=""),"",'MPTO_working_2-way'!D96)</f>
        <v>1.9894277785119598</v>
      </c>
      <c r="G97" s="32">
        <f>IF(OR($A97="",$B97=""),"",'MPTO_working_2-way'!E96)</f>
        <v>2.0106851876586083</v>
      </c>
      <c r="H97" s="30">
        <f>IF(OR($A97="",$B97=""),"",'OddsRatio_working_2-way'!M96)</f>
        <v>1.9894176915848294</v>
      </c>
      <c r="I97" s="30">
        <f>IF(OR($A97="",$B97=""),"",'OddsRatio_working_2-way'!N96)</f>
        <v>2.0106954914038573</v>
      </c>
      <c r="J97" s="30">
        <f>IF('Log_working_2-way'!$D96="","",A97^('Log_working_2-way'!$D96))</f>
        <v>1.9892742724695103</v>
      </c>
      <c r="K97" s="32">
        <f>IF('Log_working_2-way'!$D96="","",B97^('Log_working_2-way'!$D96))</f>
        <v>2.0108420160403986</v>
      </c>
      <c r="L97" s="37">
        <f t="shared" si="18"/>
        <v>0.50257731958762886</v>
      </c>
      <c r="M97" s="37">
        <f t="shared" si="19"/>
        <v>0.49742268041237114</v>
      </c>
      <c r="N97" s="38">
        <v>193</v>
      </c>
      <c r="O97" s="38">
        <f t="shared" si="20"/>
        <v>93.000000000000014</v>
      </c>
      <c r="P97" s="38">
        <f t="shared" si="21"/>
        <v>94.025641025641022</v>
      </c>
      <c r="Q97" s="38">
        <f t="shared" si="22"/>
        <v>98.974358974358992</v>
      </c>
      <c r="R97" s="38">
        <f t="shared" si="23"/>
        <v>100.00000000000001</v>
      </c>
      <c r="S97" s="39">
        <f t="shared" si="24"/>
        <v>-5.974358974358978</v>
      </c>
      <c r="T97" s="39">
        <f t="shared" si="25"/>
        <v>-5.9743589743589922</v>
      </c>
      <c r="U97" t="s">
        <v>299</v>
      </c>
      <c r="V97" t="s">
        <v>286</v>
      </c>
      <c r="W97" t="s">
        <v>452</v>
      </c>
      <c r="X97" s="48" t="s">
        <v>467</v>
      </c>
      <c r="Y97" s="41"/>
    </row>
    <row r="98" spans="1:25" ht="15" x14ac:dyDescent="0.25">
      <c r="A98">
        <v>1.88</v>
      </c>
      <c r="B98">
        <v>2.02</v>
      </c>
      <c r="C98" s="29">
        <f t="shared" si="17"/>
        <v>2.6964398567516312E-2</v>
      </c>
      <c r="D98" s="30">
        <f>IF(OR($A98="",$B98=""),"",A98*'MPTO_working_2-way'!$G97)</f>
        <v>1.9306930693069306</v>
      </c>
      <c r="E98" s="32">
        <f>IF(OR($A98="",$B98=""),"",B98*'MPTO_working_2-way'!$G97)</f>
        <v>2.0744680851063828</v>
      </c>
      <c r="F98" s="30">
        <f>IF(OR($A98="",$B98=""),"",'MPTO_working_2-way'!D97)</f>
        <v>1.9288906948394962</v>
      </c>
      <c r="G98" s="32">
        <f>IF(OR($A98="",$B98=""),"",'MPTO_working_2-way'!E97)</f>
        <v>2.0765529308836395</v>
      </c>
      <c r="H98" s="30">
        <f>IF(OR($A98="",$B98=""),"",'OddsRatio_working_2-way'!M97)</f>
        <v>1.9288407280256479</v>
      </c>
      <c r="I98" s="30">
        <f>IF(OR($A98="",$B98=""),"",'OddsRatio_working_2-way'!N97)</f>
        <v>2.0766108438479098</v>
      </c>
      <c r="J98" s="30">
        <f>IF('Log_working_2-way'!$D97="","",A98^('Log_working_2-way'!$D97))</f>
        <v>1.9280257534933587</v>
      </c>
      <c r="K98" s="32">
        <f>IF('Log_working_2-way'!$D97="","",B98^('Log_working_2-way'!$D97))</f>
        <v>2.0775563029751076</v>
      </c>
      <c r="L98" s="37">
        <f t="shared" si="18"/>
        <v>0.517948717948718</v>
      </c>
      <c r="M98" s="37">
        <f t="shared" si="19"/>
        <v>0.48205128205128212</v>
      </c>
      <c r="N98" s="38">
        <v>194</v>
      </c>
      <c r="O98" s="38">
        <f t="shared" si="20"/>
        <v>90.808510638297861</v>
      </c>
      <c r="P98" s="38">
        <f t="shared" si="21"/>
        <v>97.960396039603964</v>
      </c>
      <c r="Q98" s="38">
        <f t="shared" si="22"/>
        <v>96.039603960396036</v>
      </c>
      <c r="R98" s="38">
        <f t="shared" si="23"/>
        <v>103.19148936170212</v>
      </c>
      <c r="S98" s="39">
        <f t="shared" si="24"/>
        <v>-5.2310933220981752</v>
      </c>
      <c r="T98" s="39">
        <f t="shared" si="25"/>
        <v>-5.231093322098161</v>
      </c>
      <c r="U98" t="s">
        <v>397</v>
      </c>
      <c r="V98" t="s">
        <v>394</v>
      </c>
      <c r="W98" t="s">
        <v>453</v>
      </c>
      <c r="X98" s="48" t="s">
        <v>467</v>
      </c>
      <c r="Y98" s="41"/>
    </row>
    <row r="99" spans="1:25" ht="15" x14ac:dyDescent="0.25">
      <c r="A99">
        <v>1.85</v>
      </c>
      <c r="B99">
        <v>2.0499999999999998</v>
      </c>
      <c r="C99" s="29">
        <f t="shared" si="17"/>
        <v>2.8345418589321048E-2</v>
      </c>
      <c r="D99" s="30">
        <f>IF(OR($A99="",$B99=""),"",A99*'MPTO_working_2-way'!$G98)</f>
        <v>1.902439024390244</v>
      </c>
      <c r="E99" s="32">
        <f>IF(OR($A99="",$B99=""),"",B99*'MPTO_working_2-way'!$G98)</f>
        <v>2.1081081081081079</v>
      </c>
      <c r="F99" s="30">
        <f>IF(OR($A99="",$B99=""),"",'MPTO_working_2-way'!D98)</f>
        <v>1.8998121477770822</v>
      </c>
      <c r="G99" s="32">
        <f>IF(OR($A99="",$B99=""),"",'MPTO_working_2-way'!E98)</f>
        <v>2.1113430758524703</v>
      </c>
      <c r="H99" s="30">
        <f>IF(OR($A99="",$B99=""),"",'OddsRatio_working_2-way'!M98)</f>
        <v>1.8997354108424378</v>
      </c>
      <c r="I99" s="30">
        <f>IF(OR($A99="",$B99=""),"",'OddsRatio_working_2-way'!N98)</f>
        <v>2.1114378604524222</v>
      </c>
      <c r="J99" s="30">
        <f>IF('Log_working_2-way'!$D98="","",A99^('Log_working_2-way'!$D98))</f>
        <v>1.8985467665018629</v>
      </c>
      <c r="K99" s="32">
        <f>IF('Log_working_2-way'!$D98="","",B99^('Log_working_2-way'!$D98))</f>
        <v>2.1129081281913611</v>
      </c>
      <c r="L99" s="37">
        <f t="shared" si="18"/>
        <v>0.52564102564102555</v>
      </c>
      <c r="M99" s="37">
        <f t="shared" si="19"/>
        <v>0.47435897435897439</v>
      </c>
      <c r="N99" s="38">
        <v>195</v>
      </c>
      <c r="O99" s="38">
        <f t="shared" si="20"/>
        <v>89.594594594594582</v>
      </c>
      <c r="P99" s="38">
        <f t="shared" si="21"/>
        <v>99.878048780487788</v>
      </c>
      <c r="Q99" s="38">
        <f t="shared" si="22"/>
        <v>95.121951219512198</v>
      </c>
      <c r="R99" s="38">
        <f t="shared" si="23"/>
        <v>105.40540540540539</v>
      </c>
      <c r="S99" s="39">
        <f t="shared" si="24"/>
        <v>-5.5273566249176156</v>
      </c>
      <c r="T99" s="39">
        <f t="shared" si="25"/>
        <v>-5.5273566249176014</v>
      </c>
      <c r="U99" t="s">
        <v>395</v>
      </c>
      <c r="V99" t="s">
        <v>300</v>
      </c>
      <c r="W99" t="s">
        <v>453</v>
      </c>
      <c r="X99" s="48" t="s">
        <v>467</v>
      </c>
      <c r="Y99" s="41"/>
    </row>
    <row r="100" spans="1:25" ht="15" x14ac:dyDescent="0.25">
      <c r="A100">
        <v>1.61</v>
      </c>
      <c r="B100">
        <v>2.42</v>
      </c>
      <c r="C100" s="29">
        <f t="shared" si="17"/>
        <v>3.4341152918228035E-2</v>
      </c>
      <c r="D100" s="30">
        <f>IF(OR($A100="",$B100=""),"",A100*'MPTO_working_2-way'!$G99)</f>
        <v>1.6652892561983472</v>
      </c>
      <c r="E100" s="32">
        <f>IF(OR($A100="",$B100=""),"",B100*'MPTO_working_2-way'!$G99)</f>
        <v>2.5031055900621118</v>
      </c>
      <c r="F100" s="30">
        <f>IF(OR($A100="",$B100=""),"",'MPTO_working_2-way'!D99)</f>
        <v>1.655773235306617</v>
      </c>
      <c r="G100" s="32">
        <f>IF(OR($A100="",$B100=""),"",'MPTO_working_2-way'!E99)</f>
        <v>2.5249173741170372</v>
      </c>
      <c r="H100" s="30">
        <f>IF(OR($A100="",$B100=""),"",'OddsRatio_working_2-way'!M99)</f>
        <v>1.6554215931663621</v>
      </c>
      <c r="I100" s="30">
        <f>IF(OR($A100="",$B100=""),"",'OddsRatio_working_2-way'!N99)</f>
        <v>2.5257355119610394</v>
      </c>
      <c r="J100" s="30">
        <f>IF('Log_working_2-way'!$D99="","",A100^('Log_working_2-way'!$D99))</f>
        <v>1.6510939281167687</v>
      </c>
      <c r="K100" s="32">
        <f>IF('Log_working_2-way'!$D99="","",B100^('Log_working_2-way'!$D99))</f>
        <v>2.5358767096666233</v>
      </c>
      <c r="L100" s="37">
        <f t="shared" si="18"/>
        <v>0.60049627791563276</v>
      </c>
      <c r="M100" s="37">
        <f t="shared" si="19"/>
        <v>0.39950372208436724</v>
      </c>
      <c r="N100" s="38">
        <v>196</v>
      </c>
      <c r="O100" s="38">
        <f t="shared" si="20"/>
        <v>74.260869565217391</v>
      </c>
      <c r="P100" s="38">
        <f t="shared" si="21"/>
        <v>115.00826446280992</v>
      </c>
      <c r="Q100" s="38">
        <f t="shared" si="22"/>
        <v>80.991735537190081</v>
      </c>
      <c r="R100" s="38">
        <f t="shared" si="23"/>
        <v>121.7391304347826</v>
      </c>
      <c r="S100" s="39">
        <f t="shared" si="24"/>
        <v>-6.7308659719726904</v>
      </c>
      <c r="T100" s="39">
        <f t="shared" si="25"/>
        <v>-6.7308659719726762</v>
      </c>
      <c r="U100" t="s">
        <v>393</v>
      </c>
      <c r="V100" t="s">
        <v>387</v>
      </c>
      <c r="W100" t="s">
        <v>453</v>
      </c>
      <c r="X100" s="48" t="s">
        <v>467</v>
      </c>
      <c r="Y100" s="41"/>
    </row>
    <row r="101" spans="1:25" s="35" customFormat="1" ht="15" x14ac:dyDescent="0.25">
      <c r="A101">
        <v>1.9</v>
      </c>
      <c r="B101">
        <v>1.99</v>
      </c>
      <c r="C101" s="29">
        <f t="shared" si="17"/>
        <v>2.8828352287754377E-2</v>
      </c>
      <c r="D101" s="30">
        <f>IF(OR($A101="",$B101=""),"",A101*'MPTO_working_2-way'!$G100)</f>
        <v>1.9547738693467331</v>
      </c>
      <c r="E101" s="32">
        <f>IF(OR($A101="",$B101=""),"",B101*'MPTO_working_2-way'!$G100)</f>
        <v>2.0473684210526311</v>
      </c>
      <c r="F101" s="30">
        <f>IF(OR($A101="",$B101=""),"",'MPTO_working_2-way'!D100)</f>
        <v>1.9535003874967702</v>
      </c>
      <c r="G101" s="32">
        <f>IF(OR($A101="",$B101=""),"",'MPTO_working_2-way'!E100)</f>
        <v>2.0487672717420748</v>
      </c>
      <c r="H101" s="30">
        <f>IF(OR($A101="",$B101=""),"",'OddsRatio_working_2-way'!M100)</f>
        <v>1.9534625892455926</v>
      </c>
      <c r="I101" s="30">
        <f>IF(OR($A101="",$B101=""),"",'OddsRatio_working_2-way'!N100)</f>
        <v>2.0488088481701512</v>
      </c>
      <c r="J101" s="30">
        <f>IF('Log_working_2-way'!$D100="","",A101^('Log_working_2-way'!$D100))</f>
        <v>1.9528856855785393</v>
      </c>
      <c r="K101" s="32">
        <f>IF('Log_working_2-way'!$D100="","",B101^('Log_working_2-way'!$D100))</f>
        <v>2.0494438264048878</v>
      </c>
      <c r="L101" s="37">
        <f t="shared" si="18"/>
        <v>0.51156812339331637</v>
      </c>
      <c r="M101" s="37">
        <f t="shared" si="19"/>
        <v>0.48843187660668391</v>
      </c>
      <c r="N101" s="38">
        <v>197</v>
      </c>
      <c r="O101" s="38">
        <f t="shared" si="20"/>
        <v>93.315789473684177</v>
      </c>
      <c r="P101" s="38">
        <f t="shared" si="21"/>
        <v>98.005025125628123</v>
      </c>
      <c r="Q101" s="38">
        <f t="shared" si="22"/>
        <v>98.994974874371849</v>
      </c>
      <c r="R101" s="38">
        <f t="shared" si="23"/>
        <v>103.68421052631578</v>
      </c>
      <c r="S101" s="39">
        <f t="shared" si="24"/>
        <v>-5.6791854006876719</v>
      </c>
      <c r="T101" s="39">
        <f t="shared" si="25"/>
        <v>-5.6791854006876576</v>
      </c>
      <c r="U101" t="s">
        <v>401</v>
      </c>
      <c r="V101" t="s">
        <v>176</v>
      </c>
      <c r="W101" t="s">
        <v>446</v>
      </c>
      <c r="X101" s="48" t="s">
        <v>467</v>
      </c>
      <c r="Y101" s="41"/>
    </row>
    <row r="102" spans="1:25" ht="15" x14ac:dyDescent="0.25">
      <c r="A102">
        <v>1.44</v>
      </c>
      <c r="B102">
        <v>2.85</v>
      </c>
      <c r="C102" s="29">
        <f t="shared" si="17"/>
        <v>4.5321637426900541E-2</v>
      </c>
      <c r="D102" s="30">
        <f>IF(OR($A102="",$B102=""),"",A102*'MPTO_working_2-way'!$G101)</f>
        <v>1.5052631578947366</v>
      </c>
      <c r="E102" s="32">
        <f>IF(OR($A102="",$B102=""),"",B102*'MPTO_working_2-way'!$G101)</f>
        <v>2.9791666666666665</v>
      </c>
      <c r="F102" s="30">
        <f>IF(OR($A102="",$B102=""),"",'MPTO_working_2-way'!D101)</f>
        <v>1.488574537540805</v>
      </c>
      <c r="G102" s="32">
        <f>IF(OR($A102="",$B102=""),"",'MPTO_working_2-way'!E101)</f>
        <v>3.0467706013363025</v>
      </c>
      <c r="H102" s="30">
        <f>IF(OR($A102="",$B102=""),"",'OddsRatio_working_2-way'!M101)</f>
        <v>1.4876862083736198</v>
      </c>
      <c r="I102" s="30">
        <f>IF(OR($A102="",$B102=""),"",'OddsRatio_working_2-way'!N101)</f>
        <v>3.0504988306618106</v>
      </c>
      <c r="J102" s="30">
        <f>IF('Log_working_2-way'!$D101="","",A102^('Log_working_2-way'!$D101))</f>
        <v>1.4799992855815352</v>
      </c>
      <c r="K102" s="32">
        <f>IF('Log_working_2-way'!$D101="","",B102^('Log_working_2-way'!$D101))</f>
        <v>3.0833364341063403</v>
      </c>
      <c r="L102" s="37">
        <f t="shared" si="18"/>
        <v>0.66433566433566438</v>
      </c>
      <c r="M102" s="37">
        <f t="shared" si="19"/>
        <v>0.33566433566433568</v>
      </c>
      <c r="N102" s="38">
        <v>198</v>
      </c>
      <c r="O102" s="38">
        <f t="shared" si="20"/>
        <v>60.5</v>
      </c>
      <c r="P102" s="38">
        <f t="shared" si="21"/>
        <v>128.5263157894737</v>
      </c>
      <c r="Q102" s="38">
        <f t="shared" si="22"/>
        <v>69.473684210526315</v>
      </c>
      <c r="R102" s="38">
        <f t="shared" si="23"/>
        <v>137.5</v>
      </c>
      <c r="S102" s="39">
        <f t="shared" si="24"/>
        <v>-8.973684210526315</v>
      </c>
      <c r="T102" s="39">
        <f t="shared" si="25"/>
        <v>-8.9736842105263008</v>
      </c>
      <c r="U102" t="s">
        <v>177</v>
      </c>
      <c r="V102" t="s">
        <v>402</v>
      </c>
      <c r="W102" t="s">
        <v>446</v>
      </c>
      <c r="X102" s="48" t="s">
        <v>467</v>
      </c>
      <c r="Y102" s="41"/>
    </row>
    <row r="103" spans="1:25" ht="15" x14ac:dyDescent="0.25">
      <c r="A103">
        <v>1.9</v>
      </c>
      <c r="B103">
        <v>1.98</v>
      </c>
      <c r="C103" s="29">
        <f t="shared" si="17"/>
        <v>3.1366294524189264E-2</v>
      </c>
      <c r="D103" s="30">
        <f>IF(OR($A103="",$B103=""),"",A103*'MPTO_working_2-way'!$G102)</f>
        <v>1.9595959595959596</v>
      </c>
      <c r="E103" s="32">
        <f>IF(OR($A103="",$B103=""),"",B103*'MPTO_working_2-way'!$G102)</f>
        <v>2.0421052631578949</v>
      </c>
      <c r="F103" s="30">
        <f>IF(OR($A103="",$B103=""),"",'MPTO_working_2-way'!D102)</f>
        <v>1.9583550234252993</v>
      </c>
      <c r="G103" s="32">
        <f>IF(OR($A103="",$B103=""),"",'MPTO_working_2-way'!E102)</f>
        <v>2.0434546442151005</v>
      </c>
      <c r="H103" s="30">
        <f>IF(OR($A103="",$B103=""),"",'OddsRatio_working_2-way'!M102)</f>
        <v>1.9583148474999099</v>
      </c>
      <c r="I103" s="30">
        <f>IF(OR($A103="",$B103=""),"",'OddsRatio_working_2-way'!N102)</f>
        <v>2.0434983894999017</v>
      </c>
      <c r="J103" s="30">
        <f>IF('Log_working_2-way'!$D102="","",A103^('Log_working_2-way'!$D102))</f>
        <v>1.9577514726651566</v>
      </c>
      <c r="K103" s="32">
        <f>IF('Log_working_2-way'!$D102="","",B103^('Log_working_2-way'!$D102))</f>
        <v>2.0441122029468173</v>
      </c>
      <c r="L103" s="37">
        <f t="shared" si="18"/>
        <v>0.51030927835051543</v>
      </c>
      <c r="M103" s="37">
        <f t="shared" si="19"/>
        <v>0.48969072164948452</v>
      </c>
      <c r="N103" s="38">
        <v>199</v>
      </c>
      <c r="O103" s="38">
        <f t="shared" si="20"/>
        <v>94.263157894736821</v>
      </c>
      <c r="P103" s="38">
        <f t="shared" si="21"/>
        <v>98.494949494949495</v>
      </c>
      <c r="Q103" s="38">
        <f t="shared" si="22"/>
        <v>100.50505050505051</v>
      </c>
      <c r="R103" s="38">
        <f t="shared" si="23"/>
        <v>104.73684210526315</v>
      </c>
      <c r="S103" s="39">
        <f t="shared" si="24"/>
        <v>-6.241892610313684</v>
      </c>
      <c r="T103" s="39">
        <f t="shared" si="25"/>
        <v>-6.2418926103136556</v>
      </c>
      <c r="U103" t="s">
        <v>399</v>
      </c>
      <c r="V103" t="s">
        <v>307</v>
      </c>
      <c r="W103" t="s">
        <v>446</v>
      </c>
      <c r="X103" s="48" t="s">
        <v>467</v>
      </c>
      <c r="Y103" s="41"/>
    </row>
    <row r="104" spans="1:25" ht="15" x14ac:dyDescent="0.25">
      <c r="A104">
        <v>2.15</v>
      </c>
      <c r="B104">
        <v>1.76</v>
      </c>
      <c r="C104" s="29">
        <f t="shared" si="17"/>
        <v>3.3298097251585723E-2</v>
      </c>
      <c r="D104" s="30">
        <f>IF(OR($A104="",$B104=""),"",A104*'MPTO_working_2-way'!$G103)</f>
        <v>2.2215909090909092</v>
      </c>
      <c r="E104" s="32">
        <f>IF(OR($A104="",$B104=""),"",B104*'MPTO_working_2-way'!$G103)</f>
        <v>1.8186046511627909</v>
      </c>
      <c r="F104" s="30">
        <f>IF(OR($A104="",$B104=""),"",'MPTO_working_2-way'!D103)</f>
        <v>2.2298173246906305</v>
      </c>
      <c r="G104" s="32">
        <f>IF(OR($A104="",$B104=""),"",'MPTO_working_2-way'!E103)</f>
        <v>1.8131288931480596</v>
      </c>
      <c r="H104" s="30">
        <f>IF(OR($A104="",$B104=""),"",'OddsRatio_working_2-way'!M103)</f>
        <v>2.2301048307916052</v>
      </c>
      <c r="I104" s="30">
        <f>IF(OR($A104="",$B104=""),"",'OddsRatio_working_2-way'!N103)</f>
        <v>1.8129388446970602</v>
      </c>
      <c r="J104" s="30">
        <f>IF('Log_working_2-way'!$D103="","",A104^('Log_working_2-way'!$D103))</f>
        <v>2.2338767288490446</v>
      </c>
      <c r="K104" s="32">
        <f>IF('Log_working_2-way'!$D103="","",B104^('Log_working_2-way'!$D103))</f>
        <v>1.8104537322239227</v>
      </c>
      <c r="L104" s="37">
        <f t="shared" si="18"/>
        <v>0.45012787723785164</v>
      </c>
      <c r="M104" s="37">
        <f t="shared" si="19"/>
        <v>0.54987212276214825</v>
      </c>
      <c r="N104" s="38">
        <v>200</v>
      </c>
      <c r="O104" s="38">
        <f t="shared" si="20"/>
        <v>106.97674418604652</v>
      </c>
      <c r="P104" s="38">
        <f t="shared" si="21"/>
        <v>86.363636363636374</v>
      </c>
      <c r="Q104" s="38">
        <f t="shared" si="22"/>
        <v>113.63636363636364</v>
      </c>
      <c r="R104" s="38">
        <f t="shared" si="23"/>
        <v>93.023255813953483</v>
      </c>
      <c r="S104" s="39">
        <f t="shared" si="24"/>
        <v>-6.6596194503171233</v>
      </c>
      <c r="T104" s="39">
        <f t="shared" si="25"/>
        <v>-6.6596194503171091</v>
      </c>
      <c r="U104" t="s">
        <v>318</v>
      </c>
      <c r="V104" t="s">
        <v>313</v>
      </c>
      <c r="W104" t="s">
        <v>447</v>
      </c>
      <c r="X104" s="48" t="s">
        <v>467</v>
      </c>
      <c r="Y104" s="41"/>
    </row>
    <row r="105" spans="1:25" ht="15" x14ac:dyDescent="0.25">
      <c r="A105">
        <v>2.12</v>
      </c>
      <c r="B105">
        <v>1.78</v>
      </c>
      <c r="C105" s="29">
        <f t="shared" si="17"/>
        <v>3.3495866016535869E-2</v>
      </c>
      <c r="D105" s="30">
        <f>IF(OR($A105="",$B105=""),"",A105*'MPTO_working_2-way'!$G104)</f>
        <v>2.191011235955056</v>
      </c>
      <c r="E105" s="32">
        <f>IF(OR($A105="",$B105=""),"",B105*'MPTO_working_2-way'!$G104)</f>
        <v>1.8396226415094339</v>
      </c>
      <c r="F105" s="30">
        <f>IF(OR($A105="",$B105=""),"",'MPTO_working_2-way'!D104)</f>
        <v>2.1980428704566637</v>
      </c>
      <c r="G105" s="32">
        <f>IF(OR($A105="",$B105=""),"",'MPTO_working_2-way'!E104)</f>
        <v>1.8346946713341112</v>
      </c>
      <c r="H105" s="30">
        <f>IF(OR($A105="",$B105=""),"",'OddsRatio_working_2-way'!M104)</f>
        <v>2.1982893790305562</v>
      </c>
      <c r="I105" s="30">
        <f>IF(OR($A105="",$B105=""),"",'OddsRatio_working_2-way'!N104)</f>
        <v>1.83452296039628</v>
      </c>
      <c r="J105" s="30">
        <f>IF('Log_working_2-way'!$D104="","",A105^('Log_working_2-way'!$D104))</f>
        <v>2.2015102621380289</v>
      </c>
      <c r="K105" s="32">
        <f>IF('Log_working_2-way'!$D104="","",B105^('Log_working_2-way'!$D104))</f>
        <v>1.8322858584832242</v>
      </c>
      <c r="L105" s="37">
        <f t="shared" si="18"/>
        <v>0.45641025641025645</v>
      </c>
      <c r="M105" s="37">
        <f t="shared" si="19"/>
        <v>0.54358974358974366</v>
      </c>
      <c r="N105" s="38">
        <v>201</v>
      </c>
      <c r="O105" s="38">
        <f t="shared" si="20"/>
        <v>106.18867924528301</v>
      </c>
      <c r="P105" s="38">
        <f t="shared" si="21"/>
        <v>88.078651685393282</v>
      </c>
      <c r="Q105" s="38">
        <f t="shared" si="22"/>
        <v>112.92134831460675</v>
      </c>
      <c r="R105" s="38">
        <f t="shared" si="23"/>
        <v>94.811320754716974</v>
      </c>
      <c r="S105" s="39">
        <f t="shared" si="24"/>
        <v>-6.7326690693237339</v>
      </c>
      <c r="T105" s="39">
        <f t="shared" si="25"/>
        <v>-6.7326690693236912</v>
      </c>
      <c r="U105" t="s">
        <v>178</v>
      </c>
      <c r="V105" t="s">
        <v>317</v>
      </c>
      <c r="W105" t="s">
        <v>447</v>
      </c>
      <c r="X105" s="48" t="s">
        <v>467</v>
      </c>
      <c r="Y105" s="41"/>
    </row>
    <row r="106" spans="1:25" ht="15" x14ac:dyDescent="0.25">
      <c r="A106">
        <v>1.68</v>
      </c>
      <c r="B106">
        <v>2.29</v>
      </c>
      <c r="C106" s="29">
        <f t="shared" si="17"/>
        <v>3.1919317945518833E-2</v>
      </c>
      <c r="D106" s="30">
        <f>IF(OR($A106="",$B106=""),"",A106*'MPTO_working_2-way'!$G105)</f>
        <v>1.7336244541484715</v>
      </c>
      <c r="E106" s="32">
        <f>IF(OR($A106="",$B106=""),"",B106*'MPTO_working_2-way'!$G105)</f>
        <v>2.3630952380952381</v>
      </c>
      <c r="F106" s="30">
        <f>IF(OR($A106="",$B106=""),"",'MPTO_working_2-way'!D105)</f>
        <v>1.7262855604415328</v>
      </c>
      <c r="G106" s="32">
        <f>IF(OR($A106="",$B106=""),"",'MPTO_working_2-way'!E105)</f>
        <v>2.3768688990485605</v>
      </c>
      <c r="H106" s="30">
        <f>IF(OR($A106="",$B106=""),"",'OddsRatio_working_2-way'!M105)</f>
        <v>1.7260384169902692</v>
      </c>
      <c r="I106" s="30">
        <f>IF(OR($A106="",$B106=""),"",'OddsRatio_working_2-way'!N105)</f>
        <v>2.3773375851727168</v>
      </c>
      <c r="J106" s="30">
        <f>IF('Log_working_2-way'!$D105="","",A106^('Log_working_2-way'!$D105))</f>
        <v>1.7227098761530257</v>
      </c>
      <c r="K106" s="32">
        <f>IF('Log_working_2-way'!$D105="","",B106^('Log_working_2-way'!$D105))</f>
        <v>2.3836811049586637</v>
      </c>
      <c r="L106" s="37">
        <f t="shared" si="18"/>
        <v>0.57682619647355171</v>
      </c>
      <c r="M106" s="37">
        <f t="shared" si="19"/>
        <v>0.42317380352644834</v>
      </c>
      <c r="N106" s="38">
        <v>202</v>
      </c>
      <c r="O106" s="38">
        <f t="shared" si="20"/>
        <v>81.761904761904773</v>
      </c>
      <c r="P106" s="38">
        <f t="shared" si="21"/>
        <v>113.79039301310044</v>
      </c>
      <c r="Q106" s="38">
        <f t="shared" si="22"/>
        <v>88.209606986899573</v>
      </c>
      <c r="R106" s="38">
        <f t="shared" si="23"/>
        <v>120.23809523809524</v>
      </c>
      <c r="S106" s="39">
        <f t="shared" si="24"/>
        <v>-6.4477022249947993</v>
      </c>
      <c r="T106" s="39">
        <f t="shared" si="25"/>
        <v>-6.4477022249947993</v>
      </c>
      <c r="U106" t="s">
        <v>315</v>
      </c>
      <c r="V106" t="s">
        <v>314</v>
      </c>
      <c r="W106" t="s">
        <v>447</v>
      </c>
      <c r="X106" s="48" t="s">
        <v>467</v>
      </c>
      <c r="Y106" s="41"/>
    </row>
    <row r="107" spans="1:25" ht="15" x14ac:dyDescent="0.25">
      <c r="A107">
        <v>2.5499999999999998</v>
      </c>
      <c r="B107">
        <v>1.56</v>
      </c>
      <c r="C107" s="29">
        <f t="shared" si="17"/>
        <v>3.3182503770738947E-2</v>
      </c>
      <c r="D107" s="30">
        <f>IF(OR($A107="",$B107=""),"",A107*'MPTO_working_2-way'!$G106)</f>
        <v>2.6346153846153841</v>
      </c>
      <c r="E107" s="32">
        <f>IF(OR($A107="",$B107=""),"",B107*'MPTO_working_2-way'!$G106)</f>
        <v>1.6117647058823528</v>
      </c>
      <c r="F107" s="30">
        <f>IF(OR($A107="",$B107=""),"",'MPTO_working_2-way'!D106)</f>
        <v>2.6626506024096379</v>
      </c>
      <c r="G107" s="32">
        <f>IF(OR($A107="",$B107=""),"",'MPTO_working_2-way'!E106)</f>
        <v>1.6014492753623186</v>
      </c>
      <c r="H107" s="30">
        <f>IF(OR($A107="",$B107=""),"",'OddsRatio_working_2-way'!M106)</f>
        <v>2.6636878141217299</v>
      </c>
      <c r="I107" s="30">
        <f>IF(OR($A107="",$B107=""),"",'OddsRatio_working_2-way'!N106)</f>
        <v>1.6010743070375286</v>
      </c>
      <c r="J107" s="30">
        <f>IF('Log_working_2-way'!$D106="","",A107^('Log_working_2-way'!$D106))</f>
        <v>2.6767893468305748</v>
      </c>
      <c r="K107" s="32">
        <f>IF('Log_working_2-way'!$D106="","",B107^('Log_working_2-way'!$D106))</f>
        <v>1.5963778347531083</v>
      </c>
      <c r="L107" s="37">
        <f t="shared" si="18"/>
        <v>0.37956204379562053</v>
      </c>
      <c r="M107" s="37">
        <f t="shared" si="19"/>
        <v>0.62043795620437958</v>
      </c>
      <c r="N107" s="38">
        <v>203</v>
      </c>
      <c r="O107" s="38">
        <f t="shared" si="20"/>
        <v>123.39215686274511</v>
      </c>
      <c r="P107" s="38">
        <f t="shared" si="21"/>
        <v>72.871794871794876</v>
      </c>
      <c r="Q107" s="38">
        <f t="shared" si="22"/>
        <v>130.12820512820511</v>
      </c>
      <c r="R107" s="38">
        <f t="shared" si="23"/>
        <v>79.607843137254918</v>
      </c>
      <c r="S107" s="39">
        <f t="shared" si="24"/>
        <v>-6.7360482654599991</v>
      </c>
      <c r="T107" s="39">
        <f t="shared" si="25"/>
        <v>-6.7360482654600418</v>
      </c>
      <c r="U107" t="s">
        <v>179</v>
      </c>
      <c r="V107" t="s">
        <v>311</v>
      </c>
      <c r="W107" t="s">
        <v>447</v>
      </c>
      <c r="X107" s="48" t="s">
        <v>467</v>
      </c>
      <c r="Y107" s="41"/>
    </row>
    <row r="108" spans="1:25" ht="15" x14ac:dyDescent="0.25">
      <c r="A108">
        <v>2.11</v>
      </c>
      <c r="B108">
        <v>1.74</v>
      </c>
      <c r="C108" s="29">
        <f t="shared" si="17"/>
        <v>4.8646292967260418E-2</v>
      </c>
      <c r="D108" s="30">
        <f>IF(OR($A108="",$B108=""),"",A108*'MPTO_working_2-way'!$G107)</f>
        <v>2.2126436781609193</v>
      </c>
      <c r="E108" s="32">
        <f>IF(OR($A108="",$B108=""),"",B108*'MPTO_working_2-way'!$G107)</f>
        <v>1.824644549763033</v>
      </c>
      <c r="F108" s="30">
        <f>IF(OR($A108="",$B108=""),"",'MPTO_working_2-way'!D107)</f>
        <v>2.2241473314351485</v>
      </c>
      <c r="G108" s="32">
        <f>IF(OR($A108="",$B108=""),"",'MPTO_working_2-way'!E107)</f>
        <v>1.8168951353491363</v>
      </c>
      <c r="H108" s="30">
        <f>IF(OR($A108="",$B108=""),"",'OddsRatio_working_2-way'!M107)</f>
        <v>2.2247448713915889</v>
      </c>
      <c r="I108" s="30">
        <f>IF(OR($A108="",$B108=""),"",'OddsRatio_working_2-way'!N107)</f>
        <v>1.816496580927726</v>
      </c>
      <c r="J108" s="30">
        <f>IF('Log_working_2-way'!$D107="","",A108^('Log_working_2-way'!$D107))</f>
        <v>2.230102180975829</v>
      </c>
      <c r="K108" s="32">
        <f>IF('Log_working_2-way'!$D107="","",B108^('Log_working_2-way'!$D107))</f>
        <v>1.8129405958827052</v>
      </c>
      <c r="L108" s="37">
        <f t="shared" si="18"/>
        <v>0.45194805194805199</v>
      </c>
      <c r="M108" s="37">
        <f t="shared" si="19"/>
        <v>0.54805194805194812</v>
      </c>
      <c r="N108" s="38">
        <v>204</v>
      </c>
      <c r="O108" s="38">
        <f t="shared" si="20"/>
        <v>107.3175355450237</v>
      </c>
      <c r="P108" s="38">
        <f t="shared" si="21"/>
        <v>86.75862068965516</v>
      </c>
      <c r="Q108" s="38">
        <f t="shared" si="22"/>
        <v>117.24137931034483</v>
      </c>
      <c r="R108" s="38">
        <f t="shared" si="23"/>
        <v>96.682464454976298</v>
      </c>
      <c r="S108" s="39">
        <f t="shared" si="24"/>
        <v>-9.9238437653211236</v>
      </c>
      <c r="T108" s="39">
        <f t="shared" si="25"/>
        <v>-9.9238437653211378</v>
      </c>
      <c r="U108" t="s">
        <v>117</v>
      </c>
      <c r="V108" t="s">
        <v>319</v>
      </c>
      <c r="W108" t="s">
        <v>93</v>
      </c>
      <c r="X108" s="48" t="s">
        <v>467</v>
      </c>
      <c r="Y108" s="41"/>
    </row>
    <row r="109" spans="1:25" ht="15" x14ac:dyDescent="0.25">
      <c r="A109">
        <v>1.93</v>
      </c>
      <c r="B109">
        <v>1.89</v>
      </c>
      <c r="C109" s="29">
        <f t="shared" si="17"/>
        <v>4.7235244126436093E-2</v>
      </c>
      <c r="D109" s="30">
        <f>IF(OR($A109="",$B109=""),"",A109*'MPTO_working_2-way'!$G108)</f>
        <v>2.0211640211640214</v>
      </c>
      <c r="E109" s="32">
        <f>IF(OR($A109="",$B109=""),"",B109*'MPTO_working_2-way'!$G108)</f>
        <v>1.9792746113989641</v>
      </c>
      <c r="F109" s="30">
        <f>IF(OR($A109="",$B109=""),"",'MPTO_working_2-way'!D108)</f>
        <v>2.0221747928042801</v>
      </c>
      <c r="G109" s="32">
        <f>IF(OR($A109="",$B109=""),"",'MPTO_working_2-way'!E108)</f>
        <v>1.9783062613553166</v>
      </c>
      <c r="H109" s="30">
        <f>IF(OR($A109="",$B109=""),"",'OddsRatio_working_2-way'!M108)</f>
        <v>2.0222249362174249</v>
      </c>
      <c r="I109" s="30">
        <f>IF(OR($A109="",$B109=""),"",'OddsRatio_working_2-way'!N108)</f>
        <v>1.9782582722940953</v>
      </c>
      <c r="J109" s="30">
        <f>IF('Log_working_2-way'!$D108="","",A109^('Log_working_2-way'!$D108))</f>
        <v>2.0226909100425914</v>
      </c>
      <c r="K109" s="32">
        <f>IF('Log_working_2-way'!$D108="","",B109^('Log_working_2-way'!$D108))</f>
        <v>1.9778125435355127</v>
      </c>
      <c r="L109" s="37">
        <f t="shared" si="18"/>
        <v>0.4947643979057591</v>
      </c>
      <c r="M109" s="37">
        <f t="shared" si="19"/>
        <v>0.50523560209424079</v>
      </c>
      <c r="N109" s="38">
        <v>205</v>
      </c>
      <c r="O109" s="38">
        <f t="shared" si="20"/>
        <v>98.782383419689126</v>
      </c>
      <c r="P109" s="38">
        <f t="shared" si="21"/>
        <v>96.534391534391546</v>
      </c>
      <c r="Q109" s="38">
        <f t="shared" si="22"/>
        <v>108.46560846560848</v>
      </c>
      <c r="R109" s="38">
        <f t="shared" si="23"/>
        <v>106.21761658031089</v>
      </c>
      <c r="S109" s="39">
        <f t="shared" si="24"/>
        <v>-9.6832250459193574</v>
      </c>
      <c r="T109" s="39">
        <f t="shared" si="25"/>
        <v>-9.6832250459193432</v>
      </c>
      <c r="U109" t="s">
        <v>118</v>
      </c>
      <c r="V109" t="s">
        <v>320</v>
      </c>
      <c r="W109" t="s">
        <v>93</v>
      </c>
      <c r="X109" s="48" t="s">
        <v>467</v>
      </c>
      <c r="Y109" s="41"/>
    </row>
    <row r="110" spans="1:25" ht="15" x14ac:dyDescent="0.25">
      <c r="A110">
        <v>2.06</v>
      </c>
      <c r="B110">
        <v>1.78</v>
      </c>
      <c r="C110" s="29">
        <f t="shared" si="17"/>
        <v>4.7234646012872306E-2</v>
      </c>
      <c r="D110" s="30">
        <f>IF(OR($A110="",$B110=""),"",A110*'MPTO_working_2-way'!$G109)</f>
        <v>2.1573033707865168</v>
      </c>
      <c r="E110" s="32">
        <f>IF(OR($A110="",$B110=""),"",B110*'MPTO_working_2-way'!$G109)</f>
        <v>1.8640776699029127</v>
      </c>
      <c r="F110" s="30">
        <f>IF(OR($A110="",$B110=""),"",'MPTO_working_2-way'!D109)</f>
        <v>2.165347820951931</v>
      </c>
      <c r="G110" s="32">
        <f>IF(OR($A110="",$B110=""),"",'MPTO_working_2-way'!E109)</f>
        <v>1.8581129015911626</v>
      </c>
      <c r="H110" s="30">
        <f>IF(OR($A110="",$B110=""),"",'OddsRatio_working_2-way'!M109)</f>
        <v>2.1657505560686463</v>
      </c>
      <c r="I110" s="30">
        <f>IF(OR($A110="",$B110=""),"",'OddsRatio_working_2-way'!N109)</f>
        <v>1.8578164469184384</v>
      </c>
      <c r="J110" s="30">
        <f>IF('Log_working_2-way'!$D109="","",A110^('Log_working_2-way'!$D109))</f>
        <v>2.169481150379414</v>
      </c>
      <c r="K110" s="32">
        <f>IF('Log_working_2-way'!$D109="","",B110^('Log_working_2-way'!$D109))</f>
        <v>1.855080049537273</v>
      </c>
      <c r="L110" s="37">
        <f t="shared" si="18"/>
        <v>0.46354166666666669</v>
      </c>
      <c r="M110" s="37">
        <f t="shared" si="19"/>
        <v>0.53645833333333337</v>
      </c>
      <c r="N110" s="38">
        <v>206</v>
      </c>
      <c r="O110" s="38">
        <f t="shared" si="20"/>
        <v>106.00000000000001</v>
      </c>
      <c r="P110" s="38">
        <f t="shared" si="21"/>
        <v>90.269662921348328</v>
      </c>
      <c r="Q110" s="38">
        <f t="shared" si="22"/>
        <v>115.7303370786517</v>
      </c>
      <c r="R110" s="38">
        <f t="shared" si="23"/>
        <v>100</v>
      </c>
      <c r="S110" s="39">
        <f t="shared" si="24"/>
        <v>-9.7303370786516865</v>
      </c>
      <c r="T110" s="39">
        <f t="shared" si="25"/>
        <v>-9.7303370786516723</v>
      </c>
      <c r="U110" t="s">
        <v>119</v>
      </c>
      <c r="V110" t="s">
        <v>323</v>
      </c>
      <c r="W110" t="s">
        <v>93</v>
      </c>
      <c r="X110" s="48" t="s">
        <v>467</v>
      </c>
      <c r="Y110" s="41"/>
    </row>
    <row r="111" spans="1:25" ht="15" x14ac:dyDescent="0.25">
      <c r="A111">
        <v>1.73</v>
      </c>
      <c r="B111">
        <v>2.09</v>
      </c>
      <c r="C111" s="29">
        <f t="shared" si="17"/>
        <v>5.6503581602456165E-2</v>
      </c>
      <c r="D111" s="30">
        <f>IF(OR($A111="",$B111=""),"",A111*'MPTO_working_2-way'!$G110)</f>
        <v>1.8277511961722492</v>
      </c>
      <c r="E111" s="32">
        <f>IF(OR($A111="",$B111=""),"",B111*'MPTO_working_2-way'!$G110)</f>
        <v>2.2080924855491331</v>
      </c>
      <c r="F111" s="30">
        <f>IF(OR($A111="",$B111=""),"",'MPTO_working_2-way'!D110)</f>
        <v>1.8188998163845365</v>
      </c>
      <c r="G111" s="32">
        <f>IF(OR($A111="",$B111=""),"",'MPTO_working_2-way'!E110)</f>
        <v>2.2211505974137671</v>
      </c>
      <c r="H111" s="30">
        <f>IF(OR($A111="",$B111=""),"",'OddsRatio_working_2-way'!M110)</f>
        <v>1.8183671368293095</v>
      </c>
      <c r="I111" s="30">
        <f>IF(OR($A111="",$B111=""),"",'OddsRatio_working_2-way'!N110)</f>
        <v>2.2219454508821204</v>
      </c>
      <c r="J111" s="30">
        <f>IF('Log_working_2-way'!$D110="","",A111^('Log_working_2-way'!$D110))</f>
        <v>1.8142819465382745</v>
      </c>
      <c r="K111" s="32">
        <f>IF('Log_working_2-way'!$D110="","",B111^('Log_working_2-way'!$D110))</f>
        <v>2.228075857813653</v>
      </c>
      <c r="L111" s="37">
        <f t="shared" si="18"/>
        <v>0.54712041884816742</v>
      </c>
      <c r="M111" s="37">
        <f t="shared" si="19"/>
        <v>0.45287958115183241</v>
      </c>
      <c r="N111" s="38">
        <v>207</v>
      </c>
      <c r="O111" s="38">
        <f t="shared" si="20"/>
        <v>87.34682080924857</v>
      </c>
      <c r="P111" s="38">
        <f t="shared" si="21"/>
        <v>107.95693779904308</v>
      </c>
      <c r="Q111" s="38">
        <f t="shared" si="22"/>
        <v>99.043062200956953</v>
      </c>
      <c r="R111" s="38">
        <f t="shared" si="23"/>
        <v>119.65317919075146</v>
      </c>
      <c r="S111" s="39">
        <f t="shared" si="24"/>
        <v>-11.696241391708384</v>
      </c>
      <c r="T111" s="39">
        <f t="shared" si="25"/>
        <v>-11.696241391708384</v>
      </c>
      <c r="U111" t="s">
        <v>328</v>
      </c>
      <c r="V111" t="s">
        <v>329</v>
      </c>
      <c r="W111" t="s">
        <v>94</v>
      </c>
      <c r="X111" s="48" t="s">
        <v>467</v>
      </c>
      <c r="Y111" s="41"/>
    </row>
    <row r="112" spans="1:25" ht="15" x14ac:dyDescent="0.25">
      <c r="A112">
        <v>1.68</v>
      </c>
      <c r="B112">
        <v>2.16</v>
      </c>
      <c r="C112" s="29">
        <f t="shared" si="17"/>
        <v>5.8201058201058142E-2</v>
      </c>
      <c r="D112" s="30">
        <f>IF(OR($A112="",$B112=""),"",A112*'MPTO_working_2-way'!$G111)</f>
        <v>1.7777777777777777</v>
      </c>
      <c r="E112" s="32">
        <f>IF(OR($A112="",$B112=""),"",B112*'MPTO_working_2-way'!$G111)</f>
        <v>2.2857142857142856</v>
      </c>
      <c r="F112" s="30">
        <f>IF(OR($A112="",$B112=""),"",'MPTO_working_2-way'!D111)</f>
        <v>1.7663551401869158</v>
      </c>
      <c r="G112" s="32">
        <f>IF(OR($A112="",$B112=""),"",'MPTO_working_2-way'!E111)</f>
        <v>2.3048780487804881</v>
      </c>
      <c r="H112" s="30">
        <f>IF(OR($A112="",$B112=""),"",'OddsRatio_working_2-way'!M111)</f>
        <v>1.7656414934887763</v>
      </c>
      <c r="I112" s="30">
        <f>IF(OR($A112="",$B112=""),"",'OddsRatio_working_2-way'!N111)</f>
        <v>2.3060943124220299</v>
      </c>
      <c r="J112" s="30">
        <f>IF('Log_working_2-way'!$D111="","",A112^('Log_working_2-way'!$D111))</f>
        <v>1.7603691257746719</v>
      </c>
      <c r="K112" s="32">
        <f>IF('Log_working_2-way'!$D111="","",B112^('Log_working_2-way'!$D111))</f>
        <v>2.3151507157489588</v>
      </c>
      <c r="L112" s="37">
        <f t="shared" si="18"/>
        <v>0.5625</v>
      </c>
      <c r="M112" s="37">
        <f t="shared" si="19"/>
        <v>0.4375</v>
      </c>
      <c r="N112" s="38">
        <v>208</v>
      </c>
      <c r="O112" s="38">
        <f t="shared" si="20"/>
        <v>84.19047619047619</v>
      </c>
      <c r="P112" s="38">
        <f t="shared" si="21"/>
        <v>111.70370370370371</v>
      </c>
      <c r="Q112" s="38">
        <f t="shared" si="22"/>
        <v>96.296296296296291</v>
      </c>
      <c r="R112" s="38">
        <f t="shared" si="23"/>
        <v>123.80952380952381</v>
      </c>
      <c r="S112" s="39">
        <f t="shared" si="24"/>
        <v>-12.105820105820101</v>
      </c>
      <c r="T112" s="39">
        <f t="shared" si="25"/>
        <v>-12.105820105820101</v>
      </c>
      <c r="U112" t="s">
        <v>120</v>
      </c>
      <c r="V112" t="s">
        <v>122</v>
      </c>
      <c r="W112" t="s">
        <v>94</v>
      </c>
      <c r="X112" s="48" t="s">
        <v>467</v>
      </c>
      <c r="Y112" s="41"/>
    </row>
    <row r="113" spans="1:25" s="35" customFormat="1" ht="15" x14ac:dyDescent="0.25">
      <c r="A113">
        <v>1.94</v>
      </c>
      <c r="B113">
        <v>1.88</v>
      </c>
      <c r="C113" s="29">
        <f t="shared" si="17"/>
        <v>4.7378811142794408E-2</v>
      </c>
      <c r="D113" s="30">
        <f>IF(OR($A113="",$B113=""),"",A113*'MPTO_working_2-way'!$G112)</f>
        <v>2.0319148936170213</v>
      </c>
      <c r="E113" s="32">
        <f>IF(OR($A113="",$B113=""),"",B113*'MPTO_working_2-way'!$G112)</f>
        <v>1.9690721649484533</v>
      </c>
      <c r="F113" s="30">
        <f>IF(OR($A113="",$B113=""),"",'MPTO_working_2-way'!D112)</f>
        <v>2.033452274754683</v>
      </c>
      <c r="G113" s="32">
        <f>IF(OR($A113="",$B113=""),"",'MPTO_working_2-way'!E112)</f>
        <v>1.9676305567544234</v>
      </c>
      <c r="H113" s="30">
        <f>IF(OR($A113="",$B113=""),"",'OddsRatio_working_2-way'!M112)</f>
        <v>2.0335288182638238</v>
      </c>
      <c r="I113" s="30">
        <f>IF(OR($A113="",$B113=""),"",'OddsRatio_working_2-way'!N112)</f>
        <v>1.9675588936937933</v>
      </c>
      <c r="J113" s="30">
        <f>IF('Log_working_2-way'!$D112="","",A113^('Log_working_2-way'!$D112))</f>
        <v>2.0342379522187155</v>
      </c>
      <c r="K113" s="32">
        <f>IF('Log_working_2-way'!$D112="","",B113^('Log_working_2-way'!$D112))</f>
        <v>1.9668954787958726</v>
      </c>
      <c r="L113" s="37">
        <f t="shared" si="18"/>
        <v>0.49214659685863876</v>
      </c>
      <c r="M113" s="37">
        <f t="shared" si="19"/>
        <v>0.50785340314136129</v>
      </c>
      <c r="N113" s="38">
        <v>209</v>
      </c>
      <c r="O113" s="38">
        <f t="shared" si="20"/>
        <v>101.26804123711341</v>
      </c>
      <c r="P113" s="38">
        <f t="shared" si="21"/>
        <v>97.829787234042527</v>
      </c>
      <c r="Q113" s="38">
        <f t="shared" si="22"/>
        <v>111.17021276595744</v>
      </c>
      <c r="R113" s="38">
        <f t="shared" si="23"/>
        <v>107.73195876288661</v>
      </c>
      <c r="S113" s="39">
        <f t="shared" si="24"/>
        <v>-9.9021715288440362</v>
      </c>
      <c r="T113" s="39">
        <f t="shared" si="25"/>
        <v>-9.9021715288440788</v>
      </c>
      <c r="U113" t="s">
        <v>121</v>
      </c>
      <c r="V113" t="s">
        <v>326</v>
      </c>
      <c r="W113" t="s">
        <v>94</v>
      </c>
      <c r="X113" s="48" t="s">
        <v>467</v>
      </c>
      <c r="Y113" s="41"/>
    </row>
    <row r="114" spans="1:25" ht="15" x14ac:dyDescent="0.25">
      <c r="A114">
        <v>1.72</v>
      </c>
      <c r="B114">
        <v>2.11</v>
      </c>
      <c r="C114" s="29">
        <f t="shared" si="17"/>
        <v>5.5328998126308981E-2</v>
      </c>
      <c r="D114" s="30">
        <f>IF(OR($A114="",$B114=""),"",A114*'MPTO_working_2-way'!$G113)</f>
        <v>1.8151658767772514</v>
      </c>
      <c r="E114" s="32">
        <f>IF(OR($A114="",$B114=""),"",B114*'MPTO_working_2-way'!$G113)</f>
        <v>2.226744186046512</v>
      </c>
      <c r="F114" s="30">
        <f>IF(OR($A114="",$B114=""),"",'MPTO_working_2-way'!D113)</f>
        <v>1.8059315286624205</v>
      </c>
      <c r="G114" s="32">
        <f>IF(OR($A114="",$B114=""),"",'MPTO_working_2-way'!E113)</f>
        <v>2.2408001975796497</v>
      </c>
      <c r="H114" s="30">
        <f>IF(OR($A114="",$B114=""),"",'OddsRatio_working_2-way'!M113)</f>
        <v>1.8053872662568289</v>
      </c>
      <c r="I114" s="30">
        <f>IF(OR($A114="",$B114=""),"",'OddsRatio_working_2-way'!N113)</f>
        <v>2.2416387021459454</v>
      </c>
      <c r="J114" s="30">
        <f>IF('Log_working_2-way'!$D113="","",A114^('Log_working_2-way'!$D113))</f>
        <v>1.8011302388288697</v>
      </c>
      <c r="K114" s="32">
        <f>IF('Log_working_2-way'!$D113="","",B114^('Log_working_2-way'!$D113))</f>
        <v>2.2482364933064694</v>
      </c>
      <c r="L114" s="37">
        <f t="shared" si="18"/>
        <v>0.55091383812010442</v>
      </c>
      <c r="M114" s="37">
        <f t="shared" si="19"/>
        <v>0.44908616187989547</v>
      </c>
      <c r="N114" s="38">
        <v>210</v>
      </c>
      <c r="O114" s="38">
        <f t="shared" si="20"/>
        <v>87.906976744186039</v>
      </c>
      <c r="P114" s="38">
        <f t="shared" si="21"/>
        <v>110.47393364928908</v>
      </c>
      <c r="Q114" s="38">
        <f t="shared" si="22"/>
        <v>99.526066350710906</v>
      </c>
      <c r="R114" s="38">
        <f t="shared" si="23"/>
        <v>122.09302325581396</v>
      </c>
      <c r="S114" s="39">
        <f t="shared" si="24"/>
        <v>-11.619089606524867</v>
      </c>
      <c r="T114" s="39">
        <f t="shared" si="25"/>
        <v>-11.619089606524881</v>
      </c>
      <c r="U114" t="s">
        <v>330</v>
      </c>
      <c r="V114" t="s">
        <v>327</v>
      </c>
      <c r="W114" t="s">
        <v>94</v>
      </c>
      <c r="X114" s="48" t="s">
        <v>467</v>
      </c>
      <c r="Y114" s="41"/>
    </row>
    <row r="115" spans="1:25" ht="15" x14ac:dyDescent="0.25">
      <c r="A115">
        <v>1.84</v>
      </c>
      <c r="B115">
        <v>1.99</v>
      </c>
      <c r="C115" s="29">
        <f t="shared" si="17"/>
        <v>4.5990823683635496E-2</v>
      </c>
      <c r="D115" s="30">
        <f>IF(OR($A115="",$B115=""),"",A115*'MPTO_working_2-way'!$G114)</f>
        <v>1.9246231155778895</v>
      </c>
      <c r="E115" s="32">
        <f>IF(OR($A115="",$B115=""),"",B115*'MPTO_working_2-way'!$G114)</f>
        <v>2.0815217391304346</v>
      </c>
      <c r="F115" s="30">
        <f>IF(OR($A115="",$B115=""),"",'MPTO_working_2-way'!D114)</f>
        <v>1.9212928953720223</v>
      </c>
      <c r="G115" s="32">
        <f>IF(OR($A115="",$B115=""),"",'MPTO_working_2-way'!E114)</f>
        <v>2.0854311424991456</v>
      </c>
      <c r="H115" s="30">
        <f>IF(OR($A115="",$B115=""),"",'OddsRatio_working_2-way'!M114)</f>
        <v>1.9211323729436764</v>
      </c>
      <c r="I115" s="30">
        <f>IF(OR($A115="",$B115=""),"",'OddsRatio_working_2-way'!N114)</f>
        <v>2.0856202966836186</v>
      </c>
      <c r="J115" s="30">
        <f>IF('Log_working_2-way'!$D114="","",A115^('Log_working_2-way'!$D114))</f>
        <v>1.9196037219105799</v>
      </c>
      <c r="K115" s="32">
        <f>IF('Log_working_2-way'!$D114="","",B115^('Log_working_2-way'!$D114))</f>
        <v>2.0874249159430138</v>
      </c>
      <c r="L115" s="37">
        <f t="shared" si="18"/>
        <v>0.51958224543080944</v>
      </c>
      <c r="M115" s="37">
        <f t="shared" si="19"/>
        <v>0.48041775456919067</v>
      </c>
      <c r="N115" s="38">
        <v>211</v>
      </c>
      <c r="O115" s="38">
        <f t="shared" si="20"/>
        <v>96.326086956521735</v>
      </c>
      <c r="P115" s="38">
        <f t="shared" si="21"/>
        <v>104.96984924623113</v>
      </c>
      <c r="Q115" s="38">
        <f t="shared" si="22"/>
        <v>106.03015075376884</v>
      </c>
      <c r="R115" s="38">
        <f t="shared" si="23"/>
        <v>114.67391304347825</v>
      </c>
      <c r="S115" s="39">
        <f t="shared" si="24"/>
        <v>-9.7040637972471018</v>
      </c>
      <c r="T115" s="39">
        <f t="shared" si="25"/>
        <v>-9.704063797247116</v>
      </c>
      <c r="U115" t="s">
        <v>325</v>
      </c>
      <c r="V115" t="s">
        <v>123</v>
      </c>
      <c r="W115" t="s">
        <v>94</v>
      </c>
      <c r="X115" s="48" t="s">
        <v>467</v>
      </c>
      <c r="Y115" s="41"/>
    </row>
    <row r="116" spans="1:25" ht="15" x14ac:dyDescent="0.25">
      <c r="A116">
        <v>1.78</v>
      </c>
      <c r="B116">
        <v>2.0299999999999998</v>
      </c>
      <c r="C116" s="29">
        <f t="shared" si="17"/>
        <v>5.4408590247412514E-2</v>
      </c>
      <c r="D116" s="30">
        <f>IF(OR($A116="",$B116=""),"",A116*'MPTO_working_2-way'!$G115)</f>
        <v>1.8768472906403944</v>
      </c>
      <c r="E116" s="32">
        <f>IF(OR($A116="",$B116=""),"",B116*'MPTO_working_2-way'!$G115)</f>
        <v>2.1404494382022472</v>
      </c>
      <c r="F116" s="30">
        <f>IF(OR($A116="",$B116=""),"",'MPTO_working_2-way'!D115)</f>
        <v>1.8705803178547395</v>
      </c>
      <c r="G116" s="32">
        <f>IF(OR($A116="",$B116=""),"",'MPTO_working_2-way'!E115)</f>
        <v>2.1486590949634299</v>
      </c>
      <c r="H116" s="30">
        <f>IF(OR($A116="",$B116=""),"",'OddsRatio_working_2-way'!M115)</f>
        <v>1.8702192559338466</v>
      </c>
      <c r="I116" s="30">
        <f>IF(OR($A116="",$B116=""),"",'OddsRatio_working_2-way'!N115)</f>
        <v>2.149135684117772</v>
      </c>
      <c r="J116" s="30">
        <f>IF('Log_working_2-way'!$D115="","",A116^('Log_working_2-way'!$D115))</f>
        <v>1.8673274535737974</v>
      </c>
      <c r="K116" s="32">
        <f>IF('Log_working_2-way'!$D115="","",B116^('Log_working_2-way'!$D115))</f>
        <v>2.1529670782097097</v>
      </c>
      <c r="L116" s="37">
        <f t="shared" si="18"/>
        <v>0.53280839895013121</v>
      </c>
      <c r="M116" s="37">
        <f t="shared" si="19"/>
        <v>0.46719160104986879</v>
      </c>
      <c r="N116" s="38">
        <v>212</v>
      </c>
      <c r="O116" s="38">
        <f t="shared" si="20"/>
        <v>92.898876404494402</v>
      </c>
      <c r="P116" s="38">
        <f t="shared" si="21"/>
        <v>107.56650246305418</v>
      </c>
      <c r="Q116" s="38">
        <f t="shared" si="22"/>
        <v>104.43349753694582</v>
      </c>
      <c r="R116" s="38">
        <f t="shared" si="23"/>
        <v>119.10112359550563</v>
      </c>
      <c r="S116" s="39">
        <f t="shared" si="24"/>
        <v>-11.53462113245142</v>
      </c>
      <c r="T116" s="39">
        <f t="shared" si="25"/>
        <v>-11.534621132451448</v>
      </c>
      <c r="U116" t="s">
        <v>455</v>
      </c>
      <c r="V116" t="s">
        <v>456</v>
      </c>
      <c r="W116" t="s">
        <v>470</v>
      </c>
      <c r="X116" s="48" t="s">
        <v>467</v>
      </c>
      <c r="Y116" s="41"/>
    </row>
    <row r="117" spans="1:25" ht="15" x14ac:dyDescent="0.25">
      <c r="A117">
        <v>1.78</v>
      </c>
      <c r="B117">
        <v>2.02</v>
      </c>
      <c r="C117" s="29">
        <f t="shared" si="17"/>
        <v>5.6847257759483849E-2</v>
      </c>
      <c r="D117" s="30">
        <f>IF(OR($A117="",$B117=""),"",A117*'MPTO_working_2-way'!$G116)</f>
        <v>1.8811881188118813</v>
      </c>
      <c r="E117" s="32">
        <f>IF(OR($A117="",$B117=""),"",B117*'MPTO_working_2-way'!$G116)</f>
        <v>2.1348314606741572</v>
      </c>
      <c r="F117" s="30">
        <f>IF(OR($A117="",$B117=""),"",'MPTO_working_2-way'!D116)</f>
        <v>1.8748566065283139</v>
      </c>
      <c r="G117" s="32">
        <f>IF(OR($A117="",$B117=""),"",'MPTO_working_2-way'!E116)</f>
        <v>2.1430444629872452</v>
      </c>
      <c r="H117" s="30">
        <f>IF(OR($A117="",$B117=""),"",'OddsRatio_working_2-way'!M116)</f>
        <v>1.8744746321952062</v>
      </c>
      <c r="I117" s="30">
        <f>IF(OR($A117="",$B117=""),"",'OddsRatio_working_2-way'!N116)</f>
        <v>2.1435437497937313</v>
      </c>
      <c r="J117" s="30">
        <f>IF('Log_working_2-way'!$D116="","",A117^('Log_working_2-way'!$D116))</f>
        <v>1.8715471181062422</v>
      </c>
      <c r="K117" s="32">
        <f>IF('Log_working_2-way'!$D116="","",B117^('Log_working_2-way'!$D116))</f>
        <v>2.1473848966079383</v>
      </c>
      <c r="L117" s="37">
        <f t="shared" si="18"/>
        <v>0.53157894736842104</v>
      </c>
      <c r="M117" s="37">
        <f t="shared" si="19"/>
        <v>0.46842105263157896</v>
      </c>
      <c r="N117" s="38">
        <v>213</v>
      </c>
      <c r="O117" s="38">
        <f t="shared" si="20"/>
        <v>93.337078651685388</v>
      </c>
      <c r="P117" s="38">
        <f t="shared" si="21"/>
        <v>107.55445544554455</v>
      </c>
      <c r="Q117" s="38">
        <f t="shared" si="22"/>
        <v>105.44554455445544</v>
      </c>
      <c r="R117" s="38">
        <f t="shared" si="23"/>
        <v>119.66292134831461</v>
      </c>
      <c r="S117" s="39">
        <f t="shared" si="24"/>
        <v>-12.10846590277005</v>
      </c>
      <c r="T117" s="39">
        <f t="shared" si="25"/>
        <v>-12.108465902770064</v>
      </c>
      <c r="U117" t="s">
        <v>457</v>
      </c>
      <c r="V117" t="s">
        <v>458</v>
      </c>
      <c r="W117" t="s">
        <v>470</v>
      </c>
      <c r="X117" s="48" t="s">
        <v>467</v>
      </c>
      <c r="Y117" s="41"/>
    </row>
    <row r="118" spans="1:25" ht="15" x14ac:dyDescent="0.25">
      <c r="A118">
        <v>1.66</v>
      </c>
      <c r="B118">
        <v>2.2000000000000002</v>
      </c>
      <c r="C118" s="29">
        <f t="shared" si="17"/>
        <v>5.6955093099671394E-2</v>
      </c>
      <c r="D118" s="30">
        <f>IF(OR($A118="",$B118=""),"",A118*'MPTO_working_2-way'!$G117)</f>
        <v>1.7545454545454544</v>
      </c>
      <c r="E118" s="32">
        <f>IF(OR($A118="",$B118=""),"",B118*'MPTO_working_2-way'!$G117)</f>
        <v>2.3253012048192772</v>
      </c>
      <c r="F118" s="30">
        <f>IF(OR($A118="",$B118=""),"",'MPTO_working_2-way'!D117)</f>
        <v>1.7423664122137403</v>
      </c>
      <c r="G118" s="32">
        <f>IF(OR($A118="",$B118=""),"",'MPTO_working_2-way'!E117)</f>
        <v>2.3470437017994858</v>
      </c>
      <c r="H118" s="30">
        <f>IF(OR($A118="",$B118=""),"",'OddsRatio_working_2-way'!M117)</f>
        <v>1.7416198487095664</v>
      </c>
      <c r="I118" s="30">
        <f>IF(OR($A118="",$B118=""),"",'OddsRatio_working_2-way'!N117)</f>
        <v>2.3483997249264843</v>
      </c>
      <c r="J118" s="30">
        <f>IF('Log_working_2-way'!$D117="","",A118^('Log_working_2-way'!$D117))</f>
        <v>1.7360052543090125</v>
      </c>
      <c r="K118" s="32">
        <f>IF('Log_working_2-way'!$D117="","",B118^('Log_working_2-way'!$D117))</f>
        <v>2.3586859525006716</v>
      </c>
      <c r="L118" s="37">
        <f t="shared" si="18"/>
        <v>0.56994818652849744</v>
      </c>
      <c r="M118" s="37">
        <f t="shared" si="19"/>
        <v>0.43005181347150256</v>
      </c>
      <c r="N118" s="38">
        <v>214</v>
      </c>
      <c r="O118" s="38">
        <f t="shared" si="20"/>
        <v>85.0843373493976</v>
      </c>
      <c r="P118" s="38">
        <f t="shared" si="21"/>
        <v>116.72727272727273</v>
      </c>
      <c r="Q118" s="38">
        <f t="shared" si="22"/>
        <v>97.272727272727266</v>
      </c>
      <c r="R118" s="38">
        <f t="shared" si="23"/>
        <v>128.91566265060243</v>
      </c>
      <c r="S118" s="39">
        <f t="shared" si="24"/>
        <v>-12.188389923329666</v>
      </c>
      <c r="T118" s="39">
        <f t="shared" si="25"/>
        <v>-12.188389923329694</v>
      </c>
      <c r="U118" t="s">
        <v>459</v>
      </c>
      <c r="V118" t="s">
        <v>460</v>
      </c>
      <c r="W118" t="s">
        <v>470</v>
      </c>
      <c r="X118" s="48" t="s">
        <v>467</v>
      </c>
      <c r="Y118" s="41"/>
    </row>
    <row r="119" spans="1:25" ht="15" x14ac:dyDescent="0.25">
      <c r="A119">
        <v>1.74</v>
      </c>
      <c r="B119">
        <v>2.08</v>
      </c>
      <c r="C119" s="29">
        <f t="shared" si="17"/>
        <v>5.5481874447391721E-2</v>
      </c>
      <c r="D119" s="30">
        <f>IF(OR($A119="",$B119=""),"",A119*'MPTO_working_2-way'!$G118)</f>
        <v>1.8365384615384617</v>
      </c>
      <c r="E119" s="32">
        <f>IF(OR($A119="",$B119=""),"",B119*'MPTO_working_2-way'!$G118)</f>
        <v>2.195402298850575</v>
      </c>
      <c r="F119" s="30">
        <f>IF(OR($A119="",$B119=""),"",'MPTO_working_2-way'!D118)</f>
        <v>1.8282481309355427</v>
      </c>
      <c r="G119" s="32">
        <f>IF(OR($A119="",$B119=""),"",'MPTO_working_2-way'!E118)</f>
        <v>2.2073676506464994</v>
      </c>
      <c r="H119" s="30">
        <f>IF(OR($A119="",$B119=""),"",'OddsRatio_working_2-way'!M118)</f>
        <v>1.8277591347639637</v>
      </c>
      <c r="I119" s="30">
        <f>IF(OR($A119="",$B119=""),"",'OddsRatio_working_2-way'!N118)</f>
        <v>2.2080808993852443</v>
      </c>
      <c r="J119" s="30">
        <f>IF('Log_working_2-way'!$D118="","",A119^('Log_working_2-way'!$D118))</f>
        <v>1.823934898859128</v>
      </c>
      <c r="K119" s="32">
        <f>IF('Log_working_2-way'!$D118="","",B119^('Log_working_2-way'!$D118))</f>
        <v>2.2136881219405091</v>
      </c>
      <c r="L119" s="37">
        <f t="shared" si="18"/>
        <v>0.54450261780104703</v>
      </c>
      <c r="M119" s="37">
        <f t="shared" si="19"/>
        <v>0.4554973821989528</v>
      </c>
      <c r="N119" s="38">
        <v>215</v>
      </c>
      <c r="O119" s="38">
        <f t="shared" si="20"/>
        <v>91.436781609195407</v>
      </c>
      <c r="P119" s="38">
        <f t="shared" si="21"/>
        <v>111.63461538461537</v>
      </c>
      <c r="Q119" s="38">
        <f t="shared" si="22"/>
        <v>103.36538461538461</v>
      </c>
      <c r="R119" s="38">
        <f t="shared" si="23"/>
        <v>123.56321839080459</v>
      </c>
      <c r="S119" s="39">
        <f t="shared" si="24"/>
        <v>-11.928603006189206</v>
      </c>
      <c r="T119" s="39">
        <f t="shared" si="25"/>
        <v>-11.928603006189221</v>
      </c>
      <c r="U119" t="s">
        <v>461</v>
      </c>
      <c r="V119" t="s">
        <v>462</v>
      </c>
      <c r="W119" t="s">
        <v>470</v>
      </c>
      <c r="X119" s="48" t="s">
        <v>467</v>
      </c>
      <c r="Y119" s="41"/>
    </row>
    <row r="120" spans="1:25" ht="15" x14ac:dyDescent="0.25">
      <c r="A120">
        <v>1.77</v>
      </c>
      <c r="B120">
        <v>2.04</v>
      </c>
      <c r="C120" s="29">
        <f t="shared" si="17"/>
        <v>5.5167829843801863E-2</v>
      </c>
      <c r="D120" s="30">
        <f>IF(OR($A120="",$B120=""),"",A120*'MPTO_working_2-way'!$G119)</f>
        <v>1.8676470588235292</v>
      </c>
      <c r="E120" s="32">
        <f>IF(OR($A120="",$B120=""),"",B120*'MPTO_working_2-way'!$G119)</f>
        <v>2.152542372881356</v>
      </c>
      <c r="F120" s="30">
        <f>IF(OR($A120="",$B120=""),"",'MPTO_working_2-way'!D119)</f>
        <v>1.8608534322820036</v>
      </c>
      <c r="G120" s="32">
        <f>IF(OR($A120="",$B120=""),"",'MPTO_working_2-way'!E119)</f>
        <v>2.1616379310344827</v>
      </c>
      <c r="H120" s="30">
        <f>IF(OR($A120="",$B120=""),"",'OddsRatio_working_2-way'!M119)</f>
        <v>1.8604560508152725</v>
      </c>
      <c r="I120" s="30">
        <f>IF(OR($A120="",$B120=""),"",'OddsRatio_working_2-way'!N119)</f>
        <v>2.1621744062959527</v>
      </c>
      <c r="J120" s="30">
        <f>IF('Log_working_2-way'!$D119="","",A120^('Log_working_2-way'!$D119))</f>
        <v>1.8573202636406585</v>
      </c>
      <c r="K120" s="32">
        <f>IF('Log_working_2-way'!$D119="","",B120^('Log_working_2-way'!$D119))</f>
        <v>2.16642524667648</v>
      </c>
      <c r="L120" s="37">
        <f t="shared" si="18"/>
        <v>0.53543307086614178</v>
      </c>
      <c r="M120" s="37">
        <f t="shared" si="19"/>
        <v>0.46456692913385828</v>
      </c>
      <c r="N120" s="38">
        <v>216</v>
      </c>
      <c r="O120" s="38">
        <f t="shared" si="20"/>
        <v>93.966101694915253</v>
      </c>
      <c r="P120" s="38">
        <f t="shared" si="21"/>
        <v>110.11764705882352</v>
      </c>
      <c r="Q120" s="38">
        <f t="shared" si="22"/>
        <v>105.88235294117646</v>
      </c>
      <c r="R120" s="38">
        <f t="shared" si="23"/>
        <v>122.03389830508475</v>
      </c>
      <c r="S120" s="39">
        <f t="shared" si="24"/>
        <v>-11.916251246261211</v>
      </c>
      <c r="T120" s="39">
        <f t="shared" si="25"/>
        <v>-11.916251246261226</v>
      </c>
      <c r="U120" t="s">
        <v>463</v>
      </c>
      <c r="V120" t="s">
        <v>464</v>
      </c>
      <c r="W120" t="s">
        <v>470</v>
      </c>
      <c r="X120" s="48" t="s">
        <v>467</v>
      </c>
      <c r="Y120" s="41"/>
    </row>
    <row r="121" spans="1:25" ht="15" x14ac:dyDescent="0.25">
      <c r="A121">
        <v>2.0699999999999998</v>
      </c>
      <c r="B121">
        <v>1.85</v>
      </c>
      <c r="C121" s="29">
        <f t="shared" si="17"/>
        <v>2.3632327980154022E-2</v>
      </c>
      <c r="D121" s="30">
        <f>IF(OR($A121="",$B121=""),"",A121*'MPTO_working_2-way'!$G120)</f>
        <v>2.1189189189189186</v>
      </c>
      <c r="E121" s="32">
        <f>IF(OR($A121="",$B121=""),"",B121*'MPTO_working_2-way'!$G120)</f>
        <v>1.893719806763285</v>
      </c>
      <c r="F121" s="30">
        <f>IF(OR($A121="",$B121=""),"",'MPTO_working_2-way'!D120)</f>
        <v>2.1219005402410303</v>
      </c>
      <c r="G121" s="32">
        <f>IF(OR($A121="",$B121=""),"",'MPTO_working_2-way'!E120)</f>
        <v>1.8913446104457341</v>
      </c>
      <c r="H121" s="30">
        <f>IF(OR($A121="",$B121=""),"",'OddsRatio_working_2-way'!M120)</f>
        <v>2.1219730519989164</v>
      </c>
      <c r="I121" s="30">
        <f>IF(OR($A121="",$B121=""),"",'OddsRatio_working_2-way'!N120)</f>
        <v>1.8912870039243732</v>
      </c>
      <c r="J121" s="30">
        <f>IF('Log_working_2-way'!$D120="","",A121^('Log_working_2-way'!$D120))</f>
        <v>2.1233226399853709</v>
      </c>
      <c r="K121" s="32">
        <f>IF('Log_working_2-way'!$D120="","",B121^('Log_working_2-way'!$D120))</f>
        <v>1.8902161893692622</v>
      </c>
      <c r="L121" s="37">
        <f t="shared" si="18"/>
        <v>0.47193877551020413</v>
      </c>
      <c r="M121" s="37">
        <f t="shared" si="19"/>
        <v>0.52806122448979598</v>
      </c>
      <c r="N121" s="38">
        <v>217</v>
      </c>
      <c r="O121" s="38">
        <f t="shared" si="20"/>
        <v>112.16908212560385</v>
      </c>
      <c r="P121" s="38">
        <f t="shared" si="21"/>
        <v>99.702702702702709</v>
      </c>
      <c r="Q121" s="38">
        <f t="shared" si="22"/>
        <v>117.29729729729728</v>
      </c>
      <c r="R121" s="38">
        <f t="shared" si="23"/>
        <v>104.83091787439615</v>
      </c>
      <c r="S121" s="39">
        <f t="shared" si="24"/>
        <v>-5.1282151716934266</v>
      </c>
      <c r="T121" s="39">
        <f t="shared" si="25"/>
        <v>-5.1282151716934408</v>
      </c>
      <c r="U121" t="s">
        <v>124</v>
      </c>
      <c r="V121" t="s">
        <v>154</v>
      </c>
      <c r="W121" t="s">
        <v>160</v>
      </c>
      <c r="X121" s="48" t="s">
        <v>467</v>
      </c>
      <c r="Y121" s="41"/>
    </row>
    <row r="122" spans="1:25" ht="15" x14ac:dyDescent="0.25">
      <c r="A122">
        <v>2.34</v>
      </c>
      <c r="B122">
        <v>1.66</v>
      </c>
      <c r="C122" s="29">
        <f t="shared" si="17"/>
        <v>2.9760065904644417E-2</v>
      </c>
      <c r="D122" s="30">
        <f>IF(OR($A122="",$B122=""),"",A122*'MPTO_working_2-way'!$G121)</f>
        <v>2.4096385542168677</v>
      </c>
      <c r="E122" s="32">
        <f>IF(OR($A122="",$B122=""),"",B122*'MPTO_working_2-way'!$G121)</f>
        <v>1.7094017094017095</v>
      </c>
      <c r="F122" s="30">
        <f>IF(OR($A122="",$B122=""),"",'MPTO_working_2-way'!D121)</f>
        <v>2.4244164274123086</v>
      </c>
      <c r="G122" s="32">
        <f>IF(OR($A122="",$B122=""),"",'MPTO_working_2-way'!E121)</f>
        <v>1.7020418894049603</v>
      </c>
      <c r="H122" s="30">
        <f>IF(OR($A122="",$B122=""),"",'OddsRatio_working_2-way'!M121)</f>
        <v>2.4248870236980302</v>
      </c>
      <c r="I122" s="30">
        <f>IF(OR($A122="",$B122=""),"",'OddsRatio_working_2-way'!N121)</f>
        <v>1.7018100265975373</v>
      </c>
      <c r="J122" s="30">
        <f>IF('Log_working_2-way'!$D121="","",A122^('Log_working_2-way'!$D121))</f>
        <v>2.4316899199135542</v>
      </c>
      <c r="K122" s="32">
        <f>IF('Log_working_2-way'!$D121="","",B122^('Log_working_2-way'!$D121))</f>
        <v>1.6984752676475883</v>
      </c>
      <c r="L122" s="37">
        <f t="shared" si="18"/>
        <v>0.41499999999999998</v>
      </c>
      <c r="M122" s="37">
        <f t="shared" si="19"/>
        <v>0.58499999999999996</v>
      </c>
      <c r="N122" s="38">
        <v>218</v>
      </c>
      <c r="O122" s="38">
        <f t="shared" si="20"/>
        <v>124.83760683760683</v>
      </c>
      <c r="P122" s="38">
        <f t="shared" si="21"/>
        <v>86.674698795180731</v>
      </c>
      <c r="Q122" s="38">
        <f t="shared" si="22"/>
        <v>131.32530120481928</v>
      </c>
      <c r="R122" s="38">
        <f t="shared" si="23"/>
        <v>93.162393162393172</v>
      </c>
      <c r="S122" s="39">
        <f t="shared" si="24"/>
        <v>-6.4876943672124554</v>
      </c>
      <c r="T122" s="39">
        <f t="shared" si="25"/>
        <v>-6.4876943672124412</v>
      </c>
      <c r="U122" t="s">
        <v>149</v>
      </c>
      <c r="V122" t="s">
        <v>126</v>
      </c>
      <c r="W122" t="s">
        <v>160</v>
      </c>
      <c r="X122" s="48" t="s">
        <v>467</v>
      </c>
      <c r="Y122" s="41"/>
    </row>
    <row r="123" spans="1:25" ht="15" x14ac:dyDescent="0.25">
      <c r="A123">
        <v>2.21</v>
      </c>
      <c r="B123">
        <v>1.74</v>
      </c>
      <c r="C123" s="29">
        <f t="shared" si="17"/>
        <v>2.720133146096626E-2</v>
      </c>
      <c r="D123" s="30">
        <f>IF(OR($A123="",$B123=""),"",A123*'MPTO_working_2-way'!$G122)</f>
        <v>2.2701149425287355</v>
      </c>
      <c r="E123" s="32">
        <f>IF(OR($A123="",$B123=""),"",B123*'MPTO_working_2-way'!$G122)</f>
        <v>1.7873303167420813</v>
      </c>
      <c r="F123" s="30">
        <f>IF(OR($A123="",$B123=""),"",'MPTO_working_2-way'!D122)</f>
        <v>2.2784855128281092</v>
      </c>
      <c r="G123" s="32">
        <f>IF(OR($A123="",$B123=""),"",'MPTO_working_2-way'!E122)</f>
        <v>1.7821754646150993</v>
      </c>
      <c r="H123" s="30">
        <f>IF(OR($A123="",$B123=""),"",'OddsRatio_working_2-way'!M122)</f>
        <v>2.2787240261820116</v>
      </c>
      <c r="I123" s="30">
        <f>IF(OR($A123="",$B123=""),"",'OddsRatio_working_2-way'!N122)</f>
        <v>1.7820295697311479</v>
      </c>
      <c r="J123" s="30">
        <f>IF('Log_working_2-way'!$D122="","",A123^('Log_working_2-way'!$D122))</f>
        <v>2.2825447620471673</v>
      </c>
      <c r="K123" s="32">
        <f>IF('Log_working_2-way'!$D122="","",B123^('Log_working_2-way'!$D122))</f>
        <v>1.7796998822901224</v>
      </c>
      <c r="L123" s="37">
        <f t="shared" si="18"/>
        <v>0.44050632911392407</v>
      </c>
      <c r="M123" s="37">
        <f t="shared" si="19"/>
        <v>0.55949367088607604</v>
      </c>
      <c r="N123" s="38">
        <v>219</v>
      </c>
      <c r="O123" s="38">
        <f t="shared" si="20"/>
        <v>119.90497737556562</v>
      </c>
      <c r="P123" s="38">
        <f t="shared" si="21"/>
        <v>93.137931034482747</v>
      </c>
      <c r="Q123" s="38">
        <f t="shared" si="22"/>
        <v>125.86206896551724</v>
      </c>
      <c r="R123" s="38">
        <f t="shared" si="23"/>
        <v>99.095022624434392</v>
      </c>
      <c r="S123" s="39">
        <f t="shared" si="24"/>
        <v>-5.9570915899516166</v>
      </c>
      <c r="T123" s="39">
        <f t="shared" si="25"/>
        <v>-5.957091589951645</v>
      </c>
      <c r="U123" t="s">
        <v>128</v>
      </c>
      <c r="V123" t="s">
        <v>125</v>
      </c>
      <c r="W123" t="s">
        <v>160</v>
      </c>
      <c r="X123" s="48" t="s">
        <v>467</v>
      </c>
      <c r="Y123" s="41"/>
    </row>
    <row r="124" spans="1:25" ht="15" x14ac:dyDescent="0.25">
      <c r="A124">
        <v>1.61</v>
      </c>
      <c r="B124">
        <v>2.44</v>
      </c>
      <c r="C124" s="29">
        <f t="shared" si="17"/>
        <v>3.0954077996130813E-2</v>
      </c>
      <c r="D124" s="30">
        <f>IF(OR($A124="",$B124=""),"",A124*'MPTO_working_2-way'!$G123)</f>
        <v>1.6598360655737707</v>
      </c>
      <c r="E124" s="32">
        <f>IF(OR($A124="",$B124=""),"",B124*'MPTO_working_2-way'!$G123)</f>
        <v>2.5155279503105592</v>
      </c>
      <c r="F124" s="30">
        <f>IF(OR($A124="",$B124=""),"",'MPTO_working_2-way'!D123)</f>
        <v>1.6511432414256895</v>
      </c>
      <c r="G124" s="32">
        <f>IF(OR($A124="",$B124=""),"",'MPTO_working_2-way'!E123)</f>
        <v>2.5357603924606251</v>
      </c>
      <c r="H124" s="30">
        <f>IF(OR($A124="",$B124=""),"",'OddsRatio_working_2-way'!M123)</f>
        <v>1.6508541396588881</v>
      </c>
      <c r="I124" s="30">
        <f>IF(OR($A124="",$B124=""),"",'OddsRatio_working_2-way'!N123)</f>
        <v>2.5364425591947519</v>
      </c>
      <c r="J124" s="30">
        <f>IF('Log_working_2-way'!$D123="","",A124^('Log_working_2-way'!$D123))</f>
        <v>1.6469079427617141</v>
      </c>
      <c r="K124" s="32">
        <f>IF('Log_working_2-way'!$D123="","",B124^('Log_working_2-way'!$D123))</f>
        <v>2.5458149976190665</v>
      </c>
      <c r="L124" s="37">
        <f t="shared" si="18"/>
        <v>0.60246913580246908</v>
      </c>
      <c r="M124" s="37">
        <f t="shared" si="19"/>
        <v>0.39753086419753081</v>
      </c>
      <c r="N124" s="38">
        <v>220</v>
      </c>
      <c r="O124" s="38">
        <f t="shared" si="20"/>
        <v>83.35403726708077</v>
      </c>
      <c r="P124" s="38">
        <f t="shared" si="21"/>
        <v>129.83606557377047</v>
      </c>
      <c r="Q124" s="38">
        <f t="shared" si="22"/>
        <v>90.163934426229517</v>
      </c>
      <c r="R124" s="38">
        <f t="shared" si="23"/>
        <v>136.64596273291923</v>
      </c>
      <c r="S124" s="39">
        <f t="shared" si="24"/>
        <v>-6.8098971591487469</v>
      </c>
      <c r="T124" s="39">
        <f t="shared" si="25"/>
        <v>-6.8098971591487611</v>
      </c>
      <c r="U124" t="s">
        <v>99</v>
      </c>
      <c r="V124" t="s">
        <v>153</v>
      </c>
      <c r="W124" t="s">
        <v>160</v>
      </c>
      <c r="X124" s="48" t="s">
        <v>467</v>
      </c>
      <c r="Y124" s="41"/>
    </row>
    <row r="125" spans="1:25" ht="15" x14ac:dyDescent="0.25">
      <c r="A125">
        <v>2.1800000000000002</v>
      </c>
      <c r="B125">
        <v>1.72</v>
      </c>
      <c r="C125" s="29">
        <f t="shared" si="17"/>
        <v>4.0110945167484591E-2</v>
      </c>
      <c r="D125" s="30">
        <f>IF(OR($A125="",$B125=""),"",A125*'MPTO_working_2-way'!$G124)</f>
        <v>2.2674418604651168</v>
      </c>
      <c r="E125" s="32">
        <f>IF(OR($A125="",$B125=""),"",B125*'MPTO_working_2-way'!$G124)</f>
        <v>1.7889908256880735</v>
      </c>
      <c r="F125" s="30">
        <f>IF(OR($A125="",$B125=""),"",'MPTO_working_2-way'!D124)</f>
        <v>2.2796692607003894</v>
      </c>
      <c r="G125" s="32">
        <f>IF(OR($A125="",$B125=""),"",'MPTO_working_2-way'!E124)</f>
        <v>1.7814519194222731</v>
      </c>
      <c r="H125" s="30">
        <f>IF(OR($A125="",$B125=""),"",'OddsRatio_working_2-way'!M124)</f>
        <v>2.2801909579781015</v>
      </c>
      <c r="I125" s="30">
        <f>IF(OR($A125="",$B125=""),"",'OddsRatio_working_2-way'!N124)</f>
        <v>1.7811334658849434</v>
      </c>
      <c r="J125" s="30">
        <f>IF('Log_working_2-way'!$D124="","",A125^('Log_working_2-way'!$D124))</f>
        <v>2.2858490727693308</v>
      </c>
      <c r="K125" s="32">
        <f>IF('Log_working_2-way'!$D124="","",B125^('Log_working_2-way'!$D124))</f>
        <v>1.7776962484765699</v>
      </c>
      <c r="L125" s="37">
        <f t="shared" si="18"/>
        <v>0.44102564102564096</v>
      </c>
      <c r="M125" s="37">
        <f t="shared" si="19"/>
        <v>0.55897435897435888</v>
      </c>
      <c r="N125" s="38">
        <v>221</v>
      </c>
      <c r="O125" s="38">
        <f t="shared" si="20"/>
        <v>119.62385321100918</v>
      </c>
      <c r="P125" s="38">
        <f t="shared" si="21"/>
        <v>92.511627906976756</v>
      </c>
      <c r="Q125" s="38">
        <f t="shared" si="22"/>
        <v>128.48837209302326</v>
      </c>
      <c r="R125" s="38">
        <f t="shared" si="23"/>
        <v>101.37614678899082</v>
      </c>
      <c r="S125" s="39">
        <f t="shared" si="24"/>
        <v>-8.8645188820140817</v>
      </c>
      <c r="T125" s="39">
        <f t="shared" si="25"/>
        <v>-8.8645188820140675</v>
      </c>
      <c r="U125" t="s">
        <v>332</v>
      </c>
      <c r="V125" t="s">
        <v>407</v>
      </c>
      <c r="W125" t="s">
        <v>448</v>
      </c>
      <c r="X125" s="48" t="s">
        <v>467</v>
      </c>
      <c r="Y125" s="41"/>
    </row>
    <row r="126" spans="1:25" ht="15" x14ac:dyDescent="0.25">
      <c r="A126">
        <v>2.4700000000000002</v>
      </c>
      <c r="B126">
        <v>1.58</v>
      </c>
      <c r="C126" s="29">
        <f t="shared" si="17"/>
        <v>3.7769692000204858E-2</v>
      </c>
      <c r="D126" s="30">
        <f>IF(OR($A126="",$B126=""),"",A126*'MPTO_working_2-way'!$G125)</f>
        <v>2.5632911392405062</v>
      </c>
      <c r="E126" s="32">
        <f>IF(OR($A126="",$B126=""),"",B126*'MPTO_working_2-way'!$G125)</f>
        <v>1.6396761133603237</v>
      </c>
      <c r="F126" s="30">
        <f>IF(OR($A126="",$B126=""),"",'MPTO_working_2-way'!D125)</f>
        <v>2.5908517559583082</v>
      </c>
      <c r="G126" s="32">
        <f>IF(OR($A126="",$B126=""),"",'MPTO_working_2-way'!E125)</f>
        <v>1.6285940825439218</v>
      </c>
      <c r="H126" s="30">
        <f>IF(OR($A126="",$B126=""),"",'OddsRatio_working_2-way'!M125)</f>
        <v>2.5920058915156967</v>
      </c>
      <c r="I126" s="30">
        <f>IF(OR($A126="",$B126=""),"",'OddsRatio_working_2-way'!N125)</f>
        <v>1.6281383789653769</v>
      </c>
      <c r="J126" s="30">
        <f>IF('Log_working_2-way'!$D125="","",A126^('Log_working_2-way'!$D125))</f>
        <v>2.6049168603231139</v>
      </c>
      <c r="K126" s="32">
        <f>IF('Log_working_2-way'!$D125="","",B126^('Log_working_2-way'!$D125))</f>
        <v>1.6230852355793859</v>
      </c>
      <c r="L126" s="37">
        <f t="shared" si="18"/>
        <v>0.39012345679012345</v>
      </c>
      <c r="M126" s="37">
        <f t="shared" si="19"/>
        <v>0.60987654320987661</v>
      </c>
      <c r="N126" s="38">
        <v>222</v>
      </c>
      <c r="O126" s="38">
        <f t="shared" si="20"/>
        <v>132.12145748987857</v>
      </c>
      <c r="P126" s="38">
        <f t="shared" si="21"/>
        <v>81.493670886075932</v>
      </c>
      <c r="Q126" s="38">
        <f t="shared" si="22"/>
        <v>140.50632911392404</v>
      </c>
      <c r="R126" s="38">
        <f t="shared" si="23"/>
        <v>89.878542510121449</v>
      </c>
      <c r="S126" s="39">
        <f t="shared" si="24"/>
        <v>-8.3848716240454735</v>
      </c>
      <c r="T126" s="39">
        <f t="shared" si="25"/>
        <v>-8.3848716240455161</v>
      </c>
      <c r="U126" t="s">
        <v>336</v>
      </c>
      <c r="V126" t="s">
        <v>414</v>
      </c>
      <c r="W126" t="s">
        <v>448</v>
      </c>
      <c r="X126" s="48" t="s">
        <v>467</v>
      </c>
      <c r="Y126" s="41"/>
    </row>
    <row r="127" spans="1:25" ht="15" x14ac:dyDescent="0.25">
      <c r="A127">
        <v>2.82</v>
      </c>
      <c r="B127">
        <v>1.45</v>
      </c>
      <c r="C127" s="29">
        <f t="shared" si="17"/>
        <v>4.4265101491807402E-2</v>
      </c>
      <c r="D127" s="30">
        <f>IF(OR($A127="",$B127=""),"",A127*'MPTO_working_2-way'!$G126)</f>
        <v>2.9448275862068969</v>
      </c>
      <c r="E127" s="32">
        <f>IF(OR($A127="",$B127=""),"",B127*'MPTO_working_2-way'!$G126)</f>
        <v>1.5141843971631206</v>
      </c>
      <c r="F127" s="30">
        <f>IF(OR($A127="",$B127=""),"",'MPTO_working_2-way'!D126)</f>
        <v>3.0077234277307836</v>
      </c>
      <c r="G127" s="32">
        <f>IF(OR($A127="",$B127=""),"",'MPTO_working_2-way'!E126)</f>
        <v>1.4980765708005128</v>
      </c>
      <c r="H127" s="30">
        <f>IF(OR($A127="",$B127=""),"",'OddsRatio_working_2-way'!M126)</f>
        <v>3.0110804171997816</v>
      </c>
      <c r="I127" s="30">
        <f>IF(OR($A127="",$B127=""),"",'OddsRatio_working_2-way'!N126)</f>
        <v>1.4972451580988471</v>
      </c>
      <c r="J127" s="30">
        <f>IF('Log_working_2-way'!$D126="","",A127^('Log_working_2-way'!$D126))</f>
        <v>3.0415093542770597</v>
      </c>
      <c r="K127" s="32">
        <f>IF('Log_working_2-way'!$D126="","",B127^('Log_working_2-way'!$D126))</f>
        <v>1.4898336605231339</v>
      </c>
      <c r="L127" s="37">
        <f t="shared" si="18"/>
        <v>0.33957845433255268</v>
      </c>
      <c r="M127" s="37">
        <f t="shared" si="19"/>
        <v>0.66042154566744726</v>
      </c>
      <c r="N127" s="38">
        <v>223</v>
      </c>
      <c r="O127" s="38">
        <f t="shared" si="20"/>
        <v>143.92198581560285</v>
      </c>
      <c r="P127" s="38">
        <f t="shared" si="21"/>
        <v>69.206896551724114</v>
      </c>
      <c r="Q127" s="38">
        <f t="shared" si="22"/>
        <v>153.79310344827587</v>
      </c>
      <c r="R127" s="38">
        <f t="shared" si="23"/>
        <v>79.078014184397162</v>
      </c>
      <c r="S127" s="39">
        <f t="shared" si="24"/>
        <v>-9.8711176326730197</v>
      </c>
      <c r="T127" s="39">
        <f t="shared" si="25"/>
        <v>-9.8711176326730481</v>
      </c>
      <c r="U127" t="s">
        <v>333</v>
      </c>
      <c r="V127" t="s">
        <v>434</v>
      </c>
      <c r="W127" t="s">
        <v>448</v>
      </c>
      <c r="X127" s="48" t="s">
        <v>467</v>
      </c>
      <c r="Y127" s="41"/>
    </row>
    <row r="128" spans="1:25" ht="15" x14ac:dyDescent="0.25">
      <c r="A128">
        <v>2.67</v>
      </c>
      <c r="B128">
        <v>1.51</v>
      </c>
      <c r="C128" s="29">
        <f t="shared" si="17"/>
        <v>3.678349083513166E-2</v>
      </c>
      <c r="D128" s="30">
        <f>IF(OR($A128="",$B128=""),"",A128*'MPTO_working_2-way'!$G127)</f>
        <v>2.7682119205298013</v>
      </c>
      <c r="E128" s="32">
        <f>IF(OR($A128="",$B128=""),"",B128*'MPTO_working_2-way'!$G127)</f>
        <v>1.5655430711610487</v>
      </c>
      <c r="F128" s="30">
        <f>IF(OR($A128="",$B128=""),"",'MPTO_working_2-way'!D127)</f>
        <v>2.8078838318765889</v>
      </c>
      <c r="G128" s="32">
        <f>IF(OR($A128="",$B128=""),"",'MPTO_working_2-way'!E127)</f>
        <v>1.5531328851821176</v>
      </c>
      <c r="H128" s="30">
        <f>IF(OR($A128="",$B128=""),"",'OddsRatio_working_2-way'!M127)</f>
        <v>2.8095606659964649</v>
      </c>
      <c r="I128" s="30">
        <f>IF(OR($A128="",$B128=""),"",'OddsRatio_working_2-way'!N127)</f>
        <v>1.5526203231486206</v>
      </c>
      <c r="J128" s="30">
        <f>IF('Log_working_2-way'!$D127="","",A128^('Log_working_2-way'!$D127))</f>
        <v>2.8283293190137564</v>
      </c>
      <c r="K128" s="32">
        <f>IF('Log_working_2-way'!$D127="","",B128^('Log_working_2-way'!$D127))</f>
        <v>1.5469474178421523</v>
      </c>
      <c r="L128" s="37">
        <f t="shared" si="18"/>
        <v>0.36124401913875598</v>
      </c>
      <c r="M128" s="37">
        <f t="shared" si="19"/>
        <v>0.63875598086124397</v>
      </c>
      <c r="N128" s="38">
        <v>224</v>
      </c>
      <c r="O128" s="38">
        <f t="shared" si="20"/>
        <v>140.10486891385767</v>
      </c>
      <c r="P128" s="38">
        <f t="shared" si="21"/>
        <v>75.655629139072857</v>
      </c>
      <c r="Q128" s="38">
        <f t="shared" si="22"/>
        <v>148.34437086092717</v>
      </c>
      <c r="R128" s="38">
        <f t="shared" si="23"/>
        <v>83.895131086142328</v>
      </c>
      <c r="S128" s="39">
        <f t="shared" si="24"/>
        <v>-8.239501947069499</v>
      </c>
      <c r="T128" s="39">
        <f t="shared" si="25"/>
        <v>-8.2395019470694706</v>
      </c>
      <c r="U128" t="s">
        <v>412</v>
      </c>
      <c r="V128" t="s">
        <v>406</v>
      </c>
      <c r="W128" t="s">
        <v>448</v>
      </c>
      <c r="X128" s="48" t="s">
        <v>467</v>
      </c>
      <c r="Y128" s="41"/>
    </row>
    <row r="129" spans="1:25" s="35" customFormat="1" ht="15" x14ac:dyDescent="0.25">
      <c r="A129">
        <v>2.69</v>
      </c>
      <c r="B129">
        <v>1.5</v>
      </c>
      <c r="C129" s="29">
        <f t="shared" si="17"/>
        <v>3.8413878562577386E-2</v>
      </c>
      <c r="D129" s="30">
        <f>IF(OR($A129="",$B129=""),"",A129*'MPTO_working_2-way'!$G128)</f>
        <v>2.793333333333333</v>
      </c>
      <c r="E129" s="32">
        <f>IF(OR($A129="",$B129=""),"",B129*'MPTO_working_2-way'!$G128)</f>
        <v>1.557620817843866</v>
      </c>
      <c r="F129" s="30">
        <f>IF(OR($A129="",$B129=""),"",'MPTO_working_2-way'!D128)</f>
        <v>2.8365553602811948</v>
      </c>
      <c r="G129" s="32">
        <f>IF(OR($A129="",$B129=""),"",'MPTO_working_2-way'!E128)</f>
        <v>1.5444976076555021</v>
      </c>
      <c r="H129" s="30">
        <f>IF(OR($A129="",$B129=""),"",'OddsRatio_working_2-way'!M128)</f>
        <v>2.838477631085023</v>
      </c>
      <c r="I129" s="30">
        <f>IF(OR($A129="",$B129=""),"",'OddsRatio_working_2-way'!N128)</f>
        <v>1.5439282932204215</v>
      </c>
      <c r="J129" s="30">
        <f>IF('Log_working_2-way'!$D128="","",A129^('Log_working_2-way'!$D128))</f>
        <v>2.8590051192932453</v>
      </c>
      <c r="K129" s="32">
        <f>IF('Log_working_2-way'!$D128="","",B129^('Log_working_2-way'!$D128))</f>
        <v>1.5379221335225206</v>
      </c>
      <c r="L129" s="37">
        <f t="shared" si="18"/>
        <v>0.35799522673031031</v>
      </c>
      <c r="M129" s="37">
        <f t="shared" si="19"/>
        <v>0.64200477326968985</v>
      </c>
      <c r="N129" s="38">
        <v>225</v>
      </c>
      <c r="O129" s="38">
        <f t="shared" si="20"/>
        <v>141.35687732342009</v>
      </c>
      <c r="P129" s="38">
        <f t="shared" si="21"/>
        <v>75</v>
      </c>
      <c r="Q129" s="38">
        <f t="shared" si="22"/>
        <v>150</v>
      </c>
      <c r="R129" s="38">
        <f t="shared" si="23"/>
        <v>83.643122676579935</v>
      </c>
      <c r="S129" s="39">
        <f t="shared" si="24"/>
        <v>-8.6431226765799067</v>
      </c>
      <c r="T129" s="39">
        <f t="shared" si="25"/>
        <v>-8.6431226765799352</v>
      </c>
      <c r="U129" t="s">
        <v>409</v>
      </c>
      <c r="V129" t="s">
        <v>337</v>
      </c>
      <c r="W129" t="s">
        <v>448</v>
      </c>
      <c r="X129" s="48" t="s">
        <v>467</v>
      </c>
      <c r="Y129" s="41"/>
    </row>
    <row r="130" spans="1:25" ht="15" x14ac:dyDescent="0.25">
      <c r="A130">
        <v>1.81</v>
      </c>
      <c r="B130">
        <v>2.08</v>
      </c>
      <c r="C130" s="29">
        <f t="shared" si="17"/>
        <v>3.3255418614534626E-2</v>
      </c>
      <c r="D130" s="30">
        <f>IF(OR($A130="",$B130=""),"",A130*'MPTO_working_2-way'!$G129)</f>
        <v>1.8701923076923077</v>
      </c>
      <c r="E130" s="32">
        <f>IF(OR($A130="",$B130=""),"",B130*'MPTO_working_2-way'!$G129)</f>
        <v>2.1491712707182322</v>
      </c>
      <c r="F130" s="30">
        <f>IF(OR($A130="",$B130=""),"",'MPTO_working_2-way'!D129)</f>
        <v>1.8661643699811639</v>
      </c>
      <c r="G130" s="32">
        <f>IF(OR($A130="",$B130=""),"",'MPTO_working_2-way'!E129)</f>
        <v>2.1545152798443401</v>
      </c>
      <c r="H130" s="30">
        <f>IF(OR($A130="",$B130=""),"",'OddsRatio_working_2-way'!M129)</f>
        <v>1.8660254037844384</v>
      </c>
      <c r="I130" s="30">
        <f>IF(OR($A130="",$B130=""),"",'OddsRatio_working_2-way'!N129)</f>
        <v>2.1547005383792519</v>
      </c>
      <c r="J130" s="30">
        <f>IF('Log_working_2-way'!$D129="","",A130^('Log_working_2-way'!$D129))</f>
        <v>1.8641966683390954</v>
      </c>
      <c r="K130" s="32">
        <f>IF('Log_working_2-way'!$D129="","",B130^('Log_working_2-way'!$D129))</f>
        <v>2.1571440120474694</v>
      </c>
      <c r="L130" s="37">
        <f t="shared" si="18"/>
        <v>0.53470437017994854</v>
      </c>
      <c r="M130" s="37">
        <f t="shared" si="19"/>
        <v>0.46529562982005135</v>
      </c>
      <c r="N130" s="38">
        <v>226</v>
      </c>
      <c r="O130" s="38">
        <f t="shared" si="20"/>
        <v>101.13812154696133</v>
      </c>
      <c r="P130" s="38">
        <f t="shared" si="21"/>
        <v>117.34615384615385</v>
      </c>
      <c r="Q130" s="38">
        <f t="shared" si="22"/>
        <v>108.65384615384615</v>
      </c>
      <c r="R130" s="38">
        <f t="shared" si="23"/>
        <v>124.86187845303868</v>
      </c>
      <c r="S130" s="39">
        <f t="shared" si="24"/>
        <v>-7.5157246068848167</v>
      </c>
      <c r="T130" s="39">
        <f t="shared" si="25"/>
        <v>-7.5157246068848309</v>
      </c>
      <c r="U130" t="s">
        <v>419</v>
      </c>
      <c r="V130" t="s">
        <v>416</v>
      </c>
      <c r="W130" t="s">
        <v>449</v>
      </c>
      <c r="X130" s="48" t="s">
        <v>467</v>
      </c>
      <c r="Y130" s="41"/>
    </row>
    <row r="131" spans="1:25" s="35" customFormat="1" ht="15" x14ac:dyDescent="0.25">
      <c r="A131">
        <v>1.7</v>
      </c>
      <c r="B131">
        <v>2.2400000000000002</v>
      </c>
      <c r="C131" s="29">
        <f t="shared" ref="C131:C191" si="26">IF(OR($A131="",$B131=""),"",(1/A131)+(1/B131)-1)</f>
        <v>3.4663865546218364E-2</v>
      </c>
      <c r="D131" s="30">
        <f>IF(OR($A131="",$B131=""),"",A131*'MPTO_working_2-way'!$G130)</f>
        <v>1.7589285714285712</v>
      </c>
      <c r="E131" s="32">
        <f>IF(OR($A131="",$B131=""),"",B131*'MPTO_working_2-way'!$G130)</f>
        <v>2.3176470588235292</v>
      </c>
      <c r="F131" s="30">
        <f>IF(OR($A131="",$B131=""),"",'MPTO_working_2-way'!D130)</f>
        <v>1.7516099356025756</v>
      </c>
      <c r="G131" s="32">
        <f>IF(OR($A131="",$B131=""),"",'MPTO_working_2-way'!E130)</f>
        <v>2.3304773561811505</v>
      </c>
      <c r="H131" s="30">
        <f>IF(OR($A131="",$B131=""),"",'OddsRatio_working_2-way'!M130)</f>
        <v>1.7513428837969105</v>
      </c>
      <c r="I131" s="30">
        <f>IF(OR($A131="",$B131=""),"",'OddsRatio_working_2-way'!N130)</f>
        <v>2.3309502512973848</v>
      </c>
      <c r="J131" s="30">
        <f>IF('Log_working_2-way'!$D130="","",A131^('Log_working_2-way'!$D130))</f>
        <v>1.7480183212340654</v>
      </c>
      <c r="K131" s="32">
        <f>IF('Log_working_2-way'!$D130="","",B131^('Log_working_2-way'!$D130))</f>
        <v>2.3368656510313084</v>
      </c>
      <c r="L131" s="37">
        <f t="shared" si="18"/>
        <v>0.56852791878172593</v>
      </c>
      <c r="M131" s="37">
        <f t="shared" si="19"/>
        <v>0.43147208121827418</v>
      </c>
      <c r="N131" s="38">
        <v>227</v>
      </c>
      <c r="O131" s="38">
        <f t="shared" si="20"/>
        <v>93.470588235294102</v>
      </c>
      <c r="P131" s="38">
        <f t="shared" si="21"/>
        <v>125.66071428571431</v>
      </c>
      <c r="Q131" s="38">
        <f t="shared" si="22"/>
        <v>101.33928571428571</v>
      </c>
      <c r="R131" s="38">
        <f t="shared" si="23"/>
        <v>133.52941176470588</v>
      </c>
      <c r="S131" s="39">
        <f t="shared" si="24"/>
        <v>-7.8686974789916064</v>
      </c>
      <c r="T131" s="39">
        <f t="shared" si="25"/>
        <v>-7.868697478991578</v>
      </c>
      <c r="U131" t="s">
        <v>421</v>
      </c>
      <c r="V131" t="s">
        <v>465</v>
      </c>
      <c r="W131" t="s">
        <v>449</v>
      </c>
      <c r="X131" s="48" t="s">
        <v>467</v>
      </c>
      <c r="Y131" s="41"/>
    </row>
    <row r="132" spans="1:25" ht="15" x14ac:dyDescent="0.25">
      <c r="A132">
        <v>1.63</v>
      </c>
      <c r="B132">
        <v>2.37</v>
      </c>
      <c r="C132" s="29">
        <f t="shared" si="26"/>
        <v>3.5437860785379582E-2</v>
      </c>
      <c r="D132" s="30">
        <f>IF(OR($A132="",$B132=""),"",A132*'MPTO_working_2-way'!$G131)</f>
        <v>1.6877637130801686</v>
      </c>
      <c r="E132" s="32">
        <f>IF(OR($A132="",$B132=""),"",B132*'MPTO_working_2-way'!$G131)</f>
        <v>2.4539877300613497</v>
      </c>
      <c r="F132" s="30">
        <f>IF(OR($A132="",$B132=""),"",'MPTO_working_2-way'!D131)</f>
        <v>1.6784775477395666</v>
      </c>
      <c r="G132" s="32">
        <f>IF(OR($A132="",$B132=""),"",'MPTO_working_2-way'!E131)</f>
        <v>2.4738881239793793</v>
      </c>
      <c r="H132" s="30">
        <f>IF(OR($A132="",$B132=""),"",'OddsRatio_working_2-way'!M131)</f>
        <v>1.6781253679066579</v>
      </c>
      <c r="I132" s="30">
        <f>IF(OR($A132="",$B132=""),"",'OddsRatio_working_2-way'!N131)</f>
        <v>2.4746535778287639</v>
      </c>
      <c r="J132" s="30">
        <f>IF('Log_working_2-way'!$D131="","",A132^('Log_working_2-way'!$D131))</f>
        <v>1.6739015902867895</v>
      </c>
      <c r="K132" s="32">
        <f>IF('Log_working_2-way'!$D131="","",B132^('Log_working_2-way'!$D131))</f>
        <v>2.4838961866439853</v>
      </c>
      <c r="L132" s="37">
        <f t="shared" si="18"/>
        <v>0.59250000000000003</v>
      </c>
      <c r="M132" s="37">
        <f t="shared" si="19"/>
        <v>0.40749999999999997</v>
      </c>
      <c r="N132" s="38">
        <v>228</v>
      </c>
      <c r="O132" s="38">
        <f t="shared" si="20"/>
        <v>88.122699386503058</v>
      </c>
      <c r="P132" s="38">
        <f t="shared" si="21"/>
        <v>131.79746835443038</v>
      </c>
      <c r="Q132" s="38">
        <f t="shared" si="22"/>
        <v>96.202531645569607</v>
      </c>
      <c r="R132" s="38">
        <f t="shared" si="23"/>
        <v>139.87730061349694</v>
      </c>
      <c r="S132" s="39">
        <f t="shared" si="24"/>
        <v>-8.0798322590665492</v>
      </c>
      <c r="T132" s="39">
        <f t="shared" si="25"/>
        <v>-8.0798322590665634</v>
      </c>
      <c r="U132" t="s">
        <v>133</v>
      </c>
      <c r="V132" t="s">
        <v>134</v>
      </c>
      <c r="W132" t="s">
        <v>159</v>
      </c>
      <c r="X132" s="48" t="s">
        <v>468</v>
      </c>
      <c r="Y132" s="41"/>
    </row>
    <row r="133" spans="1:25" ht="15" x14ac:dyDescent="0.25">
      <c r="A133">
        <v>1.84</v>
      </c>
      <c r="B133">
        <v>2</v>
      </c>
      <c r="C133" s="29">
        <f t="shared" si="26"/>
        <v>4.3478260869565188E-2</v>
      </c>
      <c r="D133" s="30">
        <f>IF(OR($A133="",$B133=""),"",A133*'MPTO_working_2-way'!$G132)</f>
        <v>1.92</v>
      </c>
      <c r="E133" s="32">
        <f>IF(OR($A133="",$B133=""),"",B133*'MPTO_working_2-way'!$G132)</f>
        <v>2.0869565217391304</v>
      </c>
      <c r="F133" s="30">
        <f>IF(OR($A133="",$B133=""),"",'MPTO_working_2-way'!D132)</f>
        <v>1.9166666666666665</v>
      </c>
      <c r="G133" s="32">
        <f>IF(OR($A133="",$B133=""),"",'MPTO_working_2-way'!E132)</f>
        <v>2.0909090909090908</v>
      </c>
      <c r="H133" s="30">
        <f>IF(OR($A133="",$B133=""),"",'OddsRatio_working_2-way'!M132)</f>
        <v>1.9165151389911681</v>
      </c>
      <c r="I133" s="30">
        <f>IF(OR($A133="",$B133=""),"",'OddsRatio_working_2-way'!N132)</f>
        <v>2.091089451179962</v>
      </c>
      <c r="J133" s="30">
        <f>IF('Log_working_2-way'!$D132="","",A133^('Log_working_2-way'!$D132))</f>
        <v>1.9149883303671131</v>
      </c>
      <c r="K133" s="32">
        <f>IF('Log_working_2-way'!$D132="","",B133^('Log_working_2-way'!$D132))</f>
        <v>2.0929101135076231</v>
      </c>
      <c r="L133" s="37">
        <f t="shared" ref="L133:L191" si="27">(1/D133)</f>
        <v>0.52083333333333337</v>
      </c>
      <c r="M133" s="37">
        <f t="shared" ref="M133:M191" si="28">(1/E133)</f>
        <v>0.47916666666666669</v>
      </c>
      <c r="N133" s="38">
        <v>229</v>
      </c>
      <c r="O133" s="38">
        <f t="shared" ref="O133:O191" si="29">(1/A133)*((N133*A133)-N133)</f>
        <v>104.54347826086956</v>
      </c>
      <c r="P133" s="38">
        <f t="shared" ref="P133:P191" si="30">(1/B133)*((N133*B133)-N133)</f>
        <v>114.5</v>
      </c>
      <c r="Q133" s="38">
        <f t="shared" ref="Q133:Q191" si="31">(1/B133)*N133</f>
        <v>114.5</v>
      </c>
      <c r="R133" s="38">
        <f t="shared" ref="R133:R191" si="32">(1/A133)*N133</f>
        <v>124.45652173913042</v>
      </c>
      <c r="S133" s="39">
        <f t="shared" ref="S133:S191" si="33">O133-Q133</f>
        <v>-9.9565217391304373</v>
      </c>
      <c r="T133" s="39">
        <f t="shared" ref="T133:T191" si="34">P133-R133</f>
        <v>-9.956521739130423</v>
      </c>
      <c r="U133" t="s">
        <v>102</v>
      </c>
      <c r="V133" t="s">
        <v>138</v>
      </c>
      <c r="W133" t="s">
        <v>159</v>
      </c>
      <c r="X133" s="48" t="s">
        <v>468</v>
      </c>
      <c r="Y133" s="41"/>
    </row>
    <row r="134" spans="1:25" s="35" customFormat="1" ht="15" x14ac:dyDescent="0.25">
      <c r="A134">
        <v>1.72</v>
      </c>
      <c r="B134">
        <v>2.15</v>
      </c>
      <c r="C134" s="29">
        <f t="shared" si="26"/>
        <v>4.6511627906976827E-2</v>
      </c>
      <c r="D134" s="30">
        <f>IF(OR($A134="",$B134=""),"",A134*'MPTO_working_2-way'!$G133)</f>
        <v>1.8</v>
      </c>
      <c r="E134" s="32">
        <f>IF(OR($A134="",$B134=""),"",B134*'MPTO_working_2-way'!$G133)</f>
        <v>2.25</v>
      </c>
      <c r="F134" s="30">
        <f>IF(OR($A134="",$B134=""),"",'MPTO_working_2-way'!D133)</f>
        <v>1.7916666666666667</v>
      </c>
      <c r="G134" s="32">
        <f>IF(OR($A134="",$B134=""),"",'MPTO_working_2-way'!E133)</f>
        <v>2.263157894736842</v>
      </c>
      <c r="H134" s="30">
        <f>IF(OR($A134="",$B134=""),"",'OddsRatio_working_2-way'!M133)</f>
        <v>1.7912565680749446</v>
      </c>
      <c r="I134" s="30">
        <f>IF(OR($A134="",$B134=""),"",'OddsRatio_working_2-way'!N133)</f>
        <v>2.2638125740085919</v>
      </c>
      <c r="J134" s="30">
        <f>IF('Log_working_2-way'!$D133="","",A134^('Log_working_2-way'!$D133))</f>
        <v>1.7874398848511364</v>
      </c>
      <c r="K134" s="32">
        <f>IF('Log_working_2-way'!$D133="","",B134^('Log_working_2-way'!$D133))</f>
        <v>2.2699382127289391</v>
      </c>
      <c r="L134" s="37">
        <f t="shared" si="27"/>
        <v>0.55555555555555558</v>
      </c>
      <c r="M134" s="37">
        <f t="shared" si="28"/>
        <v>0.44444444444444442</v>
      </c>
      <c r="N134" s="38">
        <v>230</v>
      </c>
      <c r="O134" s="38">
        <f t="shared" si="29"/>
        <v>96.27906976744184</v>
      </c>
      <c r="P134" s="38">
        <f t="shared" si="30"/>
        <v>123.02325581395348</v>
      </c>
      <c r="Q134" s="38">
        <f t="shared" si="31"/>
        <v>106.97674418604652</v>
      </c>
      <c r="R134" s="38">
        <f t="shared" si="32"/>
        <v>133.72093023255815</v>
      </c>
      <c r="S134" s="39">
        <f t="shared" si="33"/>
        <v>-10.697674418604677</v>
      </c>
      <c r="T134" s="39">
        <f t="shared" si="34"/>
        <v>-10.697674418604663</v>
      </c>
      <c r="U134" t="s">
        <v>105</v>
      </c>
      <c r="V134" t="s">
        <v>135</v>
      </c>
      <c r="W134" t="s">
        <v>159</v>
      </c>
      <c r="X134" s="48" t="s">
        <v>468</v>
      </c>
      <c r="Y134" s="41"/>
    </row>
    <row r="135" spans="1:25" s="35" customFormat="1" ht="15" x14ac:dyDescent="0.25">
      <c r="A135">
        <v>1.76</v>
      </c>
      <c r="B135">
        <v>2.08</v>
      </c>
      <c r="C135" s="29">
        <f t="shared" si="26"/>
        <v>4.8951048951048959E-2</v>
      </c>
      <c r="D135" s="30">
        <f>IF(OR($A135="",$B135=""),"",A135*'MPTO_working_2-way'!$G134)</f>
        <v>1.8461538461538463</v>
      </c>
      <c r="E135" s="32">
        <f>IF(OR($A135="",$B135=""),"",B135*'MPTO_working_2-way'!$G134)</f>
        <v>2.1818181818181821</v>
      </c>
      <c r="F135" s="30">
        <f>IF(OR($A135="",$B135=""),"",'MPTO_working_2-way'!D134)</f>
        <v>1.8392282958199357</v>
      </c>
      <c r="G135" s="32">
        <f>IF(OR($A135="",$B135=""),"",'MPTO_working_2-way'!E134)</f>
        <v>2.1915708812260539</v>
      </c>
      <c r="H135" s="30">
        <f>IF(OR($A135="",$B135=""),"",'OddsRatio_working_2-way'!M134)</f>
        <v>1.838870492807861</v>
      </c>
      <c r="I135" s="30">
        <f>IF(OR($A135="",$B135=""),"",'OddsRatio_working_2-way'!N134)</f>
        <v>2.1920791213585393</v>
      </c>
      <c r="J135" s="30">
        <f>IF('Log_working_2-way'!$D134="","",A135^('Log_working_2-way'!$D134))</f>
        <v>1.835690492831995</v>
      </c>
      <c r="K135" s="32">
        <f>IF('Log_working_2-way'!$D134="","",B135^('Log_working_2-way'!$D134))</f>
        <v>2.196615264354977</v>
      </c>
      <c r="L135" s="37">
        <f t="shared" si="27"/>
        <v>0.54166666666666663</v>
      </c>
      <c r="M135" s="37">
        <f t="shared" si="28"/>
        <v>0.45833333333333326</v>
      </c>
      <c r="N135" s="38">
        <v>231</v>
      </c>
      <c r="O135" s="38">
        <f t="shared" si="29"/>
        <v>99.750000000000014</v>
      </c>
      <c r="P135" s="38">
        <f t="shared" si="30"/>
        <v>119.94230769230769</v>
      </c>
      <c r="Q135" s="38">
        <f t="shared" si="31"/>
        <v>111.05769230769229</v>
      </c>
      <c r="R135" s="38">
        <f t="shared" si="32"/>
        <v>131.25</v>
      </c>
      <c r="S135" s="39">
        <f t="shared" si="33"/>
        <v>-11.307692307692278</v>
      </c>
      <c r="T135" s="39">
        <f t="shared" si="34"/>
        <v>-11.307692307692307</v>
      </c>
      <c r="U135" t="s">
        <v>136</v>
      </c>
      <c r="V135" t="s">
        <v>95</v>
      </c>
      <c r="W135" t="s">
        <v>159</v>
      </c>
      <c r="X135" s="48" t="s">
        <v>468</v>
      </c>
      <c r="Y135" s="41"/>
    </row>
    <row r="136" spans="1:25" ht="15" x14ac:dyDescent="0.25">
      <c r="A136">
        <v>1.91</v>
      </c>
      <c r="B136">
        <v>2</v>
      </c>
      <c r="C136" s="29">
        <f t="shared" si="26"/>
        <v>2.3560209424083656E-2</v>
      </c>
      <c r="D136" s="30">
        <f>IF(OR($A136="",$B136=""),"",A136*'MPTO_working_2-way'!$G135)</f>
        <v>1.9549999999999996</v>
      </c>
      <c r="E136" s="32">
        <f>IF(OR($A136="",$B136=""),"",B136*'MPTO_working_2-way'!$G135)</f>
        <v>2.0471204188481673</v>
      </c>
      <c r="F136" s="30">
        <f>IF(OR($A136="",$B136=""),"",'MPTO_working_2-way'!D135)</f>
        <v>1.9539641943734012</v>
      </c>
      <c r="G136" s="32">
        <f>IF(OR($A136="",$B136=""),"",'MPTO_working_2-way'!E135)</f>
        <v>2.0482573726541551</v>
      </c>
      <c r="H136" s="30">
        <f>IF(OR($A136="",$B136=""),"",'OddsRatio_working_2-way'!M135)</f>
        <v>1.9539392014169454</v>
      </c>
      <c r="I136" s="30">
        <f>IF(OR($A136="",$B136=""),"",'OddsRatio_working_2-way'!N135)</f>
        <v>2.0482848367219182</v>
      </c>
      <c r="J136" s="30">
        <f>IF('Log_working_2-way'!$D135="","",A136^('Log_working_2-way'!$D135))</f>
        <v>1.95347196121136</v>
      </c>
      <c r="K136" s="32">
        <f>IF('Log_working_2-way'!$D135="","",B136^('Log_working_2-way'!$D135))</f>
        <v>2.0487985391091357</v>
      </c>
      <c r="L136" s="37">
        <f t="shared" si="27"/>
        <v>0.51150895140664976</v>
      </c>
      <c r="M136" s="37">
        <f t="shared" si="28"/>
        <v>0.48849104859335046</v>
      </c>
      <c r="N136" s="38">
        <v>232</v>
      </c>
      <c r="O136" s="38">
        <f t="shared" si="29"/>
        <v>110.53403141361257</v>
      </c>
      <c r="P136" s="38">
        <f t="shared" si="30"/>
        <v>116</v>
      </c>
      <c r="Q136" s="38">
        <f t="shared" si="31"/>
        <v>116</v>
      </c>
      <c r="R136" s="38">
        <f t="shared" si="32"/>
        <v>121.46596858638743</v>
      </c>
      <c r="S136" s="39">
        <f t="shared" si="33"/>
        <v>-5.465968586387433</v>
      </c>
      <c r="T136" s="39">
        <f t="shared" si="34"/>
        <v>-5.465968586387433</v>
      </c>
      <c r="U136" t="s">
        <v>345</v>
      </c>
      <c r="V136" t="s">
        <v>194</v>
      </c>
      <c r="W136" t="s">
        <v>440</v>
      </c>
      <c r="X136" s="48" t="s">
        <v>468</v>
      </c>
      <c r="Y136" s="41"/>
    </row>
    <row r="137" spans="1:25" s="35" customFormat="1" ht="15" x14ac:dyDescent="0.25">
      <c r="A137">
        <v>1.8</v>
      </c>
      <c r="B137">
        <v>2.11</v>
      </c>
      <c r="C137" s="29">
        <f t="shared" si="26"/>
        <v>2.9489204844655115E-2</v>
      </c>
      <c r="D137" s="30">
        <f>IF(OR($A137="",$B137=""),"",A137*'MPTO_working_2-way'!$G136)</f>
        <v>1.8530805687203793</v>
      </c>
      <c r="E137" s="32">
        <f>IF(OR($A137="",$B137=""),"",B137*'MPTO_working_2-way'!$G136)</f>
        <v>2.1722222222222221</v>
      </c>
      <c r="F137" s="30">
        <f>IF(OR($A137="",$B137=""),"",'MPTO_working_2-way'!D136)</f>
        <v>1.8490749756572542</v>
      </c>
      <c r="G137" s="32">
        <f>IF(OR($A137="",$B137=""),"",'MPTO_working_2-way'!E136)</f>
        <v>2.1777522935779814</v>
      </c>
      <c r="H137" s="30">
        <f>IF(OR($A137="",$B137=""),"",'OddsRatio_working_2-way'!M136)</f>
        <v>1.8489527199560174</v>
      </c>
      <c r="I137" s="30">
        <f>IF(OR($A137="",$B137=""),"",'OddsRatio_working_2-way'!N136)</f>
        <v>2.1779218989389744</v>
      </c>
      <c r="J137" s="30">
        <f>IF('Log_working_2-way'!$D136="","",A137^('Log_working_2-way'!$D136))</f>
        <v>1.847139460573918</v>
      </c>
      <c r="K137" s="32">
        <f>IF('Log_working_2-way'!$D136="","",B137^('Log_working_2-way'!$D136))</f>
        <v>2.1804431814833727</v>
      </c>
      <c r="L137" s="37">
        <f t="shared" si="27"/>
        <v>0.53964194373401531</v>
      </c>
      <c r="M137" s="37">
        <f t="shared" si="28"/>
        <v>0.46035805626598469</v>
      </c>
      <c r="N137" s="38">
        <v>233</v>
      </c>
      <c r="O137" s="38">
        <f t="shared" si="29"/>
        <v>103.55555555555559</v>
      </c>
      <c r="P137" s="38">
        <f t="shared" si="30"/>
        <v>122.57345971563981</v>
      </c>
      <c r="Q137" s="38">
        <f t="shared" si="31"/>
        <v>110.42654028436019</v>
      </c>
      <c r="R137" s="38">
        <f t="shared" si="32"/>
        <v>129.44444444444446</v>
      </c>
      <c r="S137" s="39">
        <f t="shared" si="33"/>
        <v>-6.8709847288046006</v>
      </c>
      <c r="T137" s="39">
        <f t="shared" si="34"/>
        <v>-6.8709847288046433</v>
      </c>
      <c r="U137" t="s">
        <v>347</v>
      </c>
      <c r="V137" t="s">
        <v>188</v>
      </c>
      <c r="W137" t="s">
        <v>440</v>
      </c>
      <c r="X137" s="48" t="s">
        <v>468</v>
      </c>
      <c r="Y137" s="41"/>
    </row>
    <row r="138" spans="1:25" ht="15" x14ac:dyDescent="0.25">
      <c r="A138">
        <v>1.59</v>
      </c>
      <c r="B138">
        <v>2.5</v>
      </c>
      <c r="C138" s="29">
        <f t="shared" si="26"/>
        <v>2.8930817610062887E-2</v>
      </c>
      <c r="D138" s="30">
        <f>IF(OR($A138="",$B138=""),"",A138*'MPTO_working_2-way'!$G137)</f>
        <v>1.6360000000000001</v>
      </c>
      <c r="E138" s="32">
        <f>IF(OR($A138="",$B138=""),"",B138*'MPTO_working_2-way'!$G137)</f>
        <v>2.5723270440251573</v>
      </c>
      <c r="F138" s="30">
        <f>IF(OR($A138="",$B138=""),"",'MPTO_working_2-way'!D137)</f>
        <v>1.6274309109518936</v>
      </c>
      <c r="G138" s="32">
        <f>IF(OR($A138="",$B138=""),"",'MPTO_working_2-way'!E137)</f>
        <v>2.5938009787928222</v>
      </c>
      <c r="H138" s="30">
        <f>IF(OR($A138="",$B138=""),"",'OddsRatio_working_2-way'!M137)</f>
        <v>1.6271629240742262</v>
      </c>
      <c r="I138" s="30">
        <f>IF(OR($A138="",$B138=""),"",'OddsRatio_working_2-way'!N137)</f>
        <v>2.594482010358202</v>
      </c>
      <c r="J138" s="30">
        <f>IF('Log_working_2-way'!$D137="","",A138^('Log_working_2-way'!$D137))</f>
        <v>1.6232742032249983</v>
      </c>
      <c r="K138" s="32">
        <f>IF('Log_working_2-way'!$D137="","",B138^('Log_working_2-way'!$D137))</f>
        <v>2.6044302729451743</v>
      </c>
      <c r="L138" s="37">
        <f t="shared" si="27"/>
        <v>0.6112469437652811</v>
      </c>
      <c r="M138" s="37">
        <f t="shared" si="28"/>
        <v>0.38875305623471879</v>
      </c>
      <c r="N138" s="38">
        <v>234</v>
      </c>
      <c r="O138" s="38">
        <f t="shared" si="29"/>
        <v>86.830188679245282</v>
      </c>
      <c r="P138" s="38">
        <f t="shared" si="30"/>
        <v>140.4</v>
      </c>
      <c r="Q138" s="38">
        <f t="shared" si="31"/>
        <v>93.600000000000009</v>
      </c>
      <c r="R138" s="38">
        <f t="shared" si="32"/>
        <v>147.16981132075472</v>
      </c>
      <c r="S138" s="39">
        <f t="shared" si="33"/>
        <v>-6.7698113207547266</v>
      </c>
      <c r="T138" s="39">
        <f t="shared" si="34"/>
        <v>-6.7698113207547124</v>
      </c>
      <c r="U138" t="s">
        <v>163</v>
      </c>
      <c r="V138" t="s">
        <v>190</v>
      </c>
      <c r="W138" t="s">
        <v>440</v>
      </c>
      <c r="X138" s="48" t="s">
        <v>468</v>
      </c>
      <c r="Y138" s="41"/>
    </row>
    <row r="139" spans="1:25" ht="15" x14ac:dyDescent="0.25">
      <c r="A139">
        <v>1.86</v>
      </c>
      <c r="B139">
        <v>2.0299999999999998</v>
      </c>
      <c r="C139" s="29">
        <f t="shared" si="26"/>
        <v>3.0245246040574214E-2</v>
      </c>
      <c r="D139" s="30">
        <f>IF(OR($A139="",$B139=""),"",A139*'MPTO_working_2-way'!$G138)</f>
        <v>1.9162561576354682</v>
      </c>
      <c r="E139" s="32">
        <f>IF(OR($A139="",$B139=""),"",B139*'MPTO_working_2-way'!$G138)</f>
        <v>2.0913978494623655</v>
      </c>
      <c r="F139" s="30">
        <f>IF(OR($A139="",$B139=""),"",'MPTO_working_2-way'!D138)</f>
        <v>1.9138324294186226</v>
      </c>
      <c r="G139" s="32">
        <f>IF(OR($A139="",$B139=""),"",'MPTO_working_2-way'!E138)</f>
        <v>2.0942925287037548</v>
      </c>
      <c r="H139" s="30">
        <f>IF(OR($A139="",$B139=""),"",'OddsRatio_working_2-way'!M138)</f>
        <v>1.9137567818137824</v>
      </c>
      <c r="I139" s="30">
        <f>IF(OR($A139="",$B139=""),"",'OddsRatio_working_2-way'!N138)</f>
        <v>2.0943831224048783</v>
      </c>
      <c r="J139" s="30">
        <f>IF('Log_working_2-way'!$D138="","",A139^('Log_working_2-way'!$D138))</f>
        <v>1.9126582447390832</v>
      </c>
      <c r="K139" s="32">
        <f>IF('Log_working_2-way'!$D138="","",B139^('Log_working_2-way'!$D138))</f>
        <v>2.0957003958101184</v>
      </c>
      <c r="L139" s="37">
        <f t="shared" si="27"/>
        <v>0.52185089974293053</v>
      </c>
      <c r="M139" s="37">
        <f t="shared" si="28"/>
        <v>0.47814910025706941</v>
      </c>
      <c r="N139" s="38">
        <v>235</v>
      </c>
      <c r="O139" s="38">
        <f t="shared" si="29"/>
        <v>108.65591397849462</v>
      </c>
      <c r="P139" s="38">
        <f t="shared" si="30"/>
        <v>119.23645320197043</v>
      </c>
      <c r="Q139" s="38">
        <f t="shared" si="31"/>
        <v>115.76354679802957</v>
      </c>
      <c r="R139" s="38">
        <f t="shared" si="32"/>
        <v>126.34408602150536</v>
      </c>
      <c r="S139" s="39">
        <f t="shared" si="33"/>
        <v>-7.1076328195349419</v>
      </c>
      <c r="T139" s="39">
        <f t="shared" si="34"/>
        <v>-7.1076328195349276</v>
      </c>
      <c r="U139" t="s">
        <v>199</v>
      </c>
      <c r="V139" t="s">
        <v>352</v>
      </c>
      <c r="W139" t="s">
        <v>441</v>
      </c>
      <c r="X139" s="48" t="s">
        <v>468</v>
      </c>
      <c r="Y139" s="41"/>
    </row>
    <row r="140" spans="1:25" ht="15" x14ac:dyDescent="0.25">
      <c r="A140">
        <v>1.51</v>
      </c>
      <c r="B140">
        <v>2.65</v>
      </c>
      <c r="C140" s="29">
        <f t="shared" si="26"/>
        <v>3.9610146195176998E-2</v>
      </c>
      <c r="D140" s="30">
        <f>IF(OR($A140="",$B140=""),"",A140*'MPTO_working_2-way'!$G139)</f>
        <v>1.5698113207547173</v>
      </c>
      <c r="E140" s="32">
        <f>IF(OR($A140="",$B140=""),"",B140*'MPTO_working_2-way'!$G139)</f>
        <v>2.7549668874172188</v>
      </c>
      <c r="F140" s="30">
        <f>IF(OR($A140="",$B140=""),"",'MPTO_working_2-way'!D139)</f>
        <v>1.5565496450452205</v>
      </c>
      <c r="G140" s="32">
        <f>IF(OR($A140="",$B140=""),"",'MPTO_working_2-way'!E139)</f>
        <v>2.7967849030228904</v>
      </c>
      <c r="H140" s="30">
        <f>IF(OR($A140="",$B140=""),"",'OddsRatio_working_2-way'!M139)</f>
        <v>1.5559594491425695</v>
      </c>
      <c r="I140" s="30">
        <f>IF(OR($A140="",$B140=""),"",'OddsRatio_working_2-way'!N139)</f>
        <v>2.7986923354612547</v>
      </c>
      <c r="J140" s="30">
        <f>IF('Log_working_2-way'!$D139="","",A140^('Log_working_2-way'!$D139))</f>
        <v>1.5498902372228578</v>
      </c>
      <c r="K140" s="32">
        <f>IF('Log_working_2-way'!$D139="","",B140^('Log_working_2-way'!$D139))</f>
        <v>2.8185447427650114</v>
      </c>
      <c r="L140" s="37">
        <f t="shared" si="27"/>
        <v>0.63701923076923062</v>
      </c>
      <c r="M140" s="37">
        <f t="shared" si="28"/>
        <v>0.36298076923076922</v>
      </c>
      <c r="N140" s="38">
        <v>236</v>
      </c>
      <c r="O140" s="38">
        <f t="shared" si="29"/>
        <v>79.708609271523187</v>
      </c>
      <c r="P140" s="38">
        <f t="shared" si="30"/>
        <v>146.9433962264151</v>
      </c>
      <c r="Q140" s="38">
        <f t="shared" si="31"/>
        <v>89.056603773584911</v>
      </c>
      <c r="R140" s="38">
        <f t="shared" si="32"/>
        <v>156.29139072847684</v>
      </c>
      <c r="S140" s="39">
        <f t="shared" si="33"/>
        <v>-9.3479945020617237</v>
      </c>
      <c r="T140" s="39">
        <f t="shared" si="34"/>
        <v>-9.3479945020617379</v>
      </c>
      <c r="U140" t="s">
        <v>197</v>
      </c>
      <c r="V140" t="s">
        <v>348</v>
      </c>
      <c r="W140" t="s">
        <v>441</v>
      </c>
      <c r="X140" s="48" t="s">
        <v>468</v>
      </c>
      <c r="Y140" s="41"/>
    </row>
    <row r="141" spans="1:25" ht="15" x14ac:dyDescent="0.25">
      <c r="A141">
        <v>2.0499999999999998</v>
      </c>
      <c r="B141">
        <v>1.85</v>
      </c>
      <c r="C141" s="29">
        <f t="shared" si="26"/>
        <v>2.8345418589321048E-2</v>
      </c>
      <c r="D141" s="30">
        <f>IF(OR($A141="",$B141=""),"",A141*'MPTO_working_2-way'!$G140)</f>
        <v>2.1081081081081079</v>
      </c>
      <c r="E141" s="32">
        <f>IF(OR($A141="",$B141=""),"",B141*'MPTO_working_2-way'!$G140)</f>
        <v>1.902439024390244</v>
      </c>
      <c r="F141" s="30">
        <f>IF(OR($A141="",$B141=""),"",'MPTO_working_2-way'!D140)</f>
        <v>2.1113430758524703</v>
      </c>
      <c r="G141" s="32">
        <f>IF(OR($A141="",$B141=""),"",'MPTO_working_2-way'!E140)</f>
        <v>1.8998121477770822</v>
      </c>
      <c r="H141" s="30">
        <f>IF(OR($A141="",$B141=""),"",'OddsRatio_working_2-way'!M140)</f>
        <v>2.1114378604524222</v>
      </c>
      <c r="I141" s="30">
        <f>IF(OR($A141="",$B141=""),"",'OddsRatio_working_2-way'!N140)</f>
        <v>1.8997354108424378</v>
      </c>
      <c r="J141" s="30">
        <f>IF('Log_working_2-way'!$D140="","",A141^('Log_working_2-way'!$D140))</f>
        <v>2.1129081281913611</v>
      </c>
      <c r="K141" s="32">
        <f>IF('Log_working_2-way'!$D140="","",B141^('Log_working_2-way'!$D140))</f>
        <v>1.8985467665018629</v>
      </c>
      <c r="L141" s="37">
        <f t="shared" si="27"/>
        <v>0.47435897435897439</v>
      </c>
      <c r="M141" s="37">
        <f t="shared" si="28"/>
        <v>0.52564102564102555</v>
      </c>
      <c r="N141" s="38">
        <v>237</v>
      </c>
      <c r="O141" s="38">
        <f t="shared" si="29"/>
        <v>121.39024390243902</v>
      </c>
      <c r="P141" s="38">
        <f t="shared" si="30"/>
        <v>108.8918918918919</v>
      </c>
      <c r="Q141" s="38">
        <f t="shared" si="31"/>
        <v>128.1081081081081</v>
      </c>
      <c r="R141" s="38">
        <f t="shared" si="32"/>
        <v>115.60975609756099</v>
      </c>
      <c r="S141" s="39">
        <f t="shared" si="33"/>
        <v>-6.7178642056690734</v>
      </c>
      <c r="T141" s="39">
        <f t="shared" si="34"/>
        <v>-6.7178642056690876</v>
      </c>
      <c r="U141" t="s">
        <v>201</v>
      </c>
      <c r="V141" t="s">
        <v>196</v>
      </c>
      <c r="W141" t="s">
        <v>441</v>
      </c>
      <c r="X141" s="48" t="s">
        <v>468</v>
      </c>
      <c r="Y141" s="41"/>
    </row>
    <row r="142" spans="1:25" ht="15" x14ac:dyDescent="0.25">
      <c r="A142">
        <v>1.51</v>
      </c>
      <c r="B142">
        <v>2.68</v>
      </c>
      <c r="C142" s="29">
        <f t="shared" si="26"/>
        <v>3.5385983987348046E-2</v>
      </c>
      <c r="D142" s="30">
        <f>IF(OR($A142="",$B142=""),"",A142*'MPTO_working_2-way'!$G141)</f>
        <v>1.5634328358208955</v>
      </c>
      <c r="E142" s="32">
        <f>IF(OR($A142="",$B142=""),"",B142*'MPTO_working_2-way'!$G141)</f>
        <v>2.7748344370860929</v>
      </c>
      <c r="F142" s="30">
        <f>IF(OR($A142="",$B142=""),"",'MPTO_working_2-way'!D141)</f>
        <v>1.5514491642386137</v>
      </c>
      <c r="G142" s="32">
        <f>IF(OR($A142="",$B142=""),"",'MPTO_working_2-way'!E141)</f>
        <v>2.8134037819799778</v>
      </c>
      <c r="H142" s="30">
        <f>IF(OR($A142="",$B142=""),"",'OddsRatio_working_2-way'!M141)</f>
        <v>1.5509731650193399</v>
      </c>
      <c r="I142" s="30">
        <f>IF(OR($A142="",$B142=""),"",'OddsRatio_working_2-way'!N141)</f>
        <v>2.8149704259460604</v>
      </c>
      <c r="J142" s="30">
        <f>IF('Log_working_2-way'!$D141="","",A142^('Log_working_2-way'!$D141))</f>
        <v>1.5454983247930623</v>
      </c>
      <c r="K142" s="32">
        <f>IF('Log_working_2-way'!$D141="","",B142^('Log_working_2-way'!$D141))</f>
        <v>2.8331861979211617</v>
      </c>
      <c r="L142" s="37">
        <f t="shared" si="27"/>
        <v>0.63961813842482096</v>
      </c>
      <c r="M142" s="37">
        <f t="shared" si="28"/>
        <v>0.36038186157517899</v>
      </c>
      <c r="N142" s="38">
        <v>238</v>
      </c>
      <c r="O142" s="38">
        <f t="shared" si="29"/>
        <v>80.384105960264904</v>
      </c>
      <c r="P142" s="38">
        <f t="shared" si="30"/>
        <v>149.19402985074626</v>
      </c>
      <c r="Q142" s="38">
        <f t="shared" si="31"/>
        <v>88.805970149253724</v>
      </c>
      <c r="R142" s="38">
        <f t="shared" si="32"/>
        <v>157.61589403973511</v>
      </c>
      <c r="S142" s="39">
        <f t="shared" si="33"/>
        <v>-8.4218641889888204</v>
      </c>
      <c r="T142" s="39">
        <f t="shared" si="34"/>
        <v>-8.4218641889888488</v>
      </c>
      <c r="U142" t="s">
        <v>354</v>
      </c>
      <c r="V142" t="s">
        <v>155</v>
      </c>
      <c r="W142" t="s">
        <v>161</v>
      </c>
      <c r="X142" s="48" t="s">
        <v>468</v>
      </c>
      <c r="Y142" s="41"/>
    </row>
    <row r="143" spans="1:25" ht="15" x14ac:dyDescent="0.25">
      <c r="A143">
        <v>1.89</v>
      </c>
      <c r="B143">
        <v>2.02</v>
      </c>
      <c r="C143" s="29">
        <f t="shared" si="26"/>
        <v>2.4150034051024338E-2</v>
      </c>
      <c r="D143" s="30">
        <f>IF(OR($A143="",$B143=""),"",A143*'MPTO_working_2-way'!$G142)</f>
        <v>1.9356435643564358</v>
      </c>
      <c r="E143" s="32">
        <f>IF(OR($A143="",$B143=""),"",B143*'MPTO_working_2-way'!$G142)</f>
        <v>2.0687830687830693</v>
      </c>
      <c r="F143" s="30">
        <f>IF(OR($A143="",$B143=""),"",'MPTO_working_2-way'!D142)</f>
        <v>1.9341405339682862</v>
      </c>
      <c r="G143" s="32">
        <f>IF(OR($A143="",$B143=""),"",'MPTO_working_2-way'!E142)</f>
        <v>2.0705027387602368</v>
      </c>
      <c r="H143" s="30">
        <f>IF(OR($A143="",$B143=""),"",'OddsRatio_working_2-way'!M142)</f>
        <v>1.9341033238394147</v>
      </c>
      <c r="I143" s="30">
        <f>IF(OR($A143="",$B143=""),"",'OddsRatio_working_2-way'!N142)</f>
        <v>2.0705453823777571</v>
      </c>
      <c r="J143" s="30">
        <f>IF('Log_working_2-way'!$D142="","",A143^('Log_working_2-way'!$D142))</f>
        <v>1.9334251710029571</v>
      </c>
      <c r="K143" s="32">
        <f>IF('Log_working_2-way'!$D142="","",B143^('Log_working_2-way'!$D142))</f>
        <v>2.0713231559049405</v>
      </c>
      <c r="L143" s="37">
        <f t="shared" si="27"/>
        <v>0.51662404092071612</v>
      </c>
      <c r="M143" s="37">
        <f t="shared" si="28"/>
        <v>0.48337595907928377</v>
      </c>
      <c r="N143" s="38">
        <v>239</v>
      </c>
      <c r="O143" s="38">
        <f t="shared" si="29"/>
        <v>112.54497354497356</v>
      </c>
      <c r="P143" s="38">
        <f t="shared" si="30"/>
        <v>120.6831683168317</v>
      </c>
      <c r="Q143" s="38">
        <f t="shared" si="31"/>
        <v>118.31683168316832</v>
      </c>
      <c r="R143" s="38">
        <f t="shared" si="32"/>
        <v>126.45502645502647</v>
      </c>
      <c r="S143" s="39">
        <f t="shared" si="33"/>
        <v>-5.7718581381947587</v>
      </c>
      <c r="T143" s="39">
        <f t="shared" si="34"/>
        <v>-5.7718581381947729</v>
      </c>
      <c r="U143" t="s">
        <v>146</v>
      </c>
      <c r="V143" t="s">
        <v>142</v>
      </c>
      <c r="W143" t="s">
        <v>161</v>
      </c>
      <c r="X143" s="48" t="s">
        <v>468</v>
      </c>
      <c r="Y143" s="41"/>
    </row>
    <row r="144" spans="1:25" ht="15" x14ac:dyDescent="0.25">
      <c r="A144">
        <v>2.52</v>
      </c>
      <c r="B144">
        <v>1.58</v>
      </c>
      <c r="C144" s="29">
        <f t="shared" si="26"/>
        <v>2.9736789230460081E-2</v>
      </c>
      <c r="D144" s="30">
        <f>IF(OR($A144="",$B144=""),"",A144*'MPTO_working_2-way'!$G143)</f>
        <v>2.5949367088607596</v>
      </c>
      <c r="E144" s="32">
        <f>IF(OR($A144="",$B144=""),"",B144*'MPTO_working_2-way'!$G143)</f>
        <v>1.626984126984127</v>
      </c>
      <c r="F144" s="30">
        <f>IF(OR($A144="",$B144=""),"",'MPTO_working_2-way'!D143)</f>
        <v>2.618095739084692</v>
      </c>
      <c r="G144" s="32">
        <f>IF(OR($A144="",$B144=""),"",'MPTO_working_2-way'!E143)</f>
        <v>1.6180104031209364</v>
      </c>
      <c r="H144" s="30">
        <f>IF(OR($A144="",$B144=""),"",'OddsRatio_working_2-way'!M143)</f>
        <v>2.618854426800759</v>
      </c>
      <c r="I144" s="30">
        <f>IF(OR($A144="",$B144=""),"",'OddsRatio_working_2-way'!N143)</f>
        <v>1.6177207681213428</v>
      </c>
      <c r="J144" s="30">
        <f>IF('Log_working_2-way'!$D143="","",A144^('Log_working_2-way'!$D143))</f>
        <v>2.6296061462010867</v>
      </c>
      <c r="K144" s="32">
        <f>IF('Log_working_2-way'!$D143="","",B144^('Log_working_2-way'!$D143))</f>
        <v>1.6136452064390807</v>
      </c>
      <c r="L144" s="37">
        <f t="shared" si="27"/>
        <v>0.38536585365853659</v>
      </c>
      <c r="M144" s="37">
        <f t="shared" si="28"/>
        <v>0.61463414634146341</v>
      </c>
      <c r="N144" s="38">
        <v>240</v>
      </c>
      <c r="O144" s="38">
        <f t="shared" si="29"/>
        <v>144.76190476190473</v>
      </c>
      <c r="P144" s="38">
        <f t="shared" si="30"/>
        <v>88.101265822784825</v>
      </c>
      <c r="Q144" s="38">
        <f t="shared" si="31"/>
        <v>151.89873417721518</v>
      </c>
      <c r="R144" s="38">
        <f t="shared" si="32"/>
        <v>95.238095238095227</v>
      </c>
      <c r="S144" s="39">
        <f t="shared" si="33"/>
        <v>-7.1368294153104443</v>
      </c>
      <c r="T144" s="39">
        <f t="shared" si="34"/>
        <v>-7.1368294153104017</v>
      </c>
      <c r="U144" t="s">
        <v>360</v>
      </c>
      <c r="V144" t="s">
        <v>172</v>
      </c>
      <c r="W144" t="s">
        <v>444</v>
      </c>
      <c r="X144" s="48" t="s">
        <v>468</v>
      </c>
      <c r="Y144" s="41"/>
    </row>
    <row r="145" spans="1:25" ht="15" x14ac:dyDescent="0.25">
      <c r="A145">
        <v>1.94</v>
      </c>
      <c r="B145">
        <v>1.96</v>
      </c>
      <c r="C145" s="29">
        <f t="shared" si="26"/>
        <v>2.5667999158426325E-2</v>
      </c>
      <c r="D145" s="30">
        <f>IF(OR($A145="",$B145=""),"",A145*'MPTO_working_2-way'!$G144)</f>
        <v>1.989795918367347</v>
      </c>
      <c r="E145" s="32">
        <f>IF(OR($A145="",$B145=""),"",B145*'MPTO_working_2-way'!$G144)</f>
        <v>2.0103092783505154</v>
      </c>
      <c r="F145" s="30">
        <f>IF(OR($A145="",$B145=""),"",'MPTO_working_2-way'!D144)</f>
        <v>1.9895353704478862</v>
      </c>
      <c r="G145" s="32">
        <f>IF(OR($A145="",$B145=""),"",'MPTO_working_2-way'!E144)</f>
        <v>2.0105752961082914</v>
      </c>
      <c r="H145" s="30">
        <f>IF(OR($A145="",$B145=""),"",'OddsRatio_working_2-way'!M144)</f>
        <v>1.9895285072531594</v>
      </c>
      <c r="I145" s="30">
        <f>IF(OR($A145="",$B145=""),"",'OddsRatio_working_2-way'!N144)</f>
        <v>2.0105823052798226</v>
      </c>
      <c r="J145" s="30">
        <f>IF('Log_working_2-way'!$D144="","",A145^('Log_working_2-way'!$D144))</f>
        <v>1.9894107081664238</v>
      </c>
      <c r="K145" s="32">
        <f>IF('Log_working_2-way'!$D144="","",B145^('Log_working_2-way'!$D144))</f>
        <v>2.0107026250536491</v>
      </c>
      <c r="L145" s="37">
        <f t="shared" si="27"/>
        <v>0.50256410256410255</v>
      </c>
      <c r="M145" s="37">
        <f t="shared" si="28"/>
        <v>0.49743589743589745</v>
      </c>
      <c r="N145" s="38">
        <v>241</v>
      </c>
      <c r="O145" s="38">
        <f t="shared" si="29"/>
        <v>116.77319587628865</v>
      </c>
      <c r="P145" s="38">
        <f t="shared" si="30"/>
        <v>118.04081632653062</v>
      </c>
      <c r="Q145" s="38">
        <f t="shared" si="31"/>
        <v>122.9591836734694</v>
      </c>
      <c r="R145" s="38">
        <f t="shared" si="32"/>
        <v>124.22680412371136</v>
      </c>
      <c r="S145" s="39">
        <f t="shared" si="33"/>
        <v>-6.1859877971807435</v>
      </c>
      <c r="T145" s="39">
        <f t="shared" si="34"/>
        <v>-6.1859877971807435</v>
      </c>
      <c r="U145" t="s">
        <v>358</v>
      </c>
      <c r="V145" t="s">
        <v>359</v>
      </c>
      <c r="W145" t="s">
        <v>444</v>
      </c>
      <c r="X145" s="48" t="s">
        <v>468</v>
      </c>
      <c r="Y145" s="41"/>
    </row>
    <row r="146" spans="1:25" s="35" customFormat="1" ht="15" x14ac:dyDescent="0.25">
      <c r="A146">
        <v>1.53</v>
      </c>
      <c r="B146">
        <v>2.68</v>
      </c>
      <c r="C146" s="29">
        <f t="shared" si="26"/>
        <v>2.6729099600038886E-2</v>
      </c>
      <c r="D146" s="30">
        <f>IF(OR($A146="",$B146=""),"",A146*'MPTO_working_2-way'!$G145)</f>
        <v>1.5708955223880596</v>
      </c>
      <c r="E146" s="32">
        <f>IF(OR($A146="",$B146=""),"",B146*'MPTO_working_2-way'!$G145)</f>
        <v>2.7516339869281046</v>
      </c>
      <c r="F146" s="30">
        <f>IF(OR($A146="",$B146=""),"",'MPTO_working_2-way'!D145)</f>
        <v>1.5619381380466251</v>
      </c>
      <c r="G146" s="32">
        <f>IF(OR($A146="",$B146=""),"",'MPTO_working_2-way'!E145)</f>
        <v>2.779555314533622</v>
      </c>
      <c r="H146" s="30">
        <f>IF(OR($A146="",$B146=""),"",'OddsRatio_working_2-way'!M145)</f>
        <v>1.5616726720040683</v>
      </c>
      <c r="I146" s="30">
        <f>IF(OR($A146="",$B146=""),"",'OddsRatio_working_2-way'!N145)</f>
        <v>2.7803963942770484</v>
      </c>
      <c r="J146" s="30">
        <f>IF('Log_working_2-way'!$D145="","",A146^('Log_working_2-way'!$D145))</f>
        <v>1.5575994830141346</v>
      </c>
      <c r="K146" s="32">
        <f>IF('Log_working_2-way'!$D145="","",B146^('Log_working_2-way'!$D145))</f>
        <v>2.7934019497192151</v>
      </c>
      <c r="L146" s="37">
        <f t="shared" si="27"/>
        <v>0.63657957244655583</v>
      </c>
      <c r="M146" s="37">
        <f t="shared" si="28"/>
        <v>0.36342042755344417</v>
      </c>
      <c r="N146" s="38">
        <v>242</v>
      </c>
      <c r="O146" s="38">
        <f t="shared" si="29"/>
        <v>83.830065359477118</v>
      </c>
      <c r="P146" s="38">
        <f t="shared" si="30"/>
        <v>151.70149253731344</v>
      </c>
      <c r="Q146" s="38">
        <f t="shared" si="31"/>
        <v>90.298507462686558</v>
      </c>
      <c r="R146" s="38">
        <f t="shared" si="32"/>
        <v>158.16993464052288</v>
      </c>
      <c r="S146" s="39">
        <f t="shared" si="33"/>
        <v>-6.4684421032094406</v>
      </c>
      <c r="T146" s="39">
        <f t="shared" si="34"/>
        <v>-6.4684421032094406</v>
      </c>
      <c r="U146" t="s">
        <v>368</v>
      </c>
      <c r="V146" t="s">
        <v>355</v>
      </c>
      <c r="W146" t="s">
        <v>444</v>
      </c>
      <c r="X146" s="48" t="s">
        <v>468</v>
      </c>
      <c r="Y146" s="41"/>
    </row>
    <row r="147" spans="1:25" ht="15" x14ac:dyDescent="0.25">
      <c r="A147">
        <v>1.93</v>
      </c>
      <c r="B147">
        <v>1.98</v>
      </c>
      <c r="C147" s="29">
        <f t="shared" si="26"/>
        <v>2.3185220076411994E-2</v>
      </c>
      <c r="D147" s="30">
        <f>IF(OR($A147="",$B147=""),"",A147*'MPTO_working_2-way'!$G146)</f>
        <v>1.9747474747474751</v>
      </c>
      <c r="E147" s="32">
        <f>IF(OR($A147="",$B147=""),"",B147*'MPTO_working_2-way'!$G146)</f>
        <v>2.0259067357512959</v>
      </c>
      <c r="F147" s="30">
        <f>IF(OR($A147="",$B147=""),"",'MPTO_working_2-way'!D146)</f>
        <v>1.974169551066798</v>
      </c>
      <c r="G147" s="32">
        <f>IF(OR($A147="",$B147=""),"",'MPTO_working_2-way'!E146)</f>
        <v>2.0265153523890338</v>
      </c>
      <c r="H147" s="30">
        <f>IF(OR($A147="",$B147=""),"",'OddsRatio_working_2-way'!M146)</f>
        <v>1.9741558354989901</v>
      </c>
      <c r="I147" s="30">
        <f>IF(OR($A147="",$B147=""),"",'OddsRatio_working_2-way'!N146)</f>
        <v>2.0265298051494733</v>
      </c>
      <c r="J147" s="30">
        <f>IF('Log_working_2-way'!$D146="","",A147^('Log_working_2-way'!$D146))</f>
        <v>1.9738951466986834</v>
      </c>
      <c r="K147" s="32">
        <f>IF('Log_working_2-way'!$D146="","",B147^('Log_working_2-way'!$D146))</f>
        <v>2.0268045830085555</v>
      </c>
      <c r="L147" s="37">
        <f t="shared" si="27"/>
        <v>0.50639386189258306</v>
      </c>
      <c r="M147" s="37">
        <f t="shared" si="28"/>
        <v>0.49360613810741677</v>
      </c>
      <c r="N147" s="38">
        <v>243</v>
      </c>
      <c r="O147" s="38">
        <f t="shared" si="29"/>
        <v>117.09326424870468</v>
      </c>
      <c r="P147" s="38">
        <f t="shared" si="30"/>
        <v>120.27272727272728</v>
      </c>
      <c r="Q147" s="38">
        <f t="shared" si="31"/>
        <v>122.72727272727273</v>
      </c>
      <c r="R147" s="38">
        <f t="shared" si="32"/>
        <v>125.90673575129536</v>
      </c>
      <c r="S147" s="39">
        <f t="shared" si="33"/>
        <v>-5.6340084785680489</v>
      </c>
      <c r="T147" s="39">
        <f t="shared" si="34"/>
        <v>-5.6340084785680773</v>
      </c>
      <c r="U147" t="s">
        <v>366</v>
      </c>
      <c r="V147" t="s">
        <v>357</v>
      </c>
      <c r="W147" t="s">
        <v>444</v>
      </c>
      <c r="X147" s="48" t="s">
        <v>468</v>
      </c>
      <c r="Y147" s="41"/>
    </row>
    <row r="148" spans="1:25" ht="15" x14ac:dyDescent="0.25">
      <c r="A148">
        <v>1.55</v>
      </c>
      <c r="B148">
        <v>2.6</v>
      </c>
      <c r="C148" s="29">
        <f t="shared" si="26"/>
        <v>2.9776674937965097E-2</v>
      </c>
      <c r="D148" s="30">
        <f>IF(OR($A148="",$B148=""),"",A148*'MPTO_working_2-way'!$G147)</f>
        <v>1.596153846153846</v>
      </c>
      <c r="E148" s="32">
        <f>IF(OR($A148="",$B148=""),"",B148*'MPTO_working_2-way'!$G147)</f>
        <v>2.6774193548387095</v>
      </c>
      <c r="F148" s="30">
        <f>IF(OR($A148="",$B148=""),"",'MPTO_working_2-way'!D147)</f>
        <v>1.5866141732283463</v>
      </c>
      <c r="G148" s="32">
        <f>IF(OR($A148="",$B148=""),"",'MPTO_working_2-way'!E147)</f>
        <v>2.7046979865771807</v>
      </c>
      <c r="H148" s="30">
        <f>IF(OR($A148="",$B148=""),"",'OddsRatio_working_2-way'!M147)</f>
        <v>1.5863019699779282</v>
      </c>
      <c r="I148" s="30">
        <f>IF(OR($A148="",$B148=""),"",'OddsRatio_working_2-way'!N147)</f>
        <v>2.7056057308448831</v>
      </c>
      <c r="J148" s="30">
        <f>IF('Log_working_2-way'!$D147="","",A148^('Log_working_2-way'!$D147))</f>
        <v>1.5819633552807311</v>
      </c>
      <c r="K148" s="32">
        <f>IF('Log_working_2-way'!$D147="","",B148^('Log_working_2-way'!$D147))</f>
        <v>2.7183212498277745</v>
      </c>
      <c r="L148" s="37">
        <f t="shared" si="27"/>
        <v>0.62650602409638556</v>
      </c>
      <c r="M148" s="37">
        <f t="shared" si="28"/>
        <v>0.37349397590361449</v>
      </c>
      <c r="N148" s="38">
        <v>244</v>
      </c>
      <c r="O148" s="38">
        <f t="shared" si="29"/>
        <v>86.580645161290306</v>
      </c>
      <c r="P148" s="38">
        <f t="shared" si="30"/>
        <v>150.15384615384613</v>
      </c>
      <c r="Q148" s="38">
        <f t="shared" si="31"/>
        <v>93.84615384615384</v>
      </c>
      <c r="R148" s="38">
        <f t="shared" si="32"/>
        <v>157.41935483870967</v>
      </c>
      <c r="S148" s="39">
        <f t="shared" si="33"/>
        <v>-7.2655086848635335</v>
      </c>
      <c r="T148" s="39">
        <f t="shared" si="34"/>
        <v>-7.2655086848635335</v>
      </c>
      <c r="U148" t="s">
        <v>356</v>
      </c>
      <c r="V148" t="s">
        <v>272</v>
      </c>
      <c r="W148" t="s">
        <v>444</v>
      </c>
      <c r="X148" s="48" t="s">
        <v>468</v>
      </c>
      <c r="Y148" s="41"/>
    </row>
    <row r="149" spans="1:25" ht="15" x14ac:dyDescent="0.25">
      <c r="A149">
        <v>2.11</v>
      </c>
      <c r="B149">
        <v>1.8</v>
      </c>
      <c r="C149" s="29">
        <f t="shared" si="26"/>
        <v>2.9489204844655115E-2</v>
      </c>
      <c r="D149" s="30">
        <f>IF(OR($A149="",$B149=""),"",A149*'MPTO_working_2-way'!$G148)</f>
        <v>2.1722222222222221</v>
      </c>
      <c r="E149" s="32">
        <f>IF(OR($A149="",$B149=""),"",B149*'MPTO_working_2-way'!$G148)</f>
        <v>1.8530805687203793</v>
      </c>
      <c r="F149" s="30">
        <f>IF(OR($A149="",$B149=""),"",'MPTO_working_2-way'!D148)</f>
        <v>2.1777522935779814</v>
      </c>
      <c r="G149" s="32">
        <f>IF(OR($A149="",$B149=""),"",'MPTO_working_2-way'!E148)</f>
        <v>1.8490749756572542</v>
      </c>
      <c r="H149" s="30">
        <f>IF(OR($A149="",$B149=""),"",'OddsRatio_working_2-way'!M148)</f>
        <v>2.1779218989389744</v>
      </c>
      <c r="I149" s="30">
        <f>IF(OR($A149="",$B149=""),"",'OddsRatio_working_2-way'!N148)</f>
        <v>1.8489527199560174</v>
      </c>
      <c r="J149" s="30">
        <f>IF('Log_working_2-way'!$D148="","",A149^('Log_working_2-way'!$D148))</f>
        <v>2.1804431814833727</v>
      </c>
      <c r="K149" s="32">
        <f>IF('Log_working_2-way'!$D148="","",B149^('Log_working_2-way'!$D148))</f>
        <v>1.847139460573918</v>
      </c>
      <c r="L149" s="37">
        <f t="shared" si="27"/>
        <v>0.46035805626598469</v>
      </c>
      <c r="M149" s="37">
        <f t="shared" si="28"/>
        <v>0.53964194373401531</v>
      </c>
      <c r="N149" s="38">
        <v>245</v>
      </c>
      <c r="O149" s="38">
        <f t="shared" si="29"/>
        <v>128.8862559241706</v>
      </c>
      <c r="P149" s="38">
        <f t="shared" si="30"/>
        <v>108.8888888888889</v>
      </c>
      <c r="Q149" s="38">
        <f t="shared" si="31"/>
        <v>136.11111111111111</v>
      </c>
      <c r="R149" s="38">
        <f t="shared" si="32"/>
        <v>116.11374407582939</v>
      </c>
      <c r="S149" s="39">
        <f t="shared" si="33"/>
        <v>-7.2248551869405162</v>
      </c>
      <c r="T149" s="39">
        <f t="shared" si="34"/>
        <v>-7.2248551869404878</v>
      </c>
      <c r="U149" t="s">
        <v>364</v>
      </c>
      <c r="V149" t="s">
        <v>365</v>
      </c>
      <c r="W149" t="s">
        <v>444</v>
      </c>
      <c r="X149" s="48" t="s">
        <v>468</v>
      </c>
      <c r="Y149" s="41"/>
    </row>
    <row r="150" spans="1:25" ht="15" x14ac:dyDescent="0.25">
      <c r="A150">
        <v>1.62</v>
      </c>
      <c r="B150">
        <v>2.44</v>
      </c>
      <c r="C150" s="29">
        <f t="shared" si="26"/>
        <v>2.7120016191054308E-2</v>
      </c>
      <c r="D150" s="30">
        <f>IF(OR($A150="",$B150=""),"",A150*'MPTO_working_2-way'!$G149)</f>
        <v>1.6639344262295082</v>
      </c>
      <c r="E150" s="32">
        <f>IF(OR($A150="",$B150=""),"",B150*'MPTO_working_2-way'!$G149)</f>
        <v>2.5061728395061724</v>
      </c>
      <c r="F150" s="30">
        <f>IF(OR($A150="",$B150=""),"",'MPTO_working_2-way'!D149)</f>
        <v>1.6563861884009385</v>
      </c>
      <c r="G150" s="32">
        <f>IF(OR($A150="",$B150=""),"",'MPTO_working_2-way'!E149)</f>
        <v>2.5234933605720116</v>
      </c>
      <c r="H150" s="30">
        <f>IF(OR($A150="",$B150=""),"",'OddsRatio_working_2-way'!M149)</f>
        <v>1.6561673228343179</v>
      </c>
      <c r="I150" s="30">
        <f>IF(OR($A150="",$B150=""),"",'OddsRatio_working_2-way'!N149)</f>
        <v>2.5240015240022853</v>
      </c>
      <c r="J150" s="30">
        <f>IF('Log_working_2-way'!$D149="","",A150^('Log_working_2-way'!$D149))</f>
        <v>1.6527486648131442</v>
      </c>
      <c r="K150" s="32">
        <f>IF('Log_working_2-way'!$D149="","",B150^('Log_working_2-way'!$D149))</f>
        <v>2.5319832178994095</v>
      </c>
      <c r="L150" s="37">
        <f t="shared" si="27"/>
        <v>0.60098522167487689</v>
      </c>
      <c r="M150" s="37">
        <f t="shared" si="28"/>
        <v>0.39901477832512322</v>
      </c>
      <c r="N150" s="38">
        <v>246</v>
      </c>
      <c r="O150" s="38">
        <f t="shared" si="29"/>
        <v>94.148148148148167</v>
      </c>
      <c r="P150" s="38">
        <f t="shared" si="30"/>
        <v>145.18032786885246</v>
      </c>
      <c r="Q150" s="38">
        <f t="shared" si="31"/>
        <v>100.81967213114754</v>
      </c>
      <c r="R150" s="38">
        <f t="shared" si="32"/>
        <v>151.85185185185185</v>
      </c>
      <c r="S150" s="39">
        <f t="shared" si="33"/>
        <v>-6.6715239829993749</v>
      </c>
      <c r="T150" s="39">
        <f t="shared" si="34"/>
        <v>-6.6715239829993891</v>
      </c>
      <c r="U150" t="s">
        <v>273</v>
      </c>
      <c r="V150" t="s">
        <v>367</v>
      </c>
      <c r="W150" t="s">
        <v>444</v>
      </c>
      <c r="X150" s="48" t="s">
        <v>468</v>
      </c>
      <c r="Y150" s="41"/>
    </row>
    <row r="151" spans="1:25" ht="15" x14ac:dyDescent="0.25">
      <c r="A151">
        <v>1.81</v>
      </c>
      <c r="B151">
        <v>2.0099999999999998</v>
      </c>
      <c r="C151" s="29">
        <f t="shared" si="26"/>
        <v>4.999862565624924E-2</v>
      </c>
      <c r="D151" s="30">
        <f>IF(OR($A151="",$B151=""),"",A151*'MPTO_working_2-way'!$G150)</f>
        <v>1.9004975124378112</v>
      </c>
      <c r="E151" s="32">
        <f>IF(OR($A151="",$B151=""),"",B151*'MPTO_working_2-way'!$G150)</f>
        <v>2.1104972375690609</v>
      </c>
      <c r="F151" s="30">
        <f>IF(OR($A151="",$B151=""),"",'MPTO_working_2-way'!D150)</f>
        <v>1.8957817670201405</v>
      </c>
      <c r="G151" s="32">
        <f>IF(OR($A151="",$B151=""),"",'MPTO_working_2-way'!E150)</f>
        <v>2.1163433291643639</v>
      </c>
      <c r="H151" s="30">
        <f>IF(OR($A151="",$B151=""),"",'OddsRatio_working_2-way'!M150)</f>
        <v>1.89553347118899</v>
      </c>
      <c r="I151" s="30">
        <f>IF(OR($A151="",$B151=""),"",'OddsRatio_working_2-way'!N150)</f>
        <v>2.1166528467912094</v>
      </c>
      <c r="J151" s="30">
        <f>IF('Log_working_2-way'!$D150="","",A151^('Log_working_2-way'!$D150))</f>
        <v>1.893363416452811</v>
      </c>
      <c r="K151" s="32">
        <f>IF('Log_working_2-way'!$D150="","",B151^('Log_working_2-way'!$D150))</f>
        <v>2.1193652902976643</v>
      </c>
      <c r="L151" s="37">
        <f t="shared" si="27"/>
        <v>0.52617801047120416</v>
      </c>
      <c r="M151" s="37">
        <f t="shared" si="28"/>
        <v>0.47382198952879578</v>
      </c>
      <c r="N151" s="38">
        <v>247</v>
      </c>
      <c r="O151" s="38">
        <f t="shared" si="29"/>
        <v>110.53591160220995</v>
      </c>
      <c r="P151" s="38">
        <f t="shared" si="30"/>
        <v>124.11442786069652</v>
      </c>
      <c r="Q151" s="38">
        <f t="shared" si="31"/>
        <v>122.88557213930351</v>
      </c>
      <c r="R151" s="38">
        <f t="shared" si="32"/>
        <v>136.46408839779005</v>
      </c>
      <c r="S151" s="39">
        <f t="shared" si="33"/>
        <v>-12.349660537093555</v>
      </c>
      <c r="T151" s="39">
        <f t="shared" si="34"/>
        <v>-12.349660537093527</v>
      </c>
      <c r="U151" t="s">
        <v>279</v>
      </c>
      <c r="V151" t="s">
        <v>425</v>
      </c>
      <c r="W151" t="s">
        <v>451</v>
      </c>
      <c r="X151" s="48" t="s">
        <v>468</v>
      </c>
      <c r="Y151" s="41"/>
    </row>
    <row r="152" spans="1:25" ht="15" x14ac:dyDescent="0.25">
      <c r="A152">
        <v>2.5</v>
      </c>
      <c r="B152">
        <v>1.52</v>
      </c>
      <c r="C152" s="29">
        <f t="shared" si="26"/>
        <v>5.7894736842105221E-2</v>
      </c>
      <c r="D152" s="30">
        <f>IF(OR($A152="",$B152=""),"",A152*'MPTO_working_2-way'!$G151)</f>
        <v>2.6447368421052628</v>
      </c>
      <c r="E152" s="32">
        <f>IF(OR($A152="",$B152=""),"",B152*'MPTO_working_2-way'!$G151)</f>
        <v>1.6079999999999999</v>
      </c>
      <c r="F152" s="30">
        <f>IF(OR($A152="",$B152=""),"",'MPTO_working_2-way'!D151)</f>
        <v>2.6950354609929077</v>
      </c>
      <c r="G152" s="32">
        <f>IF(OR($A152="",$B152=""),"",'MPTO_working_2-way'!E151)</f>
        <v>1.5899581589958158</v>
      </c>
      <c r="H152" s="30">
        <f>IF(OR($A152="",$B152=""),"",'OddsRatio_working_2-way'!M151)</f>
        <v>2.6984155512168937</v>
      </c>
      <c r="I152" s="30">
        <f>IF(OR($A152="",$B152=""),"",'OddsRatio_working_2-way'!N151)</f>
        <v>1.5887840577551897</v>
      </c>
      <c r="J152" s="30">
        <f>IF('Log_working_2-way'!$D151="","",A152^('Log_working_2-way'!$D151))</f>
        <v>2.7227702545643759</v>
      </c>
      <c r="K152" s="32">
        <f>IF('Log_working_2-way'!$D151="","",B152^('Log_working_2-way'!$D151))</f>
        <v>1.5804604516138872</v>
      </c>
      <c r="L152" s="37">
        <f t="shared" si="27"/>
        <v>0.37810945273631846</v>
      </c>
      <c r="M152" s="37">
        <f t="shared" si="28"/>
        <v>0.62189054726368165</v>
      </c>
      <c r="N152" s="38">
        <v>248</v>
      </c>
      <c r="O152" s="38">
        <f t="shared" si="29"/>
        <v>148.80000000000001</v>
      </c>
      <c r="P152" s="38">
        <f t="shared" si="30"/>
        <v>84.84210526315789</v>
      </c>
      <c r="Q152" s="38">
        <f t="shared" si="31"/>
        <v>163.15789473684211</v>
      </c>
      <c r="R152" s="38">
        <f t="shared" si="32"/>
        <v>99.2</v>
      </c>
      <c r="S152" s="39">
        <f t="shared" si="33"/>
        <v>-14.357894736842098</v>
      </c>
      <c r="T152" s="39">
        <f t="shared" si="34"/>
        <v>-14.357894736842113</v>
      </c>
      <c r="U152" t="s">
        <v>422</v>
      </c>
      <c r="V152" t="s">
        <v>276</v>
      </c>
      <c r="W152" t="s">
        <v>451</v>
      </c>
      <c r="X152" s="48" t="s">
        <v>468</v>
      </c>
      <c r="Y152" s="41"/>
    </row>
    <row r="153" spans="1:25" ht="15" x14ac:dyDescent="0.25">
      <c r="A153">
        <v>2.15</v>
      </c>
      <c r="B153">
        <v>1.69</v>
      </c>
      <c r="C153" s="29">
        <f t="shared" si="26"/>
        <v>5.6832255401128462E-2</v>
      </c>
      <c r="D153" s="30">
        <f>IF(OR($A153="",$B153=""),"",A153*'MPTO_working_2-way'!$G152)</f>
        <v>2.2721893491124261</v>
      </c>
      <c r="E153" s="32">
        <f>IF(OR($A153="",$B153=""),"",B153*'MPTO_working_2-way'!$G152)</f>
        <v>1.786046511627907</v>
      </c>
      <c r="F153" s="30">
        <f>IF(OR($A153="",$B153=""),"",'MPTO_working_2-way'!D152)</f>
        <v>2.2899007405073264</v>
      </c>
      <c r="G153" s="32">
        <f>IF(OR($A153="",$B153=""),"",'MPTO_working_2-way'!E152)</f>
        <v>1.7752534505924025</v>
      </c>
      <c r="H153" s="30">
        <f>IF(OR($A153="",$B153=""),"",'OddsRatio_working_2-way'!M152)</f>
        <v>2.2909944487358058</v>
      </c>
      <c r="I153" s="30">
        <f>IF(OR($A153="",$B153=""),"",'OddsRatio_working_2-way'!N152)</f>
        <v>1.7745966692414838</v>
      </c>
      <c r="J153" s="30">
        <f>IF('Log_working_2-way'!$D152="","",A153^('Log_working_2-way'!$D152))</f>
        <v>2.2993445250561972</v>
      </c>
      <c r="K153" s="32">
        <f>IF('Log_working_2-way'!$D152="","",B153^('Log_working_2-way'!$D152))</f>
        <v>1.7696188198841825</v>
      </c>
      <c r="L153" s="37">
        <f t="shared" si="27"/>
        <v>0.44010416666666663</v>
      </c>
      <c r="M153" s="37">
        <f t="shared" si="28"/>
        <v>0.55989583333333337</v>
      </c>
      <c r="N153" s="38">
        <v>249</v>
      </c>
      <c r="O153" s="38">
        <f t="shared" si="29"/>
        <v>133.18604651162792</v>
      </c>
      <c r="P153" s="38">
        <f t="shared" si="30"/>
        <v>101.66272189349112</v>
      </c>
      <c r="Q153" s="38">
        <f t="shared" si="31"/>
        <v>147.33727810650888</v>
      </c>
      <c r="R153" s="38">
        <f t="shared" si="32"/>
        <v>115.81395348837209</v>
      </c>
      <c r="S153" s="39">
        <f t="shared" si="33"/>
        <v>-14.151231594880954</v>
      </c>
      <c r="T153" s="39">
        <f t="shared" si="34"/>
        <v>-14.151231594880969</v>
      </c>
      <c r="U153" t="s">
        <v>423</v>
      </c>
      <c r="V153" t="s">
        <v>373</v>
      </c>
      <c r="W153" t="s">
        <v>451</v>
      </c>
      <c r="X153" s="48" t="s">
        <v>468</v>
      </c>
      <c r="Y153" s="41"/>
    </row>
    <row r="154" spans="1:25" s="35" customFormat="1" ht="15" x14ac:dyDescent="0.25">
      <c r="A154">
        <v>2.14</v>
      </c>
      <c r="B154">
        <v>1.7</v>
      </c>
      <c r="C154" s="29">
        <f t="shared" si="26"/>
        <v>5.5525013743815244E-2</v>
      </c>
      <c r="D154" s="30">
        <f>IF(OR($A154="",$B154=""),"",A154*'MPTO_working_2-way'!$G153)</f>
        <v>2.2588235294117647</v>
      </c>
      <c r="E154" s="32">
        <f>IF(OR($A154="",$B154=""),"",B154*'MPTO_working_2-way'!$G153)</f>
        <v>1.794392523364486</v>
      </c>
      <c r="F154" s="30">
        <f>IF(OR($A154="",$B154=""),"",'MPTO_working_2-way'!D153)</f>
        <v>2.2751719824890557</v>
      </c>
      <c r="G154" s="32">
        <f>IF(OR($A154="",$B154=""),"",'MPTO_working_2-way'!E153)</f>
        <v>1.7842079450711132</v>
      </c>
      <c r="H154" s="30">
        <f>IF(OR($A154="",$B154=""),"",'OddsRatio_working_2-way'!M153)</f>
        <v>2.2761549390929883</v>
      </c>
      <c r="I154" s="30">
        <f>IF(OR($A154="",$B154=""),"",'OddsRatio_working_2-way'!N153)</f>
        <v>1.783603909969379</v>
      </c>
      <c r="J154" s="30">
        <f>IF('Log_working_2-way'!$D153="","",A154^('Log_working_2-way'!$D153))</f>
        <v>2.2838450054453689</v>
      </c>
      <c r="K154" s="32">
        <f>IF('Log_working_2-way'!$D153="","",B154^('Log_working_2-way'!$D153))</f>
        <v>1.7789102233960266</v>
      </c>
      <c r="L154" s="37">
        <f t="shared" si="27"/>
        <v>0.44270833333333331</v>
      </c>
      <c r="M154" s="37">
        <f t="shared" si="28"/>
        <v>0.55729166666666663</v>
      </c>
      <c r="N154" s="38">
        <v>250</v>
      </c>
      <c r="O154" s="38">
        <f t="shared" si="29"/>
        <v>133.17757009345794</v>
      </c>
      <c r="P154" s="38">
        <f t="shared" si="30"/>
        <v>102.94117647058823</v>
      </c>
      <c r="Q154" s="38">
        <f t="shared" si="31"/>
        <v>147.05882352941177</v>
      </c>
      <c r="R154" s="38">
        <f t="shared" si="32"/>
        <v>116.82242990654206</v>
      </c>
      <c r="S154" s="39">
        <f t="shared" si="33"/>
        <v>-13.881253435953823</v>
      </c>
      <c r="T154" s="39">
        <f t="shared" si="34"/>
        <v>-13.881253435953823</v>
      </c>
      <c r="U154" t="s">
        <v>372</v>
      </c>
      <c r="V154" t="s">
        <v>424</v>
      </c>
      <c r="W154" t="s">
        <v>451</v>
      </c>
      <c r="X154" s="48" t="s">
        <v>468</v>
      </c>
      <c r="Y154" s="41"/>
    </row>
    <row r="155" spans="1:25" ht="15" x14ac:dyDescent="0.25">
      <c r="A155">
        <v>1.83</v>
      </c>
      <c r="B155">
        <v>2.08</v>
      </c>
      <c r="C155" s="29">
        <f t="shared" si="26"/>
        <v>2.7217318200924545E-2</v>
      </c>
      <c r="D155" s="30">
        <f>IF(OR($A155="",$B155=""),"",A155*'MPTO_working_2-way'!$G154)</f>
        <v>1.8798076923076921</v>
      </c>
      <c r="E155" s="32">
        <f>IF(OR($A155="",$B155=""),"",B155*'MPTO_working_2-way'!$G154)</f>
        <v>2.136612021857923</v>
      </c>
      <c r="F155" s="30">
        <f>IF(OR($A155="",$B155=""),"",'MPTO_working_2-way'!D154)</f>
        <v>1.8767379942806428</v>
      </c>
      <c r="G155" s="32">
        <f>IF(OR($A155="",$B155=""),"",'MPTO_working_2-way'!E154)</f>
        <v>2.1405916094927453</v>
      </c>
      <c r="H155" s="30">
        <f>IF(OR($A155="",$B155=""),"",'OddsRatio_working_2-way'!M154)</f>
        <v>1.8766518798921943</v>
      </c>
      <c r="I155" s="30">
        <f>IF(OR($A155="",$B155=""),"",'OddsRatio_working_2-way'!N154)</f>
        <v>2.1407036509440598</v>
      </c>
      <c r="J155" s="30">
        <f>IF('Log_working_2-way'!$D154="","",A155^('Log_working_2-way'!$D154))</f>
        <v>1.875264356990918</v>
      </c>
      <c r="K155" s="32">
        <f>IF('Log_working_2-way'!$D154="","",B155^('Log_working_2-way'!$D154))</f>
        <v>2.1425119645428072</v>
      </c>
      <c r="L155" s="37">
        <f t="shared" si="27"/>
        <v>0.53196930946291565</v>
      </c>
      <c r="M155" s="37">
        <f t="shared" si="28"/>
        <v>0.46803069053708451</v>
      </c>
      <c r="N155" s="38">
        <v>251</v>
      </c>
      <c r="O155" s="38">
        <f t="shared" si="29"/>
        <v>113.84153005464482</v>
      </c>
      <c r="P155" s="38">
        <f t="shared" si="30"/>
        <v>130.32692307692309</v>
      </c>
      <c r="Q155" s="38">
        <f t="shared" si="31"/>
        <v>120.67307692307691</v>
      </c>
      <c r="R155" s="38">
        <f t="shared" si="32"/>
        <v>137.15846994535517</v>
      </c>
      <c r="S155" s="39">
        <f t="shared" si="33"/>
        <v>-6.8315468684320848</v>
      </c>
      <c r="T155" s="39">
        <f t="shared" si="34"/>
        <v>-6.8315468684320706</v>
      </c>
      <c r="U155" t="s">
        <v>175</v>
      </c>
      <c r="V155" t="s">
        <v>379</v>
      </c>
      <c r="W155" t="s">
        <v>445</v>
      </c>
      <c r="X155" s="48" t="s">
        <v>468</v>
      </c>
      <c r="Y155" s="41"/>
    </row>
    <row r="156" spans="1:25" ht="15" x14ac:dyDescent="0.25">
      <c r="A156">
        <v>1.77</v>
      </c>
      <c r="B156">
        <v>2.16</v>
      </c>
      <c r="C156" s="29">
        <f t="shared" si="26"/>
        <v>2.79347143753923E-2</v>
      </c>
      <c r="D156" s="30">
        <f>IF(OR($A156="",$B156=""),"",A156*'MPTO_working_2-way'!$G155)</f>
        <v>1.8194444444444444</v>
      </c>
      <c r="E156" s="32">
        <f>IF(OR($A156="",$B156=""),"",B156*'MPTO_working_2-way'!$G155)</f>
        <v>2.2203389830508473</v>
      </c>
      <c r="F156" s="30">
        <f>IF(OR($A156="",$B156=""),"",'MPTO_working_2-way'!D155)</f>
        <v>1.8148675590999714</v>
      </c>
      <c r="G156" s="32">
        <f>IF(OR($A156="",$B156=""),"",'MPTO_working_2-way'!E155)</f>
        <v>2.2271932890597692</v>
      </c>
      <c r="H156" s="30">
        <f>IF(OR($A156="",$B156=""),"",'OddsRatio_working_2-way'!M155)</f>
        <v>1.8147349897041836</v>
      </c>
      <c r="I156" s="30">
        <f>IF(OR($A156="",$B156=""),"",'OddsRatio_working_2-way'!N155)</f>
        <v>2.2273929715024061</v>
      </c>
      <c r="J156" s="30">
        <f>IF('Log_working_2-way'!$D155="","",A156^('Log_working_2-way'!$D155))</f>
        <v>1.8126656451578935</v>
      </c>
      <c r="K156" s="32">
        <f>IF('Log_working_2-way'!$D155="","",B156^('Log_working_2-way'!$D155))</f>
        <v>2.2305183638047077</v>
      </c>
      <c r="L156" s="37">
        <f t="shared" si="27"/>
        <v>0.54961832061068705</v>
      </c>
      <c r="M156" s="37">
        <f t="shared" si="28"/>
        <v>0.45038167938931301</v>
      </c>
      <c r="N156" s="38">
        <v>252</v>
      </c>
      <c r="O156" s="38">
        <f t="shared" si="29"/>
        <v>109.62711864406781</v>
      </c>
      <c r="P156" s="38">
        <f t="shared" si="30"/>
        <v>135.33333333333334</v>
      </c>
      <c r="Q156" s="38">
        <f t="shared" si="31"/>
        <v>116.66666666666666</v>
      </c>
      <c r="R156" s="38">
        <f t="shared" si="32"/>
        <v>142.37288135593221</v>
      </c>
      <c r="S156" s="39">
        <f t="shared" si="33"/>
        <v>-7.0395480225988507</v>
      </c>
      <c r="T156" s="39">
        <f t="shared" si="34"/>
        <v>-7.0395480225988649</v>
      </c>
      <c r="U156" t="s">
        <v>426</v>
      </c>
      <c r="V156" t="s">
        <v>375</v>
      </c>
      <c r="W156" t="s">
        <v>445</v>
      </c>
      <c r="X156" s="48" t="s">
        <v>468</v>
      </c>
      <c r="Y156" s="41"/>
    </row>
    <row r="157" spans="1:25" ht="15" x14ac:dyDescent="0.25">
      <c r="A157">
        <v>1.98</v>
      </c>
      <c r="B157">
        <v>1.93</v>
      </c>
      <c r="C157" s="29">
        <f t="shared" si="26"/>
        <v>2.3185220076411994E-2</v>
      </c>
      <c r="D157" s="30">
        <f>IF(OR($A157="",$B157=""),"",A157*'MPTO_working_2-way'!$G156)</f>
        <v>2.0259067357512959</v>
      </c>
      <c r="E157" s="32">
        <f>IF(OR($A157="",$B157=""),"",B157*'MPTO_working_2-way'!$G156)</f>
        <v>1.9747474747474751</v>
      </c>
      <c r="F157" s="30">
        <f>IF(OR($A157="",$B157=""),"",'MPTO_working_2-way'!D156)</f>
        <v>2.0265153523890338</v>
      </c>
      <c r="G157" s="32">
        <f>IF(OR($A157="",$B157=""),"",'MPTO_working_2-way'!E156)</f>
        <v>1.974169551066798</v>
      </c>
      <c r="H157" s="30">
        <f>IF(OR($A157="",$B157=""),"",'OddsRatio_working_2-way'!M156)</f>
        <v>2.0265298051494733</v>
      </c>
      <c r="I157" s="30">
        <f>IF(OR($A157="",$B157=""),"",'OddsRatio_working_2-way'!N156)</f>
        <v>1.9741558354989901</v>
      </c>
      <c r="J157" s="30">
        <f>IF('Log_working_2-way'!$D156="","",A157^('Log_working_2-way'!$D156))</f>
        <v>2.0268045830085555</v>
      </c>
      <c r="K157" s="32">
        <f>IF('Log_working_2-way'!$D156="","",B157^('Log_working_2-way'!$D156))</f>
        <v>1.9738951466986834</v>
      </c>
      <c r="L157" s="37">
        <f t="shared" si="27"/>
        <v>0.49360613810741677</v>
      </c>
      <c r="M157" s="37">
        <f t="shared" si="28"/>
        <v>0.50639386189258306</v>
      </c>
      <c r="N157" s="38">
        <v>253</v>
      </c>
      <c r="O157" s="38">
        <f t="shared" si="29"/>
        <v>125.22222222222223</v>
      </c>
      <c r="P157" s="38">
        <f t="shared" si="30"/>
        <v>121.9119170984456</v>
      </c>
      <c r="Q157" s="38">
        <f t="shared" si="31"/>
        <v>131.08808290155443</v>
      </c>
      <c r="R157" s="38">
        <f t="shared" si="32"/>
        <v>127.77777777777779</v>
      </c>
      <c r="S157" s="39">
        <f t="shared" si="33"/>
        <v>-5.8658606793322008</v>
      </c>
      <c r="T157" s="39">
        <f t="shared" si="34"/>
        <v>-5.8658606793321866</v>
      </c>
      <c r="U157" t="s">
        <v>281</v>
      </c>
      <c r="V157" t="s">
        <v>284</v>
      </c>
      <c r="W157" t="s">
        <v>445</v>
      </c>
      <c r="X157" s="48" t="s">
        <v>468</v>
      </c>
      <c r="Y157" s="41"/>
    </row>
    <row r="158" spans="1:25" ht="15" x14ac:dyDescent="0.25">
      <c r="A158">
        <v>1.68</v>
      </c>
      <c r="B158">
        <v>2.2999999999999998</v>
      </c>
      <c r="C158" s="29">
        <f t="shared" si="26"/>
        <v>3.002070393374745E-2</v>
      </c>
      <c r="D158" s="30">
        <f>IF(OR($A158="",$B158=""),"",A158*'MPTO_working_2-way'!$G157)</f>
        <v>1.7304347826086957</v>
      </c>
      <c r="E158" s="32">
        <f>IF(OR($A158="",$B158=""),"",B158*'MPTO_working_2-way'!$G157)</f>
        <v>2.3690476190476191</v>
      </c>
      <c r="F158" s="30">
        <f>IF(OR($A158="",$B158=""),"",'MPTO_working_2-way'!D157)</f>
        <v>1.7234611953612846</v>
      </c>
      <c r="G158" s="32">
        <f>IF(OR($A158="",$B158=""),"",'MPTO_working_2-way'!E157)</f>
        <v>2.3822441430332923</v>
      </c>
      <c r="H158" s="30">
        <f>IF(OR($A158="",$B158=""),"",'OddsRatio_working_2-way'!M157)</f>
        <v>1.7232405706795793</v>
      </c>
      <c r="I158" s="30">
        <f>IF(OR($A158="",$B158=""),"",'OddsRatio_working_2-way'!N157)</f>
        <v>2.3826657968874305</v>
      </c>
      <c r="J158" s="30">
        <f>IF('Log_working_2-way'!$D157="","",A158^('Log_working_2-way'!$D157))</f>
        <v>1.7200813813896441</v>
      </c>
      <c r="K158" s="32">
        <f>IF('Log_working_2-way'!$D157="","",B158^('Log_working_2-way'!$D157))</f>
        <v>2.3887319209255629</v>
      </c>
      <c r="L158" s="37">
        <f t="shared" si="27"/>
        <v>0.57788944723618085</v>
      </c>
      <c r="M158" s="37">
        <f t="shared" si="28"/>
        <v>0.42211055276381909</v>
      </c>
      <c r="N158" s="38">
        <v>254</v>
      </c>
      <c r="O158" s="38">
        <f t="shared" si="29"/>
        <v>102.8095238095238</v>
      </c>
      <c r="P158" s="38">
        <f t="shared" si="30"/>
        <v>143.56521739130434</v>
      </c>
      <c r="Q158" s="38">
        <f t="shared" si="31"/>
        <v>110.43478260869567</v>
      </c>
      <c r="R158" s="38">
        <f t="shared" si="32"/>
        <v>151.19047619047618</v>
      </c>
      <c r="S158" s="39">
        <f t="shared" si="33"/>
        <v>-7.6252587991718741</v>
      </c>
      <c r="T158" s="39">
        <f t="shared" si="34"/>
        <v>-7.6252587991718315</v>
      </c>
      <c r="U158" t="s">
        <v>380</v>
      </c>
      <c r="V158" t="s">
        <v>280</v>
      </c>
      <c r="W158" t="s">
        <v>445</v>
      </c>
      <c r="X158" s="48" t="s">
        <v>468</v>
      </c>
      <c r="Y158" s="41"/>
    </row>
    <row r="159" spans="1:25" ht="15" x14ac:dyDescent="0.25">
      <c r="A159">
        <v>2.17</v>
      </c>
      <c r="B159">
        <v>1.76</v>
      </c>
      <c r="C159" s="29">
        <f t="shared" si="26"/>
        <v>2.9011311269375728E-2</v>
      </c>
      <c r="D159" s="30">
        <f>IF(OR($A159="",$B159=""),"",A159*'MPTO_working_2-way'!$G158)</f>
        <v>2.2329545454545454</v>
      </c>
      <c r="E159" s="32">
        <f>IF(OR($A159="",$B159=""),"",B159*'MPTO_working_2-way'!$G158)</f>
        <v>1.8110599078341012</v>
      </c>
      <c r="F159" s="30">
        <f>IF(OR($A159="",$B159=""),"",'MPTO_working_2-way'!D158)</f>
        <v>2.2405256365129644</v>
      </c>
      <c r="G159" s="32">
        <f>IF(OR($A159="",$B159=""),"",'MPTO_working_2-way'!E158)</f>
        <v>1.8061099025820484</v>
      </c>
      <c r="H159" s="30">
        <f>IF(OR($A159="",$B159=""),"",'OddsRatio_working_2-way'!M158)</f>
        <v>2.2407552878027661</v>
      </c>
      <c r="I159" s="30">
        <f>IF(OR($A159="",$B159=""),"",'OddsRatio_working_2-way'!N158)</f>
        <v>1.8059606997693183</v>
      </c>
      <c r="J159" s="30">
        <f>IF('Log_working_2-way'!$D158="","",A159^('Log_working_2-way'!$D158))</f>
        <v>2.2442129030289037</v>
      </c>
      <c r="K159" s="32">
        <f>IF('Log_working_2-way'!$D158="","",B159^('Log_working_2-way'!$D158))</f>
        <v>1.8037209689479914</v>
      </c>
      <c r="L159" s="37">
        <f t="shared" si="27"/>
        <v>0.44783715012722647</v>
      </c>
      <c r="M159" s="37">
        <f t="shared" si="28"/>
        <v>0.55216284987277364</v>
      </c>
      <c r="N159" s="38">
        <v>255</v>
      </c>
      <c r="O159" s="38">
        <f t="shared" si="29"/>
        <v>137.48847926267283</v>
      </c>
      <c r="P159" s="38">
        <f t="shared" si="30"/>
        <v>110.11363636363637</v>
      </c>
      <c r="Q159" s="38">
        <f t="shared" si="31"/>
        <v>144.88636363636365</v>
      </c>
      <c r="R159" s="38">
        <f t="shared" si="32"/>
        <v>117.51152073732719</v>
      </c>
      <c r="S159" s="39">
        <f t="shared" si="33"/>
        <v>-7.3978843736908289</v>
      </c>
      <c r="T159" s="39">
        <f t="shared" si="34"/>
        <v>-7.3978843736908146</v>
      </c>
      <c r="U159" t="s">
        <v>376</v>
      </c>
      <c r="V159" t="s">
        <v>282</v>
      </c>
      <c r="W159" t="s">
        <v>445</v>
      </c>
      <c r="X159" s="48" t="s">
        <v>468</v>
      </c>
      <c r="Y159" s="41"/>
    </row>
    <row r="160" spans="1:25" ht="15" x14ac:dyDescent="0.25">
      <c r="A160">
        <v>2.5299999999999998</v>
      </c>
      <c r="B160">
        <v>1.57</v>
      </c>
      <c r="C160" s="29">
        <f t="shared" si="26"/>
        <v>3.2199592155283119E-2</v>
      </c>
      <c r="D160" s="30">
        <f>IF(OR($A160="",$B160=""),"",A160*'MPTO_working_2-way'!$G159)</f>
        <v>2.6114649681528661</v>
      </c>
      <c r="E160" s="32">
        <f>IF(OR($A160="",$B160=""),"",B160*'MPTO_working_2-way'!$G159)</f>
        <v>1.6205533596837947</v>
      </c>
      <c r="F160" s="30">
        <f>IF(OR($A160="",$B160=""),"",'MPTO_working_2-way'!D159)</f>
        <v>2.6374290362205768</v>
      </c>
      <c r="G160" s="32">
        <f>IF(OR($A160="",$B160=""),"",'MPTO_working_2-way'!E159)</f>
        <v>1.6107134891831068</v>
      </c>
      <c r="H160" s="30">
        <f>IF(OR($A160="",$B160=""),"",'OddsRatio_working_2-way'!M159)</f>
        <v>2.6383560438182503</v>
      </c>
      <c r="I160" s="30">
        <f>IF(OR($A160="",$B160=""),"",'OddsRatio_working_2-way'!N159)</f>
        <v>1.610367937893074</v>
      </c>
      <c r="J160" s="30">
        <f>IF('Log_working_2-way'!$D159="","",A160^('Log_working_2-way'!$D159))</f>
        <v>2.6504593860891874</v>
      </c>
      <c r="K160" s="32">
        <f>IF('Log_working_2-way'!$D159="","",B160^('Log_working_2-way'!$D159))</f>
        <v>1.6058919161709591</v>
      </c>
      <c r="L160" s="37">
        <f t="shared" si="27"/>
        <v>0.38292682926829269</v>
      </c>
      <c r="M160" s="37">
        <f t="shared" si="28"/>
        <v>0.6170731707317072</v>
      </c>
      <c r="N160" s="38">
        <v>256</v>
      </c>
      <c r="O160" s="38">
        <f t="shared" si="29"/>
        <v>154.81422924901185</v>
      </c>
      <c r="P160" s="38">
        <f t="shared" si="30"/>
        <v>92.942675159235677</v>
      </c>
      <c r="Q160" s="38">
        <f t="shared" si="31"/>
        <v>163.05732484076432</v>
      </c>
      <c r="R160" s="38">
        <f t="shared" si="32"/>
        <v>101.18577075098815</v>
      </c>
      <c r="S160" s="39">
        <f t="shared" si="33"/>
        <v>-8.2430955917524784</v>
      </c>
      <c r="T160" s="39">
        <f t="shared" si="34"/>
        <v>-8.2430955917524784</v>
      </c>
      <c r="U160" t="s">
        <v>293</v>
      </c>
      <c r="V160" t="s">
        <v>384</v>
      </c>
      <c r="W160" t="s">
        <v>452</v>
      </c>
      <c r="X160" s="48" t="s">
        <v>468</v>
      </c>
      <c r="Y160" s="41"/>
    </row>
    <row r="161" spans="1:25" ht="15" x14ac:dyDescent="0.25">
      <c r="A161">
        <v>1.99</v>
      </c>
      <c r="B161">
        <v>1.9</v>
      </c>
      <c r="C161" s="29">
        <f t="shared" si="26"/>
        <v>2.8828352287754377E-2</v>
      </c>
      <c r="D161" s="30">
        <f>IF(OR($A161="",$B161=""),"",A161*'MPTO_working_2-way'!$G160)</f>
        <v>2.0473684210526311</v>
      </c>
      <c r="E161" s="32">
        <f>IF(OR($A161="",$B161=""),"",B161*'MPTO_working_2-way'!$G160)</f>
        <v>1.9547738693467331</v>
      </c>
      <c r="F161" s="30">
        <f>IF(OR($A161="",$B161=""),"",'MPTO_working_2-way'!D160)</f>
        <v>2.0487672717420748</v>
      </c>
      <c r="G161" s="32">
        <f>IF(OR($A161="",$B161=""),"",'MPTO_working_2-way'!E160)</f>
        <v>1.9535003874967702</v>
      </c>
      <c r="H161" s="30">
        <f>IF(OR($A161="",$B161=""),"",'OddsRatio_working_2-way'!M160)</f>
        <v>2.0488088481701512</v>
      </c>
      <c r="I161" s="30">
        <f>IF(OR($A161="",$B161=""),"",'OddsRatio_working_2-way'!N160)</f>
        <v>1.9534625892455926</v>
      </c>
      <c r="J161" s="30">
        <f>IF('Log_working_2-way'!$D160="","",A161^('Log_working_2-way'!$D160))</f>
        <v>2.0494438264048878</v>
      </c>
      <c r="K161" s="32">
        <f>IF('Log_working_2-way'!$D160="","",B161^('Log_working_2-way'!$D160))</f>
        <v>1.9528856855785393</v>
      </c>
      <c r="L161" s="37">
        <f t="shared" si="27"/>
        <v>0.48843187660668391</v>
      </c>
      <c r="M161" s="37">
        <f t="shared" si="28"/>
        <v>0.51156812339331637</v>
      </c>
      <c r="N161" s="38">
        <v>257</v>
      </c>
      <c r="O161" s="38">
        <f t="shared" si="29"/>
        <v>127.85427135678391</v>
      </c>
      <c r="P161" s="38">
        <f t="shared" si="30"/>
        <v>121.73684210526312</v>
      </c>
      <c r="Q161" s="38">
        <f t="shared" si="31"/>
        <v>135.26315789473682</v>
      </c>
      <c r="R161" s="38">
        <f t="shared" si="32"/>
        <v>129.14572864321607</v>
      </c>
      <c r="S161" s="39">
        <f t="shared" si="33"/>
        <v>-7.4088865379529096</v>
      </c>
      <c r="T161" s="39">
        <f t="shared" si="34"/>
        <v>-7.4088865379529523</v>
      </c>
      <c r="U161" t="s">
        <v>302</v>
      </c>
      <c r="V161" t="s">
        <v>390</v>
      </c>
      <c r="W161" t="s">
        <v>453</v>
      </c>
      <c r="X161" s="48" t="s">
        <v>468</v>
      </c>
      <c r="Y161" s="41"/>
    </row>
    <row r="162" spans="1:25" ht="15" x14ac:dyDescent="0.25">
      <c r="A162">
        <v>1.39</v>
      </c>
      <c r="B162">
        <v>3.08</v>
      </c>
      <c r="C162" s="29">
        <f t="shared" si="26"/>
        <v>4.4099785106979539E-2</v>
      </c>
      <c r="D162" s="30">
        <f>IF(OR($A162="",$B162=""),"",A162*'MPTO_working_2-way'!$G161)</f>
        <v>1.4512987012987015</v>
      </c>
      <c r="E162" s="32">
        <f>IF(OR($A162="",$B162=""),"",B162*'MPTO_working_2-way'!$G161)</f>
        <v>3.2158273381294968</v>
      </c>
      <c r="F162" s="30">
        <f>IF(OR($A162="",$B162=""),"",'MPTO_working_2-way'!D161)</f>
        <v>1.4339496248660237</v>
      </c>
      <c r="G162" s="32">
        <f>IF(OR($A162="",$B162=""),"",'MPTO_working_2-way'!E161)</f>
        <v>3.3044149428836072</v>
      </c>
      <c r="H162" s="30">
        <f>IF(OR($A162="",$B162=""),"",'OddsRatio_working_2-way'!M161)</f>
        <v>1.4330127018922192</v>
      </c>
      <c r="I162" s="30">
        <f>IF(OR($A162="",$B162=""),"",'OddsRatio_working_2-way'!N161)</f>
        <v>3.3094010767585043</v>
      </c>
      <c r="J162" s="30">
        <f>IF('Log_working_2-way'!$D161="","",A162^('Log_working_2-way'!$D161))</f>
        <v>1.4249893533067268</v>
      </c>
      <c r="K162" s="32">
        <f>IF('Log_working_2-way'!$D161="","",B162^('Log_working_2-way'!$D161))</f>
        <v>3.3530001215672178</v>
      </c>
      <c r="L162" s="37">
        <f t="shared" si="27"/>
        <v>0.68903803131991037</v>
      </c>
      <c r="M162" s="37">
        <f t="shared" si="28"/>
        <v>0.31096196868008946</v>
      </c>
      <c r="N162" s="38">
        <v>258</v>
      </c>
      <c r="O162" s="38">
        <f t="shared" si="29"/>
        <v>72.388489208633061</v>
      </c>
      <c r="P162" s="38">
        <f t="shared" si="30"/>
        <v>174.23376623376623</v>
      </c>
      <c r="Q162" s="38">
        <f t="shared" si="31"/>
        <v>83.766233766233768</v>
      </c>
      <c r="R162" s="38">
        <f t="shared" si="32"/>
        <v>185.61151079136692</v>
      </c>
      <c r="S162" s="39">
        <f t="shared" si="33"/>
        <v>-11.377744557600707</v>
      </c>
      <c r="T162" s="39">
        <f t="shared" si="34"/>
        <v>-11.377744557600693</v>
      </c>
      <c r="U162" t="s">
        <v>391</v>
      </c>
      <c r="V162" t="s">
        <v>392</v>
      </c>
      <c r="W162" t="s">
        <v>453</v>
      </c>
      <c r="X162" s="48" t="s">
        <v>468</v>
      </c>
      <c r="Y162" s="41"/>
    </row>
    <row r="163" spans="1:25" ht="15" x14ac:dyDescent="0.25">
      <c r="A163">
        <v>1.6</v>
      </c>
      <c r="B163">
        <v>2.46</v>
      </c>
      <c r="C163" s="29">
        <f t="shared" si="26"/>
        <v>3.1504065040650397E-2</v>
      </c>
      <c r="D163" s="30">
        <f>IF(OR($A163="",$B163=""),"",A163*'MPTO_working_2-way'!$G162)</f>
        <v>1.6504065040650406</v>
      </c>
      <c r="E163" s="32">
        <f>IF(OR($A163="",$B163=""),"",B163*'MPTO_working_2-way'!$G162)</f>
        <v>2.5375000000000001</v>
      </c>
      <c r="F163" s="30">
        <f>IF(OR($A163="",$B163=""),"",'MPTO_working_2-way'!D162)</f>
        <v>1.6413678065054211</v>
      </c>
      <c r="G163" s="32">
        <f>IF(OR($A163="",$B163=""),"",'MPTO_working_2-way'!E162)</f>
        <v>2.5591677503250976</v>
      </c>
      <c r="H163" s="30">
        <f>IF(OR($A163="",$B163=""),"",'OddsRatio_working_2-way'!M162)</f>
        <v>1.6410607647560327</v>
      </c>
      <c r="I163" s="30">
        <f>IF(OR($A163="",$B163=""),"",'OddsRatio_working_2-way'!N162)</f>
        <v>2.5599145275730124</v>
      </c>
      <c r="J163" s="30">
        <f>IF('Log_working_2-way'!$D162="","",A163^('Log_working_2-way'!$D162))</f>
        <v>1.6369550951524368</v>
      </c>
      <c r="K163" s="32">
        <f>IF('Log_working_2-way'!$D162="","",B163^('Log_working_2-way'!$D162))</f>
        <v>2.5699693865556159</v>
      </c>
      <c r="L163" s="37">
        <f t="shared" si="27"/>
        <v>0.60591133004926112</v>
      </c>
      <c r="M163" s="37">
        <f t="shared" si="28"/>
        <v>0.39408866995073888</v>
      </c>
      <c r="N163" s="38">
        <v>259</v>
      </c>
      <c r="O163" s="38">
        <f t="shared" si="29"/>
        <v>97.125000000000028</v>
      </c>
      <c r="P163" s="38">
        <f t="shared" si="30"/>
        <v>153.71544715447155</v>
      </c>
      <c r="Q163" s="38">
        <f t="shared" si="31"/>
        <v>105.28455284552845</v>
      </c>
      <c r="R163" s="38">
        <f t="shared" si="32"/>
        <v>161.875</v>
      </c>
      <c r="S163" s="39">
        <f t="shared" si="33"/>
        <v>-8.1595528455284239</v>
      </c>
      <c r="T163" s="39">
        <f t="shared" si="34"/>
        <v>-8.1595528455284523</v>
      </c>
      <c r="U163" t="s">
        <v>389</v>
      </c>
      <c r="V163" t="s">
        <v>301</v>
      </c>
      <c r="W163" t="s">
        <v>453</v>
      </c>
      <c r="X163" s="48" t="s">
        <v>468</v>
      </c>
      <c r="Y163" s="41"/>
    </row>
    <row r="164" spans="1:25" ht="15" x14ac:dyDescent="0.25">
      <c r="A164">
        <v>1.38</v>
      </c>
      <c r="B164">
        <v>3.14</v>
      </c>
      <c r="C164" s="29">
        <f t="shared" si="26"/>
        <v>4.3109018739038163E-2</v>
      </c>
      <c r="D164" s="30">
        <f>IF(OR($A164="",$B164=""),"",A164*'MPTO_working_2-way'!$G163)</f>
        <v>1.4394904458598725</v>
      </c>
      <c r="E164" s="32">
        <f>IF(OR($A164="",$B164=""),"",B164*'MPTO_working_2-way'!$G163)</f>
        <v>3.27536231884058</v>
      </c>
      <c r="F164" s="30">
        <f>IF(OR($A164="",$B164=""),"",'MPTO_working_2-way'!D163)</f>
        <v>1.4223068338475677</v>
      </c>
      <c r="G164" s="32">
        <f>IF(OR($A164="",$B164=""),"",'MPTO_working_2-way'!E163)</f>
        <v>3.367946525726722</v>
      </c>
      <c r="H164" s="30">
        <f>IF(OR($A164="",$B164=""),"",'OddsRatio_working_2-way'!M163)</f>
        <v>1.4213906660783362</v>
      </c>
      <c r="I164" s="30">
        <f>IF(OR($A164="",$B164=""),"",'OddsRatio_working_2-way'!N163)</f>
        <v>3.3730948037043156</v>
      </c>
      <c r="J164" s="30">
        <f>IF('Log_working_2-way'!$D163="","",A164^('Log_working_2-way'!$D163))</f>
        <v>1.4134370702719099</v>
      </c>
      <c r="K164" s="32">
        <f>IF('Log_working_2-way'!$D163="","",B164^('Log_working_2-way'!$D163))</f>
        <v>3.4187477899307166</v>
      </c>
      <c r="L164" s="37">
        <f t="shared" si="27"/>
        <v>0.69469026548672574</v>
      </c>
      <c r="M164" s="37">
        <f t="shared" si="28"/>
        <v>0.30530973451327431</v>
      </c>
      <c r="N164" s="38">
        <v>260</v>
      </c>
      <c r="O164" s="38">
        <f t="shared" si="29"/>
        <v>71.594202898550705</v>
      </c>
      <c r="P164" s="38">
        <f t="shared" si="30"/>
        <v>177.19745222929936</v>
      </c>
      <c r="Q164" s="38">
        <f t="shared" si="31"/>
        <v>82.802547770700627</v>
      </c>
      <c r="R164" s="38">
        <f t="shared" si="32"/>
        <v>188.40579710144931</v>
      </c>
      <c r="S164" s="39">
        <f t="shared" si="33"/>
        <v>-11.208344872149922</v>
      </c>
      <c r="T164" s="39">
        <f t="shared" si="34"/>
        <v>-11.208344872149951</v>
      </c>
      <c r="U164" t="s">
        <v>388</v>
      </c>
      <c r="V164" t="s">
        <v>396</v>
      </c>
      <c r="W164" t="s">
        <v>453</v>
      </c>
      <c r="X164" s="48" t="s">
        <v>468</v>
      </c>
      <c r="Y164" s="41"/>
    </row>
    <row r="165" spans="1:25" ht="15" x14ac:dyDescent="0.25">
      <c r="A165">
        <v>2.2400000000000002</v>
      </c>
      <c r="B165">
        <v>1.7</v>
      </c>
      <c r="C165" s="29">
        <f t="shared" si="26"/>
        <v>3.4663865546218364E-2</v>
      </c>
      <c r="D165" s="30">
        <f>IF(OR($A165="",$B165=""),"",A165*'MPTO_working_2-way'!$G164)</f>
        <v>2.3176470588235292</v>
      </c>
      <c r="E165" s="32">
        <f>IF(OR($A165="",$B165=""),"",B165*'MPTO_working_2-way'!$G164)</f>
        <v>1.7589285714285712</v>
      </c>
      <c r="F165" s="30">
        <f>IF(OR($A165="",$B165=""),"",'MPTO_working_2-way'!D164)</f>
        <v>2.3304773561811505</v>
      </c>
      <c r="G165" s="32">
        <f>IF(OR($A165="",$B165=""),"",'MPTO_working_2-way'!E164)</f>
        <v>1.7516099356025756</v>
      </c>
      <c r="H165" s="30">
        <f>IF(OR($A165="",$B165=""),"",'OddsRatio_working_2-way'!M164)</f>
        <v>2.3309502512973848</v>
      </c>
      <c r="I165" s="30">
        <f>IF(OR($A165="",$B165=""),"",'OddsRatio_working_2-way'!N164)</f>
        <v>1.7513428837969105</v>
      </c>
      <c r="J165" s="30">
        <f>IF('Log_working_2-way'!$D164="","",A165^('Log_working_2-way'!$D164))</f>
        <v>2.3368656510313084</v>
      </c>
      <c r="K165" s="32">
        <f>IF('Log_working_2-way'!$D164="","",B165^('Log_working_2-way'!$D164))</f>
        <v>1.7480183212340654</v>
      </c>
      <c r="L165" s="37">
        <f t="shared" si="27"/>
        <v>0.43147208121827418</v>
      </c>
      <c r="M165" s="37">
        <f t="shared" si="28"/>
        <v>0.56852791878172593</v>
      </c>
      <c r="N165" s="38">
        <v>261</v>
      </c>
      <c r="O165" s="38">
        <f t="shared" si="29"/>
        <v>144.48214285714289</v>
      </c>
      <c r="P165" s="38">
        <f t="shared" si="30"/>
        <v>107.47058823529412</v>
      </c>
      <c r="Q165" s="38">
        <f t="shared" si="31"/>
        <v>153.52941176470588</v>
      </c>
      <c r="R165" s="38">
        <f t="shared" si="32"/>
        <v>116.51785714285714</v>
      </c>
      <c r="S165" s="39">
        <f t="shared" si="33"/>
        <v>-9.0472689075629944</v>
      </c>
      <c r="T165" s="39">
        <f t="shared" si="34"/>
        <v>-9.0472689075630228</v>
      </c>
      <c r="U165" t="s">
        <v>405</v>
      </c>
      <c r="V165" t="s">
        <v>400</v>
      </c>
      <c r="W165" t="s">
        <v>446</v>
      </c>
      <c r="X165" s="48" t="s">
        <v>468</v>
      </c>
      <c r="Y165" s="41"/>
    </row>
    <row r="166" spans="1:25" ht="15" x14ac:dyDescent="0.25">
      <c r="A166">
        <v>2.27</v>
      </c>
      <c r="B166">
        <v>1.68</v>
      </c>
      <c r="C166" s="29">
        <f t="shared" si="26"/>
        <v>3.5766729599328695E-2</v>
      </c>
      <c r="D166" s="30">
        <f>IF(OR($A166="",$B166=""),"",A166*'MPTO_working_2-way'!$G165)</f>
        <v>2.3511904761904763</v>
      </c>
      <c r="E166" s="32">
        <f>IF(OR($A166="",$B166=""),"",B166*'MPTO_working_2-way'!$G165)</f>
        <v>1.7400881057268722</v>
      </c>
      <c r="F166" s="30">
        <f>IF(OR($A166="",$B166=""),"",'MPTO_working_2-way'!D165)</f>
        <v>2.3660503784588656</v>
      </c>
      <c r="G166" s="32">
        <f>IF(OR($A166="",$B166=""),"",'MPTO_working_2-way'!E165)</f>
        <v>1.7320374239258789</v>
      </c>
      <c r="H166" s="30">
        <f>IF(OR($A166="",$B166=""),"",'OddsRatio_working_2-way'!M165)</f>
        <v>2.3666188418222287</v>
      </c>
      <c r="I166" s="30">
        <f>IF(OR($A166="",$B166=""),"",'OddsRatio_working_2-way'!N165)</f>
        <v>1.7317329231804059</v>
      </c>
      <c r="J166" s="30">
        <f>IF('Log_working_2-way'!$D165="","",A166^('Log_working_2-way'!$D165))</f>
        <v>2.37348902776783</v>
      </c>
      <c r="K166" s="32">
        <f>IF('Log_working_2-way'!$D165="","",B166^('Log_working_2-way'!$D165))</f>
        <v>1.72807279838637</v>
      </c>
      <c r="L166" s="37">
        <f t="shared" si="27"/>
        <v>0.42531645569620252</v>
      </c>
      <c r="M166" s="37">
        <f t="shared" si="28"/>
        <v>0.57468354430379742</v>
      </c>
      <c r="N166" s="38">
        <v>262</v>
      </c>
      <c r="O166" s="38">
        <f t="shared" si="29"/>
        <v>146.58149779735683</v>
      </c>
      <c r="P166" s="38">
        <f t="shared" si="30"/>
        <v>106.04761904761902</v>
      </c>
      <c r="Q166" s="38">
        <f t="shared" si="31"/>
        <v>155.95238095238096</v>
      </c>
      <c r="R166" s="38">
        <f t="shared" si="32"/>
        <v>115.41850220264317</v>
      </c>
      <c r="S166" s="39">
        <f t="shared" si="33"/>
        <v>-9.3708831550241314</v>
      </c>
      <c r="T166" s="39">
        <f t="shared" si="34"/>
        <v>-9.3708831550241456</v>
      </c>
      <c r="U166" t="s">
        <v>433</v>
      </c>
      <c r="V166" t="s">
        <v>305</v>
      </c>
      <c r="W166" t="s">
        <v>446</v>
      </c>
      <c r="X166" s="48" t="s">
        <v>468</v>
      </c>
      <c r="Y166" s="41"/>
    </row>
    <row r="167" spans="1:25" s="35" customFormat="1" ht="15" x14ac:dyDescent="0.25">
      <c r="A167">
        <v>2.31</v>
      </c>
      <c r="B167">
        <v>1.67</v>
      </c>
      <c r="C167" s="29">
        <f t="shared" si="26"/>
        <v>3.1702828110013792E-2</v>
      </c>
      <c r="D167" s="30">
        <f>IF(OR($A167="",$B167=""),"",A167*'MPTO_working_2-way'!$G166)</f>
        <v>2.3832335329341321</v>
      </c>
      <c r="E167" s="32">
        <f>IF(OR($A167="",$B167=""),"",B167*'MPTO_working_2-way'!$G166)</f>
        <v>1.722943722943723</v>
      </c>
      <c r="F167" s="30">
        <f>IF(OR($A167="",$B167=""),"",'MPTO_working_2-way'!D166)</f>
        <v>2.397799670572148</v>
      </c>
      <c r="G167" s="32">
        <f>IF(OR($A167="",$B167=""),"",'MPTO_working_2-way'!E166)</f>
        <v>1.7154100984947862</v>
      </c>
      <c r="H167" s="30">
        <f>IF(OR($A167="",$B167=""),"",'OddsRatio_working_2-way'!M166)</f>
        <v>2.3982932026570873</v>
      </c>
      <c r="I167" s="30">
        <f>IF(OR($A167="",$B167=""),"",'OddsRatio_working_2-way'!N166)</f>
        <v>1.7151575921986633</v>
      </c>
      <c r="J167" s="30">
        <f>IF('Log_working_2-way'!$D166="","",A167^('Log_working_2-way'!$D166))</f>
        <v>2.4050060096166201</v>
      </c>
      <c r="K167" s="32">
        <f>IF('Log_working_2-way'!$D166="","",B167^('Log_working_2-way'!$D166))</f>
        <v>1.7117407279082215</v>
      </c>
      <c r="L167" s="37">
        <f t="shared" si="27"/>
        <v>0.41959798994974867</v>
      </c>
      <c r="M167" s="37">
        <f t="shared" si="28"/>
        <v>0.58040201005025127</v>
      </c>
      <c r="N167" s="38">
        <v>263</v>
      </c>
      <c r="O167" s="38">
        <f t="shared" si="29"/>
        <v>149.14718614718615</v>
      </c>
      <c r="P167" s="38">
        <f t="shared" si="30"/>
        <v>105.51497005988024</v>
      </c>
      <c r="Q167" s="38">
        <f t="shared" si="31"/>
        <v>157.48502994011977</v>
      </c>
      <c r="R167" s="38">
        <f t="shared" si="32"/>
        <v>113.85281385281385</v>
      </c>
      <c r="S167" s="39">
        <f t="shared" si="33"/>
        <v>-8.3378437929336258</v>
      </c>
      <c r="T167" s="39">
        <f t="shared" si="34"/>
        <v>-8.3378437929336116</v>
      </c>
      <c r="U167" t="s">
        <v>308</v>
      </c>
      <c r="V167" t="s">
        <v>432</v>
      </c>
      <c r="W167" t="s">
        <v>446</v>
      </c>
      <c r="X167" s="48" t="s">
        <v>468</v>
      </c>
      <c r="Y167" s="41"/>
    </row>
    <row r="168" spans="1:25" ht="15" x14ac:dyDescent="0.25">
      <c r="A168">
        <v>1.79</v>
      </c>
      <c r="B168">
        <v>2.1</v>
      </c>
      <c r="C168" s="29">
        <f t="shared" si="26"/>
        <v>3.4849694067571102E-2</v>
      </c>
      <c r="D168" s="30">
        <f>IF(OR($A168="",$B168=""),"",A168*'MPTO_working_2-way'!$G167)</f>
        <v>1.8523809523809522</v>
      </c>
      <c r="E168" s="32">
        <f>IF(OR($A168="",$B168=""),"",B168*'MPTO_working_2-way'!$G167)</f>
        <v>2.1731843575418992</v>
      </c>
      <c r="F168" s="30">
        <f>IF(OR($A168="",$B168=""),"",'MPTO_working_2-way'!D167)</f>
        <v>1.8476284099287292</v>
      </c>
      <c r="G168" s="32">
        <f>IF(OR($A168="",$B168=""),"",'MPTO_working_2-way'!E167)</f>
        <v>2.1797622499275153</v>
      </c>
      <c r="H168" s="30">
        <f>IF(OR($A168="",$B168=""),"",'OddsRatio_working_2-way'!M167)</f>
        <v>1.8474560862851939</v>
      </c>
      <c r="I168" s="30">
        <f>IF(OR($A168="",$B168=""),"",'OddsRatio_working_2-way'!N167)</f>
        <v>2.1800021454603971</v>
      </c>
      <c r="J168" s="30">
        <f>IF('Log_working_2-way'!$D167="","",A168^('Log_working_2-way'!$D167))</f>
        <v>1.8452962428833544</v>
      </c>
      <c r="K168" s="32">
        <f>IF('Log_working_2-way'!$D167="","",B168^('Log_working_2-way'!$D167))</f>
        <v>2.1830172065936067</v>
      </c>
      <c r="L168" s="37">
        <f t="shared" si="27"/>
        <v>0.53984575835475579</v>
      </c>
      <c r="M168" s="37">
        <f t="shared" si="28"/>
        <v>0.46015424164524427</v>
      </c>
      <c r="N168" s="38">
        <v>264</v>
      </c>
      <c r="O168" s="38">
        <f t="shared" si="29"/>
        <v>116.51396648044692</v>
      </c>
      <c r="P168" s="38">
        <f t="shared" si="30"/>
        <v>138.28571428571428</v>
      </c>
      <c r="Q168" s="38">
        <f t="shared" si="31"/>
        <v>125.71428571428571</v>
      </c>
      <c r="R168" s="38">
        <f t="shared" si="32"/>
        <v>147.48603351955308</v>
      </c>
      <c r="S168" s="39">
        <f t="shared" si="33"/>
        <v>-9.2003192338387834</v>
      </c>
      <c r="T168" s="39">
        <f t="shared" si="34"/>
        <v>-9.2003192338387976</v>
      </c>
      <c r="U168" t="s">
        <v>403</v>
      </c>
      <c r="V168" t="s">
        <v>306</v>
      </c>
      <c r="W168" t="s">
        <v>446</v>
      </c>
      <c r="X168" s="48" t="s">
        <v>468</v>
      </c>
      <c r="Y168" s="41"/>
    </row>
    <row r="169" spans="1:25" ht="15" x14ac:dyDescent="0.25">
      <c r="A169">
        <v>1.61</v>
      </c>
      <c r="B169">
        <v>2.39</v>
      </c>
      <c r="C169" s="29">
        <f t="shared" si="26"/>
        <v>3.9528054263364254E-2</v>
      </c>
      <c r="D169" s="30">
        <f>IF(OR($A169="",$B169=""),"",A169*'MPTO_working_2-way'!$G168)</f>
        <v>1.6736401673640164</v>
      </c>
      <c r="E169" s="32">
        <f>IF(OR($A169="",$B169=""),"",B169*'MPTO_working_2-way'!$G168)</f>
        <v>2.4844720496894408</v>
      </c>
      <c r="F169" s="30">
        <f>IF(OR($A169="",$B169=""),"",'MPTO_working_2-way'!D168)</f>
        <v>1.6629140646945697</v>
      </c>
      <c r="G169" s="32">
        <f>IF(OR($A169="",$B169=""),"",'MPTO_working_2-way'!E168)</f>
        <v>2.5084911502982492</v>
      </c>
      <c r="H169" s="30">
        <f>IF(OR($A169="",$B169=""),"",'OddsRatio_working_2-way'!M168)</f>
        <v>1.6624567313140606</v>
      </c>
      <c r="I169" s="30">
        <f>IF(OR($A169="",$B169=""),"",'OddsRatio_working_2-way'!N168)</f>
        <v>2.5095325516828586</v>
      </c>
      <c r="J169" s="30">
        <f>IF('Log_working_2-way'!$D168="","",A169^('Log_working_2-way'!$D168))</f>
        <v>1.6575648919074468</v>
      </c>
      <c r="K169" s="32">
        <f>IF('Log_working_2-way'!$D168="","",B169^('Log_working_2-way'!$D168))</f>
        <v>2.5207624560048121</v>
      </c>
      <c r="L169" s="37">
        <f t="shared" si="27"/>
        <v>0.59750000000000014</v>
      </c>
      <c r="M169" s="37">
        <f t="shared" si="28"/>
        <v>0.40250000000000002</v>
      </c>
      <c r="N169" s="38">
        <v>265</v>
      </c>
      <c r="O169" s="38">
        <f t="shared" si="29"/>
        <v>100.40372670807454</v>
      </c>
      <c r="P169" s="38">
        <f t="shared" si="30"/>
        <v>154.12133891213389</v>
      </c>
      <c r="Q169" s="38">
        <f t="shared" si="31"/>
        <v>110.87866108786611</v>
      </c>
      <c r="R169" s="38">
        <f t="shared" si="32"/>
        <v>164.59627329192546</v>
      </c>
      <c r="S169" s="39">
        <f t="shared" si="33"/>
        <v>-10.474934379791563</v>
      </c>
      <c r="T169" s="39">
        <f t="shared" si="34"/>
        <v>-10.474934379791563</v>
      </c>
      <c r="U169" t="s">
        <v>316</v>
      </c>
      <c r="V169" t="s">
        <v>310</v>
      </c>
      <c r="W169" t="s">
        <v>447</v>
      </c>
      <c r="X169" s="48" t="s">
        <v>468</v>
      </c>
      <c r="Y169" s="41"/>
    </row>
    <row r="170" spans="1:25" ht="15" x14ac:dyDescent="0.25">
      <c r="A170">
        <v>2.04</v>
      </c>
      <c r="B170">
        <v>1.85</v>
      </c>
      <c r="C170" s="29">
        <f t="shared" si="26"/>
        <v>3.0736618971912932E-2</v>
      </c>
      <c r="D170" s="30">
        <f>IF(OR($A170="",$B170=""),"",A170*'MPTO_working_2-way'!$G169)</f>
        <v>2.1027027027027025</v>
      </c>
      <c r="E170" s="32">
        <f>IF(OR($A170="",$B170=""),"",B170*'MPTO_working_2-way'!$G169)</f>
        <v>1.9068627450980391</v>
      </c>
      <c r="F170" s="30">
        <f>IF(OR($A170="",$B170=""),"",'MPTO_working_2-way'!D169)</f>
        <v>2.1060267857142851</v>
      </c>
      <c r="G170" s="32">
        <f>IF(OR($A170="",$B170=""),"",'MPTO_working_2-way'!E169)</f>
        <v>1.9041372351160444</v>
      </c>
      <c r="H170" s="30">
        <f>IF(OR($A170="",$B170=""),"",'OddsRatio_working_2-way'!M169)</f>
        <v>2.1061326375099441</v>
      </c>
      <c r="I170" s="30">
        <f>IF(OR($A170="",$B170=""),"",'OddsRatio_working_2-way'!N169)</f>
        <v>1.904050713349474</v>
      </c>
      <c r="J170" s="30">
        <f>IF('Log_working_2-way'!$D169="","",A170^('Log_working_2-way'!$D169))</f>
        <v>2.1076465292124213</v>
      </c>
      <c r="K170" s="32">
        <f>IF('Log_working_2-way'!$D169="","",B170^('Log_working_2-way'!$D169))</f>
        <v>1.9028150891340896</v>
      </c>
      <c r="L170" s="37">
        <f t="shared" si="27"/>
        <v>0.47557840616966585</v>
      </c>
      <c r="M170" s="37">
        <f t="shared" si="28"/>
        <v>0.52442159383033427</v>
      </c>
      <c r="N170" s="38">
        <v>266</v>
      </c>
      <c r="O170" s="38">
        <f t="shared" si="29"/>
        <v>135.60784313725489</v>
      </c>
      <c r="P170" s="38">
        <f t="shared" si="30"/>
        <v>122.21621621621621</v>
      </c>
      <c r="Q170" s="38">
        <f t="shared" si="31"/>
        <v>143.78378378378378</v>
      </c>
      <c r="R170" s="38">
        <f t="shared" si="32"/>
        <v>130.39215686274508</v>
      </c>
      <c r="S170" s="39">
        <f t="shared" si="33"/>
        <v>-8.1759406465288862</v>
      </c>
      <c r="T170" s="39">
        <f t="shared" si="34"/>
        <v>-8.175940646528872</v>
      </c>
      <c r="U170" t="s">
        <v>312</v>
      </c>
      <c r="V170" t="s">
        <v>309</v>
      </c>
      <c r="W170" t="s">
        <v>447</v>
      </c>
      <c r="X170" s="48" t="s">
        <v>468</v>
      </c>
      <c r="Y170" s="41"/>
    </row>
    <row r="171" spans="1:25" ht="15" x14ac:dyDescent="0.25">
      <c r="A171">
        <v>2.23</v>
      </c>
      <c r="B171">
        <v>1.72</v>
      </c>
      <c r="C171" s="29">
        <f t="shared" si="26"/>
        <v>2.982584211075201E-2</v>
      </c>
      <c r="D171" s="30">
        <f>IF(OR($A171="",$B171=""),"",A171*'MPTO_working_2-way'!$G170)</f>
        <v>2.2965116279069768</v>
      </c>
      <c r="E171" s="32">
        <f>IF(OR($A171="",$B171=""),"",B171*'MPTO_working_2-way'!$G170)</f>
        <v>1.7713004484304935</v>
      </c>
      <c r="F171" s="30">
        <f>IF(OR($A171="",$B171=""),"",'MPTO_working_2-way'!D170)</f>
        <v>2.3067115708443593</v>
      </c>
      <c r="G171" s="32">
        <f>IF(OR($A171="",$B171=""),"",'MPTO_working_2-way'!E170)</f>
        <v>1.7652798232695142</v>
      </c>
      <c r="H171" s="30">
        <f>IF(OR($A171="",$B171=""),"",'OddsRatio_working_2-way'!M170)</f>
        <v>2.3070322617798436</v>
      </c>
      <c r="I171" s="30">
        <f>IF(OR($A171="",$B171=""),"",'OddsRatio_working_2-way'!N170)</f>
        <v>1.7650920556760061</v>
      </c>
      <c r="J171" s="30">
        <f>IF('Log_working_2-way'!$D170="","",A171^('Log_working_2-way'!$D170))</f>
        <v>2.3117058576345526</v>
      </c>
      <c r="K171" s="32">
        <f>IF('Log_working_2-way'!$D170="","",B171^('Log_working_2-way'!$D170))</f>
        <v>1.7623660397486636</v>
      </c>
      <c r="L171" s="37">
        <f t="shared" si="27"/>
        <v>0.43544303797468353</v>
      </c>
      <c r="M171" s="37">
        <f t="shared" si="28"/>
        <v>0.56455696202531636</v>
      </c>
      <c r="N171" s="38">
        <v>267</v>
      </c>
      <c r="O171" s="38">
        <f t="shared" si="29"/>
        <v>147.26905829596413</v>
      </c>
      <c r="P171" s="38">
        <f t="shared" si="30"/>
        <v>111.76744186046513</v>
      </c>
      <c r="Q171" s="38">
        <f t="shared" si="31"/>
        <v>155.23255813953489</v>
      </c>
      <c r="R171" s="38">
        <f t="shared" si="32"/>
        <v>119.73094170403589</v>
      </c>
      <c r="S171" s="39">
        <f t="shared" si="33"/>
        <v>-7.9634998435707587</v>
      </c>
      <c r="T171" s="39">
        <f t="shared" si="34"/>
        <v>-7.9634998435707587</v>
      </c>
      <c r="U171" t="s">
        <v>98</v>
      </c>
      <c r="V171" t="s">
        <v>147</v>
      </c>
      <c r="W171" t="s">
        <v>160</v>
      </c>
      <c r="X171" s="48" t="s">
        <v>468</v>
      </c>
      <c r="Y171" s="41"/>
    </row>
    <row r="172" spans="1:25" ht="15" x14ac:dyDescent="0.25">
      <c r="A172">
        <v>1.44</v>
      </c>
      <c r="B172">
        <v>2.9</v>
      </c>
      <c r="C172" s="29">
        <f t="shared" si="26"/>
        <v>3.9272030651340994E-2</v>
      </c>
      <c r="D172" s="30">
        <f>IF(OR($A172="",$B172=""),"",A172*'MPTO_working_2-way'!$G171)</f>
        <v>1.4965517241379309</v>
      </c>
      <c r="E172" s="32">
        <f>IF(OR($A172="",$B172=""),"",B172*'MPTO_working_2-way'!$G171)</f>
        <v>3.0138888888888888</v>
      </c>
      <c r="F172" s="30">
        <f>IF(OR($A172="",$B172=""),"",'MPTO_working_2-way'!D171)</f>
        <v>1.481902058197303</v>
      </c>
      <c r="G172" s="32">
        <f>IF(OR($A172="",$B172=""),"",'MPTO_working_2-way'!E171)</f>
        <v>3.0751104565537557</v>
      </c>
      <c r="H172" s="30">
        <f>IF(OR($A172="",$B172=""),"",'OddsRatio_working_2-way'!M171)</f>
        <v>1.4812265031857879</v>
      </c>
      <c r="I172" s="30">
        <f>IF(OR($A172="",$B172=""),"",'OddsRatio_working_2-way'!N171)</f>
        <v>3.0780235364840833</v>
      </c>
      <c r="J172" s="30">
        <f>IF('Log_working_2-way'!$D171="","",A172^('Log_working_2-way'!$D171))</f>
        <v>1.4744916395794321</v>
      </c>
      <c r="K172" s="32">
        <f>IF('Log_working_2-way'!$D171="","",B172^('Log_working_2-way'!$D171))</f>
        <v>3.1075186928168366</v>
      </c>
      <c r="L172" s="37">
        <f t="shared" si="27"/>
        <v>0.66820276497695863</v>
      </c>
      <c r="M172" s="37">
        <f t="shared" si="28"/>
        <v>0.33179723502304148</v>
      </c>
      <c r="N172" s="38">
        <v>268</v>
      </c>
      <c r="O172" s="38">
        <f t="shared" si="29"/>
        <v>81.888888888888857</v>
      </c>
      <c r="P172" s="38">
        <f t="shared" si="30"/>
        <v>175.58620689655172</v>
      </c>
      <c r="Q172" s="38">
        <f t="shared" si="31"/>
        <v>92.413793103448285</v>
      </c>
      <c r="R172" s="38">
        <f t="shared" si="32"/>
        <v>186.11111111111111</v>
      </c>
      <c r="S172" s="39">
        <f t="shared" si="33"/>
        <v>-10.524904214559427</v>
      </c>
      <c r="T172" s="39">
        <f t="shared" si="34"/>
        <v>-10.524904214559399</v>
      </c>
      <c r="U172" t="s">
        <v>131</v>
      </c>
      <c r="V172" t="s">
        <v>127</v>
      </c>
      <c r="W172" t="s">
        <v>160</v>
      </c>
      <c r="X172" s="48" t="s">
        <v>468</v>
      </c>
      <c r="Y172" s="41"/>
    </row>
    <row r="173" spans="1:25" ht="15" x14ac:dyDescent="0.25">
      <c r="A173">
        <v>2.02</v>
      </c>
      <c r="B173">
        <v>1.89</v>
      </c>
      <c r="C173" s="29">
        <f t="shared" si="26"/>
        <v>2.4150034051024338E-2</v>
      </c>
      <c r="D173" s="30">
        <f>IF(OR($A173="",$B173=""),"",A173*'MPTO_working_2-way'!$G172)</f>
        <v>2.0687830687830693</v>
      </c>
      <c r="E173" s="32">
        <f>IF(OR($A173="",$B173=""),"",B173*'MPTO_working_2-way'!$G172)</f>
        <v>1.9356435643564358</v>
      </c>
      <c r="F173" s="30">
        <f>IF(OR($A173="",$B173=""),"",'MPTO_working_2-way'!D172)</f>
        <v>2.0705027387602368</v>
      </c>
      <c r="G173" s="32">
        <f>IF(OR($A173="",$B173=""),"",'MPTO_working_2-way'!E172)</f>
        <v>1.9341405339682862</v>
      </c>
      <c r="H173" s="30">
        <f>IF(OR($A173="",$B173=""),"",'OddsRatio_working_2-way'!M172)</f>
        <v>2.0705453823777571</v>
      </c>
      <c r="I173" s="30">
        <f>IF(OR($A173="",$B173=""),"",'OddsRatio_working_2-way'!N172)</f>
        <v>1.9341033238394147</v>
      </c>
      <c r="J173" s="30">
        <f>IF('Log_working_2-way'!$D172="","",A173^('Log_working_2-way'!$D172))</f>
        <v>2.0713231559049405</v>
      </c>
      <c r="K173" s="32">
        <f>IF('Log_working_2-way'!$D172="","",B173^('Log_working_2-way'!$D172))</f>
        <v>1.9334251710029571</v>
      </c>
      <c r="L173" s="37">
        <f t="shared" si="27"/>
        <v>0.48337595907928377</v>
      </c>
      <c r="M173" s="37">
        <f t="shared" si="28"/>
        <v>0.51662404092071612</v>
      </c>
      <c r="N173" s="38">
        <v>269</v>
      </c>
      <c r="O173" s="38">
        <f t="shared" si="29"/>
        <v>135.83168316831683</v>
      </c>
      <c r="P173" s="38">
        <f t="shared" si="30"/>
        <v>126.67195767195767</v>
      </c>
      <c r="Q173" s="38">
        <f t="shared" si="31"/>
        <v>142.32804232804236</v>
      </c>
      <c r="R173" s="38">
        <f t="shared" si="32"/>
        <v>133.16831683168317</v>
      </c>
      <c r="S173" s="39">
        <f t="shared" si="33"/>
        <v>-6.4963591597255288</v>
      </c>
      <c r="T173" s="39">
        <f t="shared" si="34"/>
        <v>-6.4963591597255004</v>
      </c>
      <c r="U173" t="s">
        <v>129</v>
      </c>
      <c r="V173" t="s">
        <v>152</v>
      </c>
      <c r="W173" t="s">
        <v>160</v>
      </c>
      <c r="X173" s="48" t="s">
        <v>468</v>
      </c>
      <c r="Y173" s="41"/>
    </row>
    <row r="174" spans="1:25" ht="15" x14ac:dyDescent="0.25">
      <c r="A174">
        <v>2.14</v>
      </c>
      <c r="B174">
        <v>1.78</v>
      </c>
      <c r="C174" s="29">
        <f t="shared" si="26"/>
        <v>2.908747243515708E-2</v>
      </c>
      <c r="D174" s="30">
        <f>IF(OR($A174="",$B174=""),"",A174*'MPTO_working_2-way'!$G173)</f>
        <v>2.2022471910112364</v>
      </c>
      <c r="E174" s="32">
        <f>IF(OR($A174="",$B174=""),"",B174*'MPTO_working_2-way'!$G173)</f>
        <v>1.8317757009345796</v>
      </c>
      <c r="F174" s="30">
        <f>IF(OR($A174="",$B174=""),"",'MPTO_working_2-way'!D173)</f>
        <v>2.2087440565928333</v>
      </c>
      <c r="G174" s="32">
        <f>IF(OR($A174="",$B174=""),"",'MPTO_working_2-way'!E173)</f>
        <v>1.8273049985608751</v>
      </c>
      <c r="H174" s="30">
        <f>IF(OR($A174="",$B174=""),"",'OddsRatio_working_2-way'!M173)</f>
        <v>2.2089410496539781</v>
      </c>
      <c r="I174" s="30">
        <f>IF(OR($A174="",$B174=""),"",'OddsRatio_working_2-way'!N173)</f>
        <v>1.8271701918685113</v>
      </c>
      <c r="J174" s="30">
        <f>IF('Log_working_2-way'!$D173="","",A174^('Log_working_2-way'!$D173))</f>
        <v>2.2119050245559748</v>
      </c>
      <c r="K174" s="32">
        <f>IF('Log_working_2-way'!$D173="","",B174^('Log_working_2-way'!$D173))</f>
        <v>1.8251471689098502</v>
      </c>
      <c r="L174" s="37">
        <f t="shared" si="27"/>
        <v>0.45408163265306112</v>
      </c>
      <c r="M174" s="37">
        <f t="shared" si="28"/>
        <v>0.54591836734693866</v>
      </c>
      <c r="N174" s="38">
        <v>270</v>
      </c>
      <c r="O174" s="38">
        <f t="shared" si="29"/>
        <v>143.8317757009346</v>
      </c>
      <c r="P174" s="38">
        <f t="shared" si="30"/>
        <v>118.31460674157306</v>
      </c>
      <c r="Q174" s="38">
        <f t="shared" si="31"/>
        <v>151.68539325842698</v>
      </c>
      <c r="R174" s="38">
        <f t="shared" si="32"/>
        <v>126.16822429906541</v>
      </c>
      <c r="S174" s="39">
        <f t="shared" si="33"/>
        <v>-7.8536175574923845</v>
      </c>
      <c r="T174" s="39">
        <f t="shared" si="34"/>
        <v>-7.8536175574923561</v>
      </c>
      <c r="U174" t="s">
        <v>151</v>
      </c>
      <c r="V174" t="s">
        <v>148</v>
      </c>
      <c r="W174" t="s">
        <v>160</v>
      </c>
      <c r="X174" s="48" t="s">
        <v>468</v>
      </c>
      <c r="Y174" s="41"/>
    </row>
    <row r="175" spans="1:25" ht="15" x14ac:dyDescent="0.25">
      <c r="A175">
        <v>2.21</v>
      </c>
      <c r="B175">
        <v>1.7</v>
      </c>
      <c r="C175" s="29">
        <f t="shared" si="26"/>
        <v>4.0723981900452566E-2</v>
      </c>
      <c r="D175" s="30">
        <f>IF(OR($A175="",$B175=""),"",A175*'MPTO_working_2-way'!$G174)</f>
        <v>2.3000000000000003</v>
      </c>
      <c r="E175" s="32">
        <f>IF(OR($A175="",$B175=""),"",B175*'MPTO_working_2-way'!$G174)</f>
        <v>1.7692307692307694</v>
      </c>
      <c r="F175" s="30">
        <f>IF(OR($A175="",$B175=""),"",'MPTO_working_2-way'!D174)</f>
        <v>2.3141361256544504</v>
      </c>
      <c r="G175" s="32">
        <f>IF(OR($A175="",$B175=""),"",'MPTO_working_2-way'!E174)</f>
        <v>1.760956175298805</v>
      </c>
      <c r="H175" s="30">
        <f>IF(OR($A175="",$B175=""),"",'OddsRatio_working_2-way'!M174)</f>
        <v>2.3147514702678329</v>
      </c>
      <c r="I175" s="30">
        <f>IF(OR($A175="",$B175=""),"",'OddsRatio_working_2-way'!N174)</f>
        <v>1.7606000241218864</v>
      </c>
      <c r="J175" s="30">
        <f>IF('Log_working_2-way'!$D174="","",A175^('Log_working_2-way'!$D174))</f>
        <v>2.3213074858188989</v>
      </c>
      <c r="K175" s="32">
        <f>IF('Log_working_2-way'!$D174="","",B175^('Log_working_2-way'!$D174))</f>
        <v>1.7568261065137158</v>
      </c>
      <c r="L175" s="37">
        <f t="shared" si="27"/>
        <v>0.43478260869565211</v>
      </c>
      <c r="M175" s="37">
        <f t="shared" si="28"/>
        <v>0.56521739130434778</v>
      </c>
      <c r="N175" s="38">
        <v>271</v>
      </c>
      <c r="O175" s="38">
        <f t="shared" si="29"/>
        <v>148.37556561085972</v>
      </c>
      <c r="P175" s="38">
        <f t="shared" si="30"/>
        <v>111.58823529411764</v>
      </c>
      <c r="Q175" s="38">
        <f t="shared" si="31"/>
        <v>159.41176470588235</v>
      </c>
      <c r="R175" s="38">
        <f t="shared" si="32"/>
        <v>122.62443438914028</v>
      </c>
      <c r="S175" s="39">
        <f t="shared" si="33"/>
        <v>-11.036199095022624</v>
      </c>
      <c r="T175" s="39">
        <f t="shared" si="34"/>
        <v>-11.036199095022639</v>
      </c>
      <c r="U175" t="s">
        <v>408</v>
      </c>
      <c r="V175" t="s">
        <v>335</v>
      </c>
      <c r="W175" t="s">
        <v>448</v>
      </c>
      <c r="X175" s="48" t="s">
        <v>468</v>
      </c>
      <c r="Y175" s="41"/>
    </row>
    <row r="176" spans="1:25" ht="15" x14ac:dyDescent="0.25">
      <c r="A176">
        <v>2.5</v>
      </c>
      <c r="B176">
        <v>1.55</v>
      </c>
      <c r="C176" s="29">
        <f t="shared" si="26"/>
        <v>4.5161290322580649E-2</v>
      </c>
      <c r="D176" s="30">
        <f>IF(OR($A176="",$B176=""),"",A176*'MPTO_working_2-way'!$G175)</f>
        <v>2.6129032258064515</v>
      </c>
      <c r="E176" s="32">
        <f>IF(OR($A176="",$B176=""),"",B176*'MPTO_working_2-way'!$G175)</f>
        <v>1.62</v>
      </c>
      <c r="F176" s="30">
        <f>IF(OR($A176="",$B176=""),"",'MPTO_working_2-way'!D175)</f>
        <v>2.6495726495726495</v>
      </c>
      <c r="G176" s="32">
        <f>IF(OR($A176="",$B176=""),"",'MPTO_working_2-way'!E175)</f>
        <v>1.606217616580311</v>
      </c>
      <c r="H176" s="30">
        <f>IF(OR($A176="",$B176=""),"",'OddsRatio_working_2-way'!M175)</f>
        <v>2.6514456476895409</v>
      </c>
      <c r="I176" s="30">
        <f>IF(OR($A176="",$B176=""),"",'OddsRatio_working_2-way'!N175)</f>
        <v>1.6055300708194982</v>
      </c>
      <c r="J176" s="30">
        <f>IF('Log_working_2-way'!$D175="","",A176^('Log_working_2-way'!$D175))</f>
        <v>2.6688456458838368</v>
      </c>
      <c r="K176" s="32">
        <f>IF('Log_working_2-way'!$D175="","",B176^('Log_working_2-way'!$D175))</f>
        <v>1.5992165916993883</v>
      </c>
      <c r="L176" s="37">
        <f t="shared" si="27"/>
        <v>0.38271604938271608</v>
      </c>
      <c r="M176" s="37">
        <f t="shared" si="28"/>
        <v>0.61728395061728392</v>
      </c>
      <c r="N176" s="38">
        <v>272</v>
      </c>
      <c r="O176" s="38">
        <f t="shared" si="29"/>
        <v>163.20000000000002</v>
      </c>
      <c r="P176" s="38">
        <f t="shared" si="30"/>
        <v>96.516129032258078</v>
      </c>
      <c r="Q176" s="38">
        <f t="shared" si="31"/>
        <v>175.48387096774192</v>
      </c>
      <c r="R176" s="38">
        <f t="shared" si="32"/>
        <v>108.80000000000001</v>
      </c>
      <c r="S176" s="39">
        <f t="shared" si="33"/>
        <v>-12.283870967741905</v>
      </c>
      <c r="T176" s="39">
        <f t="shared" si="34"/>
        <v>-12.283870967741933</v>
      </c>
      <c r="U176" t="s">
        <v>435</v>
      </c>
      <c r="V176" t="s">
        <v>410</v>
      </c>
      <c r="W176" t="s">
        <v>448</v>
      </c>
      <c r="X176" s="48" t="s">
        <v>468</v>
      </c>
      <c r="Y176" s="41"/>
    </row>
    <row r="177" spans="1:25" s="35" customFormat="1" ht="15" x14ac:dyDescent="0.25">
      <c r="A177">
        <v>2.06</v>
      </c>
      <c r="B177">
        <v>1.78</v>
      </c>
      <c r="C177" s="29">
        <f t="shared" si="26"/>
        <v>4.7234646012872306E-2</v>
      </c>
      <c r="D177" s="30">
        <f>IF(OR($A177="",$B177=""),"",A177*'MPTO_working_2-way'!$G176)</f>
        <v>2.1573033707865168</v>
      </c>
      <c r="E177" s="32">
        <f>IF(OR($A177="",$B177=""),"",B177*'MPTO_working_2-way'!$G176)</f>
        <v>1.8640776699029127</v>
      </c>
      <c r="F177" s="30">
        <f>IF(OR($A177="",$B177=""),"",'MPTO_working_2-way'!D176)</f>
        <v>2.165347820951931</v>
      </c>
      <c r="G177" s="32">
        <f>IF(OR($A177="",$B177=""),"",'MPTO_working_2-way'!E176)</f>
        <v>1.8581129015911626</v>
      </c>
      <c r="H177" s="30">
        <f>IF(OR($A177="",$B177=""),"",'OddsRatio_working_2-way'!M176)</f>
        <v>2.1657505560686463</v>
      </c>
      <c r="I177" s="30">
        <f>IF(OR($A177="",$B177=""),"",'OddsRatio_working_2-way'!N176)</f>
        <v>1.8578164469184384</v>
      </c>
      <c r="J177" s="30">
        <f>IF('Log_working_2-way'!$D176="","",A177^('Log_working_2-way'!$D176))</f>
        <v>2.169481150379414</v>
      </c>
      <c r="K177" s="32">
        <f>IF('Log_working_2-way'!$D176="","",B177^('Log_working_2-way'!$D176))</f>
        <v>1.855080049537273</v>
      </c>
      <c r="L177" s="37">
        <f t="shared" si="27"/>
        <v>0.46354166666666669</v>
      </c>
      <c r="M177" s="37">
        <f t="shared" si="28"/>
        <v>0.53645833333333337</v>
      </c>
      <c r="N177" s="38">
        <v>273</v>
      </c>
      <c r="O177" s="38">
        <f t="shared" si="29"/>
        <v>140.47572815533979</v>
      </c>
      <c r="P177" s="38">
        <f t="shared" si="30"/>
        <v>119.62921348314607</v>
      </c>
      <c r="Q177" s="38">
        <f t="shared" si="31"/>
        <v>153.37078651685394</v>
      </c>
      <c r="R177" s="38">
        <f t="shared" si="32"/>
        <v>132.52427184466021</v>
      </c>
      <c r="S177" s="39">
        <f t="shared" si="33"/>
        <v>-12.895058361514145</v>
      </c>
      <c r="T177" s="39">
        <f t="shared" si="34"/>
        <v>-12.895058361514131</v>
      </c>
      <c r="U177" t="s">
        <v>415</v>
      </c>
      <c r="V177" t="s">
        <v>180</v>
      </c>
      <c r="W177" t="s">
        <v>448</v>
      </c>
      <c r="X177" s="48" t="s">
        <v>468</v>
      </c>
      <c r="Y177" s="41"/>
    </row>
    <row r="178" spans="1:25" s="35" customFormat="1" ht="15" x14ac:dyDescent="0.25">
      <c r="A178">
        <v>2.29</v>
      </c>
      <c r="B178">
        <v>1.64</v>
      </c>
      <c r="C178" s="29">
        <f t="shared" si="26"/>
        <v>4.6437320268399196E-2</v>
      </c>
      <c r="D178" s="30">
        <f>IF(OR($A178="",$B178=""),"",A178*'MPTO_working_2-way'!$G177)</f>
        <v>2.3963414634146343</v>
      </c>
      <c r="E178" s="32">
        <f>IF(OR($A178="",$B178=""),"",B178*'MPTO_working_2-way'!$G177)</f>
        <v>1.7161572052401746</v>
      </c>
      <c r="F178" s="30">
        <f>IF(OR($A178="",$B178=""),"",'MPTO_working_2-way'!D177)</f>
        <v>2.4185986604842866</v>
      </c>
      <c r="G178" s="32">
        <f>IF(OR($A178="",$B178=""),"",'MPTO_working_2-way'!E177)</f>
        <v>1.7049210096241147</v>
      </c>
      <c r="H178" s="30">
        <f>IF(OR($A178="",$B178=""),"",'OddsRatio_working_2-way'!M177)</f>
        <v>2.4197270864500684</v>
      </c>
      <c r="I178" s="30">
        <f>IF(OR($A178="",$B178=""),"",'OddsRatio_working_2-way'!N177)</f>
        <v>1.7043607250604993</v>
      </c>
      <c r="J178" s="30">
        <f>IF('Log_working_2-way'!$D177="","",A178^('Log_working_2-way'!$D177))</f>
        <v>2.4301711268758348</v>
      </c>
      <c r="K178" s="32">
        <f>IF('Log_working_2-way'!$D177="","",B178^('Log_working_2-way'!$D177))</f>
        <v>1.6992170245973379</v>
      </c>
      <c r="L178" s="37">
        <f t="shared" si="27"/>
        <v>0.41730279898218825</v>
      </c>
      <c r="M178" s="37">
        <f t="shared" si="28"/>
        <v>0.58269720101781175</v>
      </c>
      <c r="N178" s="38">
        <v>274</v>
      </c>
      <c r="O178" s="38">
        <f t="shared" si="29"/>
        <v>154.34934497816596</v>
      </c>
      <c r="P178" s="38">
        <f t="shared" si="30"/>
        <v>106.92682926829265</v>
      </c>
      <c r="Q178" s="38">
        <f t="shared" si="31"/>
        <v>167.07317073170731</v>
      </c>
      <c r="R178" s="38">
        <f t="shared" si="32"/>
        <v>119.65065502183407</v>
      </c>
      <c r="S178" s="39">
        <f t="shared" si="33"/>
        <v>-12.723825753541348</v>
      </c>
      <c r="T178" s="39">
        <f t="shared" si="34"/>
        <v>-12.723825753541419</v>
      </c>
      <c r="U178" t="s">
        <v>411</v>
      </c>
      <c r="V178" t="s">
        <v>331</v>
      </c>
      <c r="W178" t="s">
        <v>448</v>
      </c>
      <c r="X178" s="48" t="s">
        <v>468</v>
      </c>
      <c r="Y178" s="41"/>
    </row>
    <row r="179" spans="1:25" ht="15" x14ac:dyDescent="0.25">
      <c r="A179">
        <v>1.86</v>
      </c>
      <c r="B179">
        <v>2.0299999999999998</v>
      </c>
      <c r="C179" s="29">
        <f t="shared" si="26"/>
        <v>3.0245246040574214E-2</v>
      </c>
      <c r="D179" s="30">
        <f>IF(OR($A179="",$B179=""),"",A179*'MPTO_working_2-way'!$G178)</f>
        <v>1.9162561576354682</v>
      </c>
      <c r="E179" s="32">
        <f>IF(OR($A179="",$B179=""),"",B179*'MPTO_working_2-way'!$G178)</f>
        <v>2.0913978494623655</v>
      </c>
      <c r="F179" s="30">
        <f>IF(OR($A179="",$B179=""),"",'MPTO_working_2-way'!D178)</f>
        <v>1.9138324294186226</v>
      </c>
      <c r="G179" s="32">
        <f>IF(OR($A179="",$B179=""),"",'MPTO_working_2-way'!E178)</f>
        <v>2.0942925287037548</v>
      </c>
      <c r="H179" s="30">
        <f>IF(OR($A179="",$B179=""),"",'OddsRatio_working_2-way'!M178)</f>
        <v>1.9137567818137824</v>
      </c>
      <c r="I179" s="30">
        <f>IF(OR($A179="",$B179=""),"",'OddsRatio_working_2-way'!N178)</f>
        <v>2.0943831224048783</v>
      </c>
      <c r="J179" s="30">
        <f>IF('Log_working_2-way'!$D178="","",A179^('Log_working_2-way'!$D178))</f>
        <v>1.9126582447390832</v>
      </c>
      <c r="K179" s="32">
        <f>IF('Log_working_2-way'!$D178="","",B179^('Log_working_2-way'!$D178))</f>
        <v>2.0957003958101184</v>
      </c>
      <c r="L179" s="37">
        <f t="shared" si="27"/>
        <v>0.52185089974293053</v>
      </c>
      <c r="M179" s="37">
        <f t="shared" si="28"/>
        <v>0.47814910025706941</v>
      </c>
      <c r="N179" s="38">
        <v>275</v>
      </c>
      <c r="O179" s="38">
        <f t="shared" si="29"/>
        <v>127.15053763440859</v>
      </c>
      <c r="P179" s="38">
        <f t="shared" si="30"/>
        <v>139.53201970443351</v>
      </c>
      <c r="Q179" s="38">
        <f t="shared" si="31"/>
        <v>135.46798029556652</v>
      </c>
      <c r="R179" s="38">
        <f t="shared" si="32"/>
        <v>147.84946236559139</v>
      </c>
      <c r="S179" s="39">
        <f t="shared" si="33"/>
        <v>-8.3174426611579264</v>
      </c>
      <c r="T179" s="39">
        <f t="shared" si="34"/>
        <v>-8.3174426611578838</v>
      </c>
      <c r="U179" t="s">
        <v>437</v>
      </c>
      <c r="V179" t="s">
        <v>438</v>
      </c>
      <c r="W179" t="s">
        <v>449</v>
      </c>
      <c r="X179" s="48" t="s">
        <v>468</v>
      </c>
      <c r="Y179" s="41"/>
    </row>
    <row r="180" spans="1:25" ht="15" x14ac:dyDescent="0.25">
      <c r="A180">
        <v>1.58</v>
      </c>
      <c r="B180">
        <v>2.48</v>
      </c>
      <c r="C180" s="29">
        <f t="shared" si="26"/>
        <v>3.61371988566761E-2</v>
      </c>
      <c r="D180" s="30">
        <f>IF(OR($A180="",$B180=""),"",A180*'MPTO_working_2-way'!$G179)</f>
        <v>1.6370967741935483</v>
      </c>
      <c r="E180" s="32">
        <f>IF(OR($A180="",$B180=""),"",B180*'MPTO_working_2-way'!$G179)</f>
        <v>2.5696202531645569</v>
      </c>
      <c r="F180" s="30">
        <f>IF(OR($A180="",$B180=""),"",'MPTO_working_2-way'!D179)</f>
        <v>1.6264320106259338</v>
      </c>
      <c r="G180" s="32">
        <f>IF(OR($A180="",$B180=""),"",'MPTO_working_2-way'!E179)</f>
        <v>2.5963424330771265</v>
      </c>
      <c r="H180" s="30">
        <f>IF(OR($A180="",$B180=""),"",'OddsRatio_working_2-way'!M179)</f>
        <v>1.6260126930757011</v>
      </c>
      <c r="I180" s="30">
        <f>IF(OR($A180="",$B180=""),"",'OddsRatio_working_2-way'!N179)</f>
        <v>2.5974116995724779</v>
      </c>
      <c r="J180" s="30">
        <f>IF('Log_working_2-way'!$D179="","",A180^('Log_working_2-way'!$D179))</f>
        <v>1.6211538390924995</v>
      </c>
      <c r="K180" s="32">
        <f>IF('Log_working_2-way'!$D179="","",B180^('Log_working_2-way'!$D179))</f>
        <v>2.6099071390443571</v>
      </c>
      <c r="L180" s="37">
        <f t="shared" si="27"/>
        <v>0.61083743842364535</v>
      </c>
      <c r="M180" s="37">
        <f t="shared" si="28"/>
        <v>0.3891625615763547</v>
      </c>
      <c r="N180" s="38">
        <v>276</v>
      </c>
      <c r="O180" s="38">
        <f t="shared" si="29"/>
        <v>101.31645569620255</v>
      </c>
      <c r="P180" s="38">
        <f t="shared" si="30"/>
        <v>164.70967741935485</v>
      </c>
      <c r="Q180" s="38">
        <f t="shared" si="31"/>
        <v>111.29032258064517</v>
      </c>
      <c r="R180" s="38">
        <f t="shared" si="32"/>
        <v>174.68354430379745</v>
      </c>
      <c r="S180" s="39">
        <f t="shared" si="33"/>
        <v>-9.9738668844426144</v>
      </c>
      <c r="T180" s="39">
        <f t="shared" si="34"/>
        <v>-9.9738668844426002</v>
      </c>
      <c r="U180" t="s">
        <v>439</v>
      </c>
      <c r="V180" t="s">
        <v>339</v>
      </c>
      <c r="W180" t="s">
        <v>449</v>
      </c>
      <c r="X180" s="48" t="s">
        <v>468</v>
      </c>
      <c r="Y180" s="41"/>
    </row>
    <row r="181" spans="1:25" s="35" customFormat="1" ht="15" x14ac:dyDescent="0.25">
      <c r="A181">
        <v>1.76</v>
      </c>
      <c r="B181">
        <v>2.15</v>
      </c>
      <c r="C181" s="29">
        <f t="shared" si="26"/>
        <v>3.3298097251585723E-2</v>
      </c>
      <c r="D181" s="30">
        <f>IF(OR($A181="",$B181=""),"",A181*'MPTO_working_2-way'!$G180)</f>
        <v>1.8186046511627909</v>
      </c>
      <c r="E181" s="32">
        <f>IF(OR($A181="",$B181=""),"",B181*'MPTO_working_2-way'!$G180)</f>
        <v>2.2215909090909092</v>
      </c>
      <c r="F181" s="30">
        <f>IF(OR($A181="",$B181=""),"",'MPTO_working_2-way'!D180)</f>
        <v>1.8131288931480596</v>
      </c>
      <c r="G181" s="32">
        <f>IF(OR($A181="",$B181=""),"",'MPTO_working_2-way'!E180)</f>
        <v>2.2298173246906305</v>
      </c>
      <c r="H181" s="30">
        <f>IF(OR($A181="",$B181=""),"",'OddsRatio_working_2-way'!M180)</f>
        <v>1.8129388446970602</v>
      </c>
      <c r="I181" s="30">
        <f>IF(OR($A181="",$B181=""),"",'OddsRatio_working_2-way'!N180)</f>
        <v>2.2301048307916052</v>
      </c>
      <c r="J181" s="30">
        <f>IF('Log_working_2-way'!$D180="","",A181^('Log_working_2-way'!$D180))</f>
        <v>1.8104537322239227</v>
      </c>
      <c r="K181" s="32">
        <f>IF('Log_working_2-way'!$D180="","",B181^('Log_working_2-way'!$D180))</f>
        <v>2.2338767288490446</v>
      </c>
      <c r="L181" s="37">
        <f t="shared" si="27"/>
        <v>0.54987212276214825</v>
      </c>
      <c r="M181" s="37">
        <f t="shared" si="28"/>
        <v>0.45012787723785164</v>
      </c>
      <c r="N181" s="38">
        <v>277</v>
      </c>
      <c r="O181" s="38">
        <f t="shared" si="29"/>
        <v>119.61363636363636</v>
      </c>
      <c r="P181" s="38">
        <f t="shared" si="30"/>
        <v>148.16279069767438</v>
      </c>
      <c r="Q181" s="38">
        <f t="shared" si="31"/>
        <v>128.83720930232559</v>
      </c>
      <c r="R181" s="38">
        <f t="shared" si="32"/>
        <v>157.38636363636365</v>
      </c>
      <c r="S181" s="39">
        <f t="shared" si="33"/>
        <v>-9.2235729386892302</v>
      </c>
      <c r="T181" s="39">
        <f t="shared" si="34"/>
        <v>-9.2235729386892729</v>
      </c>
      <c r="U181" t="s">
        <v>417</v>
      </c>
      <c r="V181" t="s">
        <v>418</v>
      </c>
      <c r="W181" t="s">
        <v>449</v>
      </c>
      <c r="X181" s="48" t="s">
        <v>468</v>
      </c>
      <c r="Y181" s="41"/>
    </row>
    <row r="182" spans="1:25" s="35" customFormat="1" ht="15" x14ac:dyDescent="0.25">
      <c r="A182">
        <v>1.69</v>
      </c>
      <c r="B182">
        <v>2.2599999999999998</v>
      </c>
      <c r="C182" s="29">
        <f t="shared" si="26"/>
        <v>3.4193852437555794E-2</v>
      </c>
      <c r="D182" s="30">
        <f>IF(OR($A182="",$B182=""),"",A182*'MPTO_working_2-way'!$G181)</f>
        <v>1.7477876106194692</v>
      </c>
      <c r="E182" s="32">
        <f>IF(OR($A182="",$B182=""),"",B182*'MPTO_working_2-way'!$G181)</f>
        <v>2.3372781065088759</v>
      </c>
      <c r="F182" s="30">
        <f>IF(OR($A182="",$B182=""),"",'MPTO_working_2-way'!D181)</f>
        <v>1.740283410033262</v>
      </c>
      <c r="G182" s="32">
        <f>IF(OR($A182="",$B182=""),"",'MPTO_working_2-way'!E181)</f>
        <v>2.3508340001231001</v>
      </c>
      <c r="H182" s="30">
        <f>IF(OR($A182="",$B182=""),"",'OddsRatio_working_2-way'!M181)</f>
        <v>1.7400128699009547</v>
      </c>
      <c r="I182" s="30">
        <f>IF(OR($A182="",$B182=""),"",'OddsRatio_working_2-way'!N181)</f>
        <v>2.351327849384353</v>
      </c>
      <c r="J182" s="30">
        <f>IF('Log_working_2-way'!$D181="","",A182^('Log_working_2-way'!$D181))</f>
        <v>1.7366048392090647</v>
      </c>
      <c r="K182" s="32">
        <f>IF('Log_working_2-way'!$D181="","",B182^('Log_working_2-way'!$D181))</f>
        <v>2.3575800032398484</v>
      </c>
      <c r="L182" s="37">
        <f t="shared" si="27"/>
        <v>0.57215189873417716</v>
      </c>
      <c r="M182" s="37">
        <f t="shared" si="28"/>
        <v>0.42784810126582273</v>
      </c>
      <c r="N182" s="38">
        <v>278</v>
      </c>
      <c r="O182" s="38">
        <f t="shared" si="29"/>
        <v>113.50295857988166</v>
      </c>
      <c r="P182" s="38">
        <f t="shared" si="30"/>
        <v>154.99115044247787</v>
      </c>
      <c r="Q182" s="38">
        <f t="shared" si="31"/>
        <v>123.00884955752213</v>
      </c>
      <c r="R182" s="38">
        <f t="shared" si="32"/>
        <v>164.49704142011834</v>
      </c>
      <c r="S182" s="39">
        <f t="shared" si="33"/>
        <v>-9.5058909776404619</v>
      </c>
      <c r="T182" s="39">
        <f t="shared" si="34"/>
        <v>-9.5058909776404619</v>
      </c>
      <c r="U182" t="s">
        <v>183</v>
      </c>
      <c r="V182" t="s">
        <v>342</v>
      </c>
      <c r="W182" t="s">
        <v>449</v>
      </c>
      <c r="X182" s="48" t="s">
        <v>468</v>
      </c>
      <c r="Y182" s="41"/>
    </row>
    <row r="183" spans="1:25" ht="15" x14ac:dyDescent="0.25">
      <c r="A183">
        <v>1.85</v>
      </c>
      <c r="B183">
        <v>1.99</v>
      </c>
      <c r="C183" s="29">
        <f t="shared" si="26"/>
        <v>4.3053103354610656E-2</v>
      </c>
      <c r="D183" s="30">
        <f>IF(OR($A183="",$B183=""),"",A183*'MPTO_working_2-way'!$G182)</f>
        <v>1.9296482412060298</v>
      </c>
      <c r="E183" s="32">
        <f>IF(OR($A183="",$B183=""),"",B183*'MPTO_working_2-way'!$G182)</f>
        <v>2.0756756756756753</v>
      </c>
      <c r="F183" s="30">
        <f>IF(OR($A183="",$B183=""),"",'MPTO_working_2-way'!D182)</f>
        <v>1.9267303414889438</v>
      </c>
      <c r="G183" s="32">
        <f>IF(OR($A183="",$B183=""),"",'MPTO_working_2-way'!E182)</f>
        <v>2.0790625441197226</v>
      </c>
      <c r="H183" s="30">
        <f>IF(OR($A183="",$B183=""),"",'OddsRatio_working_2-way'!M182)</f>
        <v>1.9265990819042815</v>
      </c>
      <c r="I183" s="30">
        <f>IF(OR($A183="",$B183=""),"",'OddsRatio_working_2-way'!N182)</f>
        <v>2.0792154012767514</v>
      </c>
      <c r="J183" s="30">
        <f>IF('Log_working_2-way'!$D182="","",A183^('Log_working_2-way'!$D182))</f>
        <v>1.9252626773989769</v>
      </c>
      <c r="K183" s="32">
        <f>IF('Log_working_2-way'!$D182="","",B183^('Log_working_2-way'!$D182))</f>
        <v>2.0807741676242877</v>
      </c>
      <c r="L183" s="37">
        <f t="shared" si="27"/>
        <v>0.51822916666666674</v>
      </c>
      <c r="M183" s="37">
        <f t="shared" si="28"/>
        <v>0.48177083333333343</v>
      </c>
      <c r="N183" s="38">
        <v>279</v>
      </c>
      <c r="O183" s="38">
        <f t="shared" si="29"/>
        <v>128.18918918918916</v>
      </c>
      <c r="P183" s="38">
        <f t="shared" si="30"/>
        <v>138.79899497487438</v>
      </c>
      <c r="Q183" s="38">
        <f t="shared" si="31"/>
        <v>140.20100502512562</v>
      </c>
      <c r="R183" s="38">
        <f t="shared" si="32"/>
        <v>150.81081081081078</v>
      </c>
      <c r="S183" s="39">
        <f t="shared" si="33"/>
        <v>-12.01181583593646</v>
      </c>
      <c r="T183" s="39">
        <f t="shared" si="34"/>
        <v>-12.011815835936403</v>
      </c>
      <c r="U183" t="s">
        <v>210</v>
      </c>
      <c r="V183" t="s">
        <v>215</v>
      </c>
      <c r="W183" t="s">
        <v>442</v>
      </c>
      <c r="X183" s="48" t="s">
        <v>469</v>
      </c>
      <c r="Y183" s="41"/>
    </row>
    <row r="184" spans="1:25" ht="15" x14ac:dyDescent="0.25">
      <c r="A184">
        <v>2.46</v>
      </c>
      <c r="B184">
        <v>1.54</v>
      </c>
      <c r="C184" s="29">
        <f t="shared" si="26"/>
        <v>5.5854714391299742E-2</v>
      </c>
      <c r="D184" s="30">
        <f>IF(OR($A184="",$B184=""),"",A184*'MPTO_working_2-way'!$G183)</f>
        <v>2.5974025974025974</v>
      </c>
      <c r="E184" s="32">
        <f>IF(OR($A184="",$B184=""),"",B184*'MPTO_working_2-way'!$G183)</f>
        <v>1.6260162601626016</v>
      </c>
      <c r="F184" s="30">
        <f>IF(OR($A184="",$B184=""),"",'MPTO_working_2-way'!D183)</f>
        <v>2.6414725979640217</v>
      </c>
      <c r="G184" s="32">
        <f>IF(OR($A184="",$B184=""),"",'MPTO_working_2-way'!E183)</f>
        <v>1.609209073145867</v>
      </c>
      <c r="H184" s="30">
        <f>IF(OR($A184="",$B184=""),"",'OddsRatio_working_2-way'!M183)</f>
        <v>2.6442942874387492</v>
      </c>
      <c r="I184" s="30">
        <f>IF(OR($A184="",$B184=""),"",'OddsRatio_working_2-way'!N183)</f>
        <v>1.6081636405595374</v>
      </c>
      <c r="J184" s="30">
        <f>IF('Log_working_2-way'!$D183="","",A184^('Log_working_2-way'!$D183))</f>
        <v>2.6654990387499304</v>
      </c>
      <c r="K184" s="32">
        <f>IF('Log_working_2-way'!$D183="","",B184^('Log_working_2-way'!$D183))</f>
        <v>1.6004206407376949</v>
      </c>
      <c r="L184" s="37">
        <f t="shared" si="27"/>
        <v>0.38500000000000001</v>
      </c>
      <c r="M184" s="37">
        <f t="shared" si="28"/>
        <v>0.61499999999999999</v>
      </c>
      <c r="N184" s="38">
        <v>280</v>
      </c>
      <c r="O184" s="38">
        <f t="shared" si="29"/>
        <v>166.17886178861787</v>
      </c>
      <c r="P184" s="38">
        <f t="shared" si="30"/>
        <v>98.181818181818173</v>
      </c>
      <c r="Q184" s="38">
        <f t="shared" si="31"/>
        <v>181.81818181818181</v>
      </c>
      <c r="R184" s="38">
        <f t="shared" si="32"/>
        <v>113.82113821138211</v>
      </c>
      <c r="S184" s="39">
        <f t="shared" si="33"/>
        <v>-15.639320029563947</v>
      </c>
      <c r="T184" s="39">
        <f t="shared" si="34"/>
        <v>-15.639320029563933</v>
      </c>
      <c r="U184" t="s">
        <v>370</v>
      </c>
      <c r="V184" t="s">
        <v>374</v>
      </c>
      <c r="W184" t="s">
        <v>451</v>
      </c>
      <c r="X184" s="48" t="s">
        <v>469</v>
      </c>
      <c r="Y184" s="41"/>
    </row>
    <row r="185" spans="1:25" ht="15" x14ac:dyDescent="0.25">
      <c r="A185">
        <v>1.98</v>
      </c>
      <c r="B185">
        <v>1.93</v>
      </c>
      <c r="C185" s="29">
        <f t="shared" si="26"/>
        <v>2.3185220076411994E-2</v>
      </c>
      <c r="D185" s="30">
        <f>IF(OR($A185="",$B185=""),"",A185*'MPTO_working_2-way'!$G184)</f>
        <v>2.0259067357512959</v>
      </c>
      <c r="E185" s="32">
        <f>IF(OR($A185="",$B185=""),"",B185*'MPTO_working_2-way'!$G184)</f>
        <v>1.9747474747474751</v>
      </c>
      <c r="F185" s="30">
        <f>IF(OR($A185="",$B185=""),"",'MPTO_working_2-way'!D184)</f>
        <v>2.0265153523890338</v>
      </c>
      <c r="G185" s="32">
        <f>IF(OR($A185="",$B185=""),"",'MPTO_working_2-way'!E184)</f>
        <v>1.974169551066798</v>
      </c>
      <c r="H185" s="30">
        <f>IF(OR($A185="",$B185=""),"",'OddsRatio_working_2-way'!M184)</f>
        <v>2.0265298051494733</v>
      </c>
      <c r="I185" s="30">
        <f>IF(OR($A185="",$B185=""),"",'OddsRatio_working_2-way'!N184)</f>
        <v>1.9741558354989901</v>
      </c>
      <c r="J185" s="30">
        <f>IF('Log_working_2-way'!$D184="","",A185^('Log_working_2-way'!$D184))</f>
        <v>2.0268045830085555</v>
      </c>
      <c r="K185" s="32">
        <f>IF('Log_working_2-way'!$D184="","",B185^('Log_working_2-way'!$D184))</f>
        <v>1.9738951466986834</v>
      </c>
      <c r="L185" s="37">
        <f t="shared" si="27"/>
        <v>0.49360613810741677</v>
      </c>
      <c r="M185" s="37">
        <f t="shared" si="28"/>
        <v>0.50639386189258306</v>
      </c>
      <c r="N185" s="38">
        <v>281</v>
      </c>
      <c r="O185" s="38">
        <f t="shared" si="29"/>
        <v>139.08080808080808</v>
      </c>
      <c r="P185" s="38">
        <f t="shared" si="30"/>
        <v>135.40414507772019</v>
      </c>
      <c r="Q185" s="38">
        <f t="shared" si="31"/>
        <v>145.59585492227981</v>
      </c>
      <c r="R185" s="38">
        <f t="shared" si="32"/>
        <v>141.91919191919192</v>
      </c>
      <c r="S185" s="39">
        <f t="shared" si="33"/>
        <v>-6.5150468414717295</v>
      </c>
      <c r="T185" s="39">
        <f t="shared" si="34"/>
        <v>-6.5150468414717295</v>
      </c>
      <c r="U185" t="s">
        <v>429</v>
      </c>
      <c r="V185" t="s">
        <v>381</v>
      </c>
      <c r="W185" t="s">
        <v>445</v>
      </c>
      <c r="X185" s="48" t="s">
        <v>469</v>
      </c>
      <c r="Y185" s="41"/>
    </row>
    <row r="186" spans="1:25" s="35" customFormat="1" ht="15" x14ac:dyDescent="0.25">
      <c r="A186">
        <v>1.98</v>
      </c>
      <c r="B186">
        <v>1.93</v>
      </c>
      <c r="C186" s="29">
        <f t="shared" si="26"/>
        <v>2.3185220076411994E-2</v>
      </c>
      <c r="D186" s="30">
        <f>IF(OR($A186="",$B186=""),"",A186*'MPTO_working_2-way'!$G185)</f>
        <v>2.0259067357512959</v>
      </c>
      <c r="E186" s="32">
        <f>IF(OR($A186="",$B186=""),"",B186*'MPTO_working_2-way'!$G185)</f>
        <v>1.9747474747474751</v>
      </c>
      <c r="F186" s="30">
        <f>IF(OR($A186="",$B186=""),"",'MPTO_working_2-way'!D185)</f>
        <v>2.0265153523890338</v>
      </c>
      <c r="G186" s="32">
        <f>IF(OR($A186="",$B186=""),"",'MPTO_working_2-way'!E185)</f>
        <v>1.974169551066798</v>
      </c>
      <c r="H186" s="30">
        <f>IF(OR($A186="",$B186=""),"",'OddsRatio_working_2-way'!M185)</f>
        <v>2.0265298051494733</v>
      </c>
      <c r="I186" s="30">
        <f>IF(OR($A186="",$B186=""),"",'OddsRatio_working_2-way'!N185)</f>
        <v>1.9741558354989901</v>
      </c>
      <c r="J186" s="30">
        <f>IF('Log_working_2-way'!$D185="","",A186^('Log_working_2-way'!$D185))</f>
        <v>2.0268045830085555</v>
      </c>
      <c r="K186" s="32">
        <f>IF('Log_working_2-way'!$D185="","",B186^('Log_working_2-way'!$D185))</f>
        <v>1.9738951466986834</v>
      </c>
      <c r="L186" s="37">
        <f t="shared" si="27"/>
        <v>0.49360613810741677</v>
      </c>
      <c r="M186" s="37">
        <f t="shared" si="28"/>
        <v>0.50639386189258306</v>
      </c>
      <c r="N186" s="38">
        <v>282</v>
      </c>
      <c r="O186" s="38">
        <f t="shared" si="29"/>
        <v>139.57575757575759</v>
      </c>
      <c r="P186" s="38">
        <f t="shared" si="30"/>
        <v>135.88601036269432</v>
      </c>
      <c r="Q186" s="38">
        <f t="shared" si="31"/>
        <v>146.11398963730571</v>
      </c>
      <c r="R186" s="38">
        <f t="shared" si="32"/>
        <v>142.42424242424244</v>
      </c>
      <c r="S186" s="39">
        <f t="shared" si="33"/>
        <v>-6.5382320615481149</v>
      </c>
      <c r="T186" s="39">
        <f t="shared" si="34"/>
        <v>-6.5382320615481149</v>
      </c>
      <c r="U186" t="s">
        <v>283</v>
      </c>
      <c r="V186" t="s">
        <v>377</v>
      </c>
      <c r="W186" t="s">
        <v>445</v>
      </c>
      <c r="X186" s="48" t="s">
        <v>469</v>
      </c>
      <c r="Y186" s="41"/>
    </row>
    <row r="187" spans="1:25" ht="15" x14ac:dyDescent="0.25">
      <c r="A187">
        <v>2.33</v>
      </c>
      <c r="B187">
        <v>1.64</v>
      </c>
      <c r="C187" s="29">
        <f t="shared" si="26"/>
        <v>3.8940646917198674E-2</v>
      </c>
      <c r="D187" s="30">
        <f>IF(OR($A187="",$B187=""),"",A187*'MPTO_working_2-way'!$G186)</f>
        <v>2.4207317073170729</v>
      </c>
      <c r="E187" s="32">
        <f>IF(OR($A187="",$B187=""),"",B187*'MPTO_working_2-way'!$G186)</f>
        <v>1.7038626609442058</v>
      </c>
      <c r="F187" s="30">
        <f>IF(OR($A187="",$B187=""),"",'MPTO_working_2-way'!D186)</f>
        <v>2.4407256004087885</v>
      </c>
      <c r="G187" s="32">
        <f>IF(OR($A187="",$B187=""),"",'MPTO_working_2-way'!E186)</f>
        <v>1.6940946976414255</v>
      </c>
      <c r="H187" s="30">
        <f>IF(OR($A187="",$B187=""),"",'OddsRatio_working_2-way'!M186)</f>
        <v>2.4415703243338491</v>
      </c>
      <c r="I187" s="30">
        <f>IF(OR($A187="",$B187=""),"",'OddsRatio_working_2-way'!N186)</f>
        <v>1.6936879756192957</v>
      </c>
      <c r="J187" s="30">
        <f>IF('Log_working_2-way'!$D186="","",A187^('Log_working_2-way'!$D186))</f>
        <v>2.4508803157494472</v>
      </c>
      <c r="K187" s="32">
        <f>IF('Log_working_2-way'!$D186="","",B187^('Log_working_2-way'!$D186))</f>
        <v>1.6892367269337625</v>
      </c>
      <c r="L187" s="37">
        <f t="shared" si="27"/>
        <v>0.41309823677581869</v>
      </c>
      <c r="M187" s="37">
        <f t="shared" si="28"/>
        <v>0.58690176322418142</v>
      </c>
      <c r="N187" s="38">
        <v>283</v>
      </c>
      <c r="O187" s="38">
        <f t="shared" si="29"/>
        <v>161.54077253218884</v>
      </c>
      <c r="P187" s="38">
        <f t="shared" si="30"/>
        <v>110.43902439024387</v>
      </c>
      <c r="Q187" s="38">
        <f t="shared" si="31"/>
        <v>172.5609756097561</v>
      </c>
      <c r="R187" s="38">
        <f t="shared" si="32"/>
        <v>121.45922746781116</v>
      </c>
      <c r="S187" s="39">
        <f t="shared" si="33"/>
        <v>-11.02020307756726</v>
      </c>
      <c r="T187" s="39">
        <f t="shared" si="34"/>
        <v>-11.020203077567288</v>
      </c>
      <c r="U187" t="s">
        <v>404</v>
      </c>
      <c r="V187" t="s">
        <v>303</v>
      </c>
      <c r="W187" t="s">
        <v>446</v>
      </c>
      <c r="X187" s="48" t="s">
        <v>469</v>
      </c>
      <c r="Y187" s="41"/>
    </row>
    <row r="188" spans="1:25" s="35" customFormat="1" ht="15" x14ac:dyDescent="0.25">
      <c r="A188">
        <v>2.64</v>
      </c>
      <c r="B188">
        <v>1.54</v>
      </c>
      <c r="C188" s="29">
        <f t="shared" si="26"/>
        <v>2.813852813852824E-2</v>
      </c>
      <c r="D188" s="30">
        <f>IF(OR($A188="",$B188=""),"",A188*'MPTO_working_2-way'!$G187)</f>
        <v>2.7142857142857149</v>
      </c>
      <c r="E188" s="32">
        <f>IF(OR($A188="",$B188=""),"",B188*'MPTO_working_2-way'!$G187)</f>
        <v>1.5833333333333335</v>
      </c>
      <c r="F188" s="30">
        <f>IF(OR($A188="",$B188=""),"",'MPTO_working_2-way'!D187)</f>
        <v>2.7418397626112765</v>
      </c>
      <c r="G188" s="32">
        <f>IF(OR($A188="",$B188=""),"",'MPTO_working_2-way'!E187)</f>
        <v>1.5741056218057923</v>
      </c>
      <c r="H188" s="30">
        <f>IF(OR($A188="",$B188=""),"",'OddsRatio_working_2-way'!M187)</f>
        <v>2.7427096823731243</v>
      </c>
      <c r="I188" s="30">
        <f>IF(OR($A188="",$B188=""),"",'OddsRatio_working_2-way'!N187)</f>
        <v>1.5738190417570046</v>
      </c>
      <c r="J188" s="30">
        <f>IF('Log_working_2-way'!$D187="","",A188^('Log_working_2-way'!$D187))</f>
        <v>2.7555470769012813</v>
      </c>
      <c r="K188" s="32">
        <f>IF('Log_working_2-way'!$D187="","",B188^('Log_working_2-way'!$D187))</f>
        <v>1.5696230042233144</v>
      </c>
      <c r="L188" s="37">
        <f t="shared" si="27"/>
        <v>0.36842105263157887</v>
      </c>
      <c r="M188" s="37">
        <f t="shared" si="28"/>
        <v>0.63157894736842102</v>
      </c>
      <c r="N188" s="38">
        <v>284</v>
      </c>
      <c r="O188" s="38">
        <f t="shared" si="29"/>
        <v>176.42424242424241</v>
      </c>
      <c r="P188" s="38">
        <f t="shared" si="30"/>
        <v>99.584415584415595</v>
      </c>
      <c r="Q188" s="38">
        <f t="shared" si="31"/>
        <v>184.41558441558442</v>
      </c>
      <c r="R188" s="38">
        <f t="shared" si="32"/>
        <v>107.57575757575758</v>
      </c>
      <c r="S188" s="39">
        <f t="shared" si="33"/>
        <v>-7.9913419913420114</v>
      </c>
      <c r="T188" s="39">
        <f t="shared" si="34"/>
        <v>-7.991341991341983</v>
      </c>
      <c r="U188" t="s">
        <v>157</v>
      </c>
      <c r="V188" t="s">
        <v>130</v>
      </c>
      <c r="W188" t="s">
        <v>160</v>
      </c>
      <c r="X188" s="48" t="s">
        <v>469</v>
      </c>
      <c r="Y188" s="41"/>
    </row>
    <row r="189" spans="1:25" s="35" customFormat="1" ht="15" x14ac:dyDescent="0.25">
      <c r="A189">
        <v>2.13</v>
      </c>
      <c r="B189">
        <v>1.74</v>
      </c>
      <c r="C189" s="29">
        <f t="shared" si="26"/>
        <v>4.4196211753278369E-2</v>
      </c>
      <c r="D189" s="30">
        <f>IF(OR($A189="",$B189=""),"",A189*'MPTO_working_2-way'!$G188)</f>
        <v>2.2241379310344827</v>
      </c>
      <c r="E189" s="32">
        <f>IF(OR($A189="",$B189=""),"",B189*'MPTO_working_2-way'!$G188)</f>
        <v>1.8169014084507042</v>
      </c>
      <c r="F189" s="30">
        <f>IF(OR($A189="",$B189=""),"",'MPTO_working_2-way'!D188)</f>
        <v>2.2352089741270129</v>
      </c>
      <c r="G189" s="32">
        <f>IF(OR($A189="",$B189=""),"",'MPTO_working_2-way'!E188)</f>
        <v>1.8095796103705875</v>
      </c>
      <c r="H189" s="30">
        <f>IF(OR($A189="",$B189=""),"",'OddsRatio_working_2-way'!M188)</f>
        <v>2.235729350232901</v>
      </c>
      <c r="I189" s="30">
        <f>IF(OR($A189="",$B189=""),"",'OddsRatio_working_2-way'!N188)</f>
        <v>1.8092386895330501</v>
      </c>
      <c r="J189" s="30">
        <f>IF('Log_working_2-way'!$D188="","",A189^('Log_working_2-way'!$D188))</f>
        <v>2.2408640724077871</v>
      </c>
      <c r="K189" s="32">
        <f>IF('Log_working_2-way'!$D188="","",B189^('Log_working_2-way'!$D188))</f>
        <v>1.8058900424598134</v>
      </c>
      <c r="L189" s="37">
        <f t="shared" si="27"/>
        <v>0.44961240310077522</v>
      </c>
      <c r="M189" s="37">
        <f t="shared" si="28"/>
        <v>0.55038759689922478</v>
      </c>
      <c r="N189" s="38">
        <v>285</v>
      </c>
      <c r="O189" s="38">
        <f t="shared" si="29"/>
        <v>151.19718309859152</v>
      </c>
      <c r="P189" s="38">
        <f t="shared" si="30"/>
        <v>121.20689655172411</v>
      </c>
      <c r="Q189" s="38">
        <f t="shared" si="31"/>
        <v>163.79310344827584</v>
      </c>
      <c r="R189" s="38">
        <f t="shared" si="32"/>
        <v>133.80281690140845</v>
      </c>
      <c r="S189" s="39">
        <f t="shared" si="33"/>
        <v>-12.59592034968432</v>
      </c>
      <c r="T189" s="39">
        <f t="shared" si="34"/>
        <v>-12.595920349684334</v>
      </c>
      <c r="U189" t="s">
        <v>338</v>
      </c>
      <c r="V189" t="s">
        <v>334</v>
      </c>
      <c r="W189" t="s">
        <v>448</v>
      </c>
      <c r="X189" s="48" t="s">
        <v>469</v>
      </c>
      <c r="Y189" s="41"/>
    </row>
    <row r="190" spans="1:25" s="35" customFormat="1" ht="15" x14ac:dyDescent="0.25">
      <c r="A190">
        <v>2.1</v>
      </c>
      <c r="B190">
        <v>1.78</v>
      </c>
      <c r="C190" s="29">
        <f t="shared" si="26"/>
        <v>3.7988228999465079E-2</v>
      </c>
      <c r="D190" s="30">
        <f>IF(OR($A190="",$B190=""),"",A190*'MPTO_working_2-way'!$G189)</f>
        <v>2.1797752808988768</v>
      </c>
      <c r="E190" s="32">
        <f>IF(OR($A190="",$B190=""),"",B190*'MPTO_working_2-way'!$G189)</f>
        <v>1.8476190476190479</v>
      </c>
      <c r="F190" s="30">
        <f>IF(OR($A190="",$B190=""),"",'MPTO_working_2-way'!D189)</f>
        <v>2.1872440023405506</v>
      </c>
      <c r="G190" s="32">
        <f>IF(OR($A190="",$B190=""),"",'MPTO_working_2-way'!E189)</f>
        <v>1.8422868408082802</v>
      </c>
      <c r="H190" s="30">
        <f>IF(OR($A190="",$B190=""),"",'OddsRatio_working_2-way'!M189)</f>
        <v>2.1875421719907089</v>
      </c>
      <c r="I190" s="30">
        <f>IF(OR($A190="",$B190=""),"",'OddsRatio_working_2-way'!N189)</f>
        <v>1.8420753583206844</v>
      </c>
      <c r="J190" s="30">
        <f>IF('Log_working_2-way'!$D189="","",A190^('Log_working_2-way'!$D189))</f>
        <v>2.1909772182449698</v>
      </c>
      <c r="K190" s="32">
        <f>IF('Log_working_2-way'!$D189="","",B190^('Log_working_2-way'!$D189))</f>
        <v>1.8396466235294411</v>
      </c>
      <c r="L190" s="37">
        <f t="shared" si="27"/>
        <v>0.45876288659793807</v>
      </c>
      <c r="M190" s="37">
        <f t="shared" si="28"/>
        <v>0.54123711340206171</v>
      </c>
      <c r="N190" s="38">
        <v>286</v>
      </c>
      <c r="O190" s="38">
        <f t="shared" si="29"/>
        <v>149.80952380952382</v>
      </c>
      <c r="P190" s="38">
        <f t="shared" si="30"/>
        <v>125.32584269662921</v>
      </c>
      <c r="Q190" s="38">
        <f t="shared" si="31"/>
        <v>160.67415730337081</v>
      </c>
      <c r="R190" s="38">
        <f t="shared" si="32"/>
        <v>136.19047619047618</v>
      </c>
      <c r="S190" s="39">
        <f t="shared" si="33"/>
        <v>-10.864633493846981</v>
      </c>
      <c r="T190" s="39">
        <f t="shared" si="34"/>
        <v>-10.864633493846966</v>
      </c>
      <c r="U190" t="s">
        <v>343</v>
      </c>
      <c r="V190" t="s">
        <v>436</v>
      </c>
      <c r="W190" t="s">
        <v>449</v>
      </c>
      <c r="X190" s="48" t="s">
        <v>469</v>
      </c>
      <c r="Y190" s="41"/>
    </row>
    <row r="191" spans="1:25" ht="15" x14ac:dyDescent="0.25">
      <c r="A191">
        <v>2.11</v>
      </c>
      <c r="B191">
        <v>1.77</v>
      </c>
      <c r="C191" s="29">
        <f t="shared" si="26"/>
        <v>3.8905400701529036E-2</v>
      </c>
      <c r="D191" s="30">
        <f>IF(OR($A191="",$B191=""),"",A191*'MPTO_working_2-way'!$G190)</f>
        <v>2.1920903954802262</v>
      </c>
      <c r="E191" s="32">
        <f>IF(OR($A191="",$B191=""),"",B191*'MPTO_working_2-way'!$G190)</f>
        <v>1.8388625592417065</v>
      </c>
      <c r="F191" s="30">
        <f>IF(OR($A191="",$B191=""),"",'MPTO_working_2-way'!D190)</f>
        <v>2.2003122514507911</v>
      </c>
      <c r="G191" s="32">
        <f>IF(OR($A191="",$B191=""),"",'MPTO_working_2-way'!E190)</f>
        <v>1.8331165484575556</v>
      </c>
      <c r="H191" s="30">
        <f>IF(OR($A191="",$B191=""),"",'OddsRatio_working_2-way'!M190)</f>
        <v>2.2006491750542465</v>
      </c>
      <c r="I191" s="30">
        <f>IF(OR($A191="",$B191=""),"",'OddsRatio_working_2-way'!N190)</f>
        <v>1.8328827610736662</v>
      </c>
      <c r="J191" s="30">
        <f>IF('Log_working_2-way'!$D190="","",A191^('Log_working_2-way'!$D190))</f>
        <v>2.2044360761738599</v>
      </c>
      <c r="K191" s="32">
        <f>IF('Log_working_2-way'!$D190="","",B191^('Log_working_2-way'!$D190))</f>
        <v>1.8302640711133078</v>
      </c>
      <c r="L191" s="37">
        <f t="shared" si="27"/>
        <v>0.45618556701030921</v>
      </c>
      <c r="M191" s="37">
        <f t="shared" si="28"/>
        <v>0.54381443298969068</v>
      </c>
      <c r="N191" s="38">
        <v>287</v>
      </c>
      <c r="O191" s="38">
        <f t="shared" si="29"/>
        <v>150.98104265402841</v>
      </c>
      <c r="P191" s="38">
        <f t="shared" si="30"/>
        <v>124.85310734463278</v>
      </c>
      <c r="Q191" s="38">
        <f t="shared" si="31"/>
        <v>162.14689265536722</v>
      </c>
      <c r="R191" s="38">
        <f t="shared" si="32"/>
        <v>136.01895734597156</v>
      </c>
      <c r="S191" s="39">
        <f t="shared" si="33"/>
        <v>-11.165850001338811</v>
      </c>
      <c r="T191" s="39">
        <f t="shared" si="34"/>
        <v>-11.165850001338782</v>
      </c>
      <c r="U191" t="s">
        <v>341</v>
      </c>
      <c r="V191" t="s">
        <v>182</v>
      </c>
      <c r="W191" t="s">
        <v>449</v>
      </c>
      <c r="X191" s="48" t="s">
        <v>469</v>
      </c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48" activePane="bottomLeft" state="frozen"/>
      <selection pane="bottomLeft" activeCell="S3" sqref="S3:S19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1.36</v>
      </c>
      <c r="B3">
        <v>5.6</v>
      </c>
      <c r="C3">
        <v>8.1</v>
      </c>
      <c r="D3" s="20">
        <f>IF(OR($A3="",$B3="",$C3=""),"",(1/A3)+(1/B3)+(1/C3)-1)</f>
        <v>3.7322336341944151E-2</v>
      </c>
      <c r="E3" s="17">
        <f>IF(OR($A3="",$B3="",$C3=""),"",A3*'MPTO_working_3-way'!$I2)</f>
        <v>1.4107583774250441</v>
      </c>
      <c r="F3" s="21">
        <f>IF(OR($A3="",$B3="",$C3=""),"",B3*'MPTO_working_3-way'!$I2)</f>
        <v>5.8090050835148865</v>
      </c>
      <c r="G3" s="22">
        <f>IF(OR($A3="",$B3="",$C3=""),"",C3*'MPTO_working_3-way'!$I2)</f>
        <v>8.4023109243697469</v>
      </c>
      <c r="H3" s="17">
        <f>IF(OR($A3="",$B3="",$C3=""),"",'MPTO_working_3-way'!E2)</f>
        <v>1.3834064895767304</v>
      </c>
      <c r="I3" s="21">
        <f>IF(OR($A3="",$B3="",$C3=""),"",'MPTO_working_3-way'!F2)</f>
        <v>6.0193588676103236</v>
      </c>
      <c r="J3" s="22">
        <f>IF(OR($A3="",$B3="",$C3=""),"",'MPTO_working_3-way'!G2)</f>
        <v>9.0077096799314678</v>
      </c>
      <c r="K3" s="17">
        <f>IF(OR($A3="",$B3="",$C3=""),"",'OddsRatio_working_3-way'!H2)</f>
        <v>1.3914192006488362</v>
      </c>
      <c r="L3" s="21">
        <f>IF(OR($A3="",$B3="",$C3=""),"",'OddsRatio_working_3-way'!I2)</f>
        <v>6.001467563846238</v>
      </c>
      <c r="M3" s="22">
        <f>IF(OR($A3="",$B3="",$C3=""),"",'OddsRatio_working_3-way'!J2)</f>
        <v>8.7196564572409319</v>
      </c>
      <c r="N3" s="23">
        <f>(1/E3)* 100</f>
        <v>70.883860482560323</v>
      </c>
      <c r="O3" s="24">
        <f>(1/F3)* 100</f>
        <v>17.214651831478939</v>
      </c>
      <c r="P3" s="24">
        <f>(1/G3)* 100</f>
        <v>11.901487685960745</v>
      </c>
      <c r="Q3" t="s">
        <v>100</v>
      </c>
      <c r="R3" t="s">
        <v>132</v>
      </c>
      <c r="S3" s="48" t="s">
        <v>466</v>
      </c>
      <c r="T3" s="35">
        <v>100</v>
      </c>
      <c r="U3" s="35">
        <f>(1/A4)*((T3*A4)-T3)</f>
        <v>51.456310679611654</v>
      </c>
      <c r="V3" s="35">
        <f>(1/B4)*((T3*B4)-T3)</f>
        <v>74.937343358395992</v>
      </c>
      <c r="W3" s="35">
        <f>(1/C4)*((T3*C4)-T3)</f>
        <v>71.346704871060169</v>
      </c>
      <c r="X3" s="35">
        <f>((1/B4)+(1/C4))*T3</f>
        <v>53.715951770543832</v>
      </c>
      <c r="Y3" s="35">
        <f>((1/A4)+(1/C4))*T3</f>
        <v>77.19698444932817</v>
      </c>
      <c r="Z3" s="35">
        <f>((1/A4)+(1/B4))*T3</f>
        <v>73.606345961992361</v>
      </c>
      <c r="AA3" s="35">
        <f t="shared" ref="AA3" si="0">U3-X3</f>
        <v>-2.2596410909321776</v>
      </c>
      <c r="AB3" s="35">
        <f t="shared" ref="AB3" si="1">V3-Y3</f>
        <v>-2.2596410909321776</v>
      </c>
      <c r="AC3" s="35">
        <f t="shared" ref="AC3" si="2">W3-Z3</f>
        <v>-2.2596410909321918</v>
      </c>
      <c r="AD3" s="27"/>
      <c r="AE3" s="27"/>
      <c r="AF3">
        <v>1.44</v>
      </c>
      <c r="AG3">
        <v>2.86</v>
      </c>
      <c r="AH3" s="41"/>
      <c r="AI3" s="27"/>
      <c r="AJ3" t="s">
        <v>159</v>
      </c>
    </row>
    <row r="4" spans="1:36" ht="15" x14ac:dyDescent="0.25">
      <c r="A4">
        <v>2.06</v>
      </c>
      <c r="B4">
        <v>3.99</v>
      </c>
      <c r="C4">
        <v>3.49</v>
      </c>
      <c r="D4" s="20">
        <f t="shared" ref="D4:D67" si="3">IF(OR($A4="",$B4="",$C4=""),"",(1/A4)+(1/B4)+(1/C4)-1)</f>
        <v>2.259641090932174E-2</v>
      </c>
      <c r="E4" s="17">
        <f>IF(OR($A4="",$B4="",$C4=""),"",A4*'MPTO_working_3-way'!$I3)</f>
        <v>2.1065486064732029</v>
      </c>
      <c r="F4" s="21">
        <f>IF(OR($A4="",$B4="",$C4=""),"",B4*'MPTO_working_3-way'!$I3)</f>
        <v>4.0801596795281938</v>
      </c>
      <c r="G4" s="22">
        <f>IF(OR($A4="",$B4="",$C4=""),"",C4*'MPTO_working_3-way'!$I3)</f>
        <v>3.5688614740735329</v>
      </c>
      <c r="H4" s="17">
        <f>IF(OR($A4="",$B4="",$C4=""),"",'MPTO_working_3-way'!E3)</f>
        <v>2.0924671432023443</v>
      </c>
      <c r="I4" s="21">
        <f>IF(OR($A4="",$B4="",$C4=""),"",'MPTO_working_3-way'!F3)</f>
        <v>4.1136277876784542</v>
      </c>
      <c r="J4" s="22">
        <f>IF(OR($A4="",$B4="",$C4=""),"",'MPTO_working_3-way'!G3)</f>
        <v>3.584218929391354</v>
      </c>
      <c r="K4" s="17">
        <f>IF(OR($A4="",$B4="",$C4=""),"",'OddsRatio_working_3-way'!H3)</f>
        <v>2.0981750205921683</v>
      </c>
      <c r="L4" s="21">
        <f>IF(OR($A4="",$B4="",$C4=""),"",'OddsRatio_working_3-way'!I3)</f>
        <v>4.0976823694062112</v>
      </c>
      <c r="M4" s="22">
        <f>IF(OR($A4="",$B4="",$C4=""),"",'OddsRatio_working_3-way'!J3)</f>
        <v>3.5796752842212261</v>
      </c>
      <c r="N4" s="23">
        <f t="shared" ref="N4" si="4">(1/E4)* 100</f>
        <v>47.471014764487506</v>
      </c>
      <c r="O4" s="24">
        <f t="shared" ref="O4" si="5">(1/F4)* 100</f>
        <v>24.508844715499816</v>
      </c>
      <c r="P4" s="24">
        <f t="shared" ref="P4" si="6">(1/G4)* 100</f>
        <v>28.020140520012689</v>
      </c>
      <c r="Q4" t="s">
        <v>189</v>
      </c>
      <c r="R4" t="s">
        <v>346</v>
      </c>
      <c r="S4" s="48" t="s">
        <v>466</v>
      </c>
      <c r="T4" s="35">
        <v>100</v>
      </c>
      <c r="U4" s="35">
        <f t="shared" ref="U4" si="7">(1/A5)*((T4*A5)-T4)</f>
        <v>52.38095238095238</v>
      </c>
      <c r="V4" s="35">
        <f t="shared" ref="V4" si="8">(1/B5)*((T4*B5)-T4)</f>
        <v>72.972972972972968</v>
      </c>
      <c r="W4" s="35">
        <f t="shared" ref="W4" si="9">(1/C5)*((T4*C5)-T4)</f>
        <v>71.751412429378533</v>
      </c>
      <c r="X4" s="35">
        <f t="shared" ref="X4" si="10">((1/B5)+(1/C5))*T4</f>
        <v>55.275614597648492</v>
      </c>
      <c r="Y4" s="35">
        <f t="shared" ref="Y4" si="11">((1/A5)+(1/C5))*T4</f>
        <v>75.867635189669073</v>
      </c>
      <c r="Z4" s="35">
        <f t="shared" ref="Z4" si="12">((1/A5)+(1/B5))*T4</f>
        <v>74.646074646074652</v>
      </c>
      <c r="AA4" s="35">
        <f t="shared" ref="AA4" si="13">U4-X4</f>
        <v>-2.894662216696112</v>
      </c>
      <c r="AB4" s="35">
        <f t="shared" ref="AB4" si="14">V4-Y4</f>
        <v>-2.8946622166961049</v>
      </c>
      <c r="AC4" s="35">
        <f t="shared" ref="AC4" si="15">W4-Z4</f>
        <v>-2.8946622166961191</v>
      </c>
      <c r="AD4" s="4"/>
      <c r="AE4" s="4"/>
      <c r="AF4">
        <v>1.61</v>
      </c>
      <c r="AG4">
        <v>2.46</v>
      </c>
      <c r="AH4" s="4"/>
      <c r="AI4" s="4"/>
      <c r="AJ4" t="s">
        <v>440</v>
      </c>
    </row>
    <row r="5" spans="1:36" s="12" customFormat="1" ht="15" x14ac:dyDescent="0.25">
      <c r="A5">
        <v>2.1</v>
      </c>
      <c r="B5">
        <v>3.7</v>
      </c>
      <c r="C5">
        <v>3.54</v>
      </c>
      <c r="D5" s="20">
        <f t="shared" si="3"/>
        <v>2.89466221669612E-2</v>
      </c>
      <c r="E5" s="17">
        <f>IF(OR($A5="",$B5="",$C5=""),"",A5*'MPTO_working_3-way'!$I4)</f>
        <v>2.1607879065506186</v>
      </c>
      <c r="F5" s="21">
        <f>IF(OR($A5="",$B5="",$C5=""),"",B5*'MPTO_working_3-way'!$I4)</f>
        <v>3.8071025020177567</v>
      </c>
      <c r="G5" s="22">
        <f>IF(OR($A5="",$B5="",$C5=""),"",C5*'MPTO_working_3-way'!$I4)</f>
        <v>3.6424710424710427</v>
      </c>
      <c r="H5" s="17">
        <f>IF(OR($A5="",$B5="",$C5=""),"",'MPTO_working_3-way'!E4)</f>
        <v>2.1434315727132462</v>
      </c>
      <c r="I5" s="21">
        <f>IF(OR($A5="",$B5="",$C5=""),"",'MPTO_working_3-way'!F4)</f>
        <v>3.8369835114248256</v>
      </c>
      <c r="J5" s="22">
        <f>IF(OR($A5="",$B5="",$C5=""),"",'MPTO_working_3-way'!G4)</f>
        <v>3.6651920155637883</v>
      </c>
      <c r="K5" s="17">
        <f>IF(OR($A5="",$B5="",$C5=""),"",'OddsRatio_working_3-way'!H4)</f>
        <v>2.1504909063952806</v>
      </c>
      <c r="L5" s="21">
        <f>IF(OR($A5="",$B5="",$C5=""),"",'OddsRatio_working_3-way'!I4)</f>
        <v>3.8239322247884164</v>
      </c>
      <c r="M5" s="22">
        <f>IF(OR($A5="",$B5="",$C5=""),"",'OddsRatio_working_3-way'!J4)</f>
        <v>3.6565880929491024</v>
      </c>
      <c r="N5" s="23">
        <f t="shared" ref="N5:N68" si="16">(1/E5)* 100</f>
        <v>46.279414882340468</v>
      </c>
      <c r="O5" s="24">
        <f t="shared" ref="O5:O68" si="17">(1/F5)* 100</f>
        <v>26.266694933220265</v>
      </c>
      <c r="P5" s="24">
        <f t="shared" ref="P5:P68" si="18">(1/G5)* 100</f>
        <v>27.45389018443926</v>
      </c>
      <c r="Q5" t="s">
        <v>351</v>
      </c>
      <c r="R5" t="s">
        <v>202</v>
      </c>
      <c r="S5" s="48" t="s">
        <v>466</v>
      </c>
      <c r="T5" s="35">
        <v>100</v>
      </c>
      <c r="U5" s="35">
        <f t="shared" ref="U5:U68" si="19">(1/A6)*((T5*A6)-T5)</f>
        <v>66.555183946488299</v>
      </c>
      <c r="V5" s="35">
        <f t="shared" ref="V5:V68" si="20">(1/B6)*((T5*B6)-T5)</f>
        <v>72.451790633608823</v>
      </c>
      <c r="W5" s="35">
        <f t="shared" ref="W5:W68" si="21">(1/C6)*((T5*C6)-T5)</f>
        <v>58.15899581589958</v>
      </c>
      <c r="X5" s="35">
        <f t="shared" ref="X5:X68" si="22">((1/B6)+(1/C6))*T5</f>
        <v>69.389213550491604</v>
      </c>
      <c r="Y5" s="35">
        <f t="shared" ref="Y5:Y68" si="23">((1/A6)+(1/C6))*T5</f>
        <v>75.285820237612128</v>
      </c>
      <c r="Z5" s="35">
        <f t="shared" ref="Z5:Z68" si="24">((1/A6)+(1/B6))*T5</f>
        <v>60.993025419902892</v>
      </c>
      <c r="AA5" s="35">
        <f t="shared" ref="AA5:AA68" si="25">U5-X5</f>
        <v>-2.8340296040033053</v>
      </c>
      <c r="AB5" s="35">
        <f t="shared" ref="AB5:AB68" si="26">V5-Y5</f>
        <v>-2.8340296040033053</v>
      </c>
      <c r="AC5" s="35">
        <f t="shared" ref="AC5:AC68" si="27">W5-Z5</f>
        <v>-2.8340296040033124</v>
      </c>
      <c r="AD5" s="27"/>
      <c r="AE5" s="27"/>
      <c r="AF5">
        <v>1.76</v>
      </c>
      <c r="AG5">
        <v>2.15</v>
      </c>
      <c r="AH5" s="36"/>
      <c r="AI5" s="27"/>
      <c r="AJ5" t="s">
        <v>441</v>
      </c>
    </row>
    <row r="6" spans="1:36" s="12" customFormat="1" ht="15" x14ac:dyDescent="0.25">
      <c r="A6">
        <v>2.99</v>
      </c>
      <c r="B6">
        <v>3.63</v>
      </c>
      <c r="C6">
        <v>2.39</v>
      </c>
      <c r="D6" s="20">
        <f t="shared" si="3"/>
        <v>2.8340296040032964E-2</v>
      </c>
      <c r="E6" s="17">
        <f>IF(OR($A6="",$B6="",$C6=""),"",A6*'MPTO_working_3-way'!$I5)</f>
        <v>3.0747374851596989</v>
      </c>
      <c r="F6" s="21">
        <f>IF(OR($A6="",$B6="",$C6=""),"",B6*'MPTO_working_3-way'!$I5)</f>
        <v>3.7328752746253198</v>
      </c>
      <c r="G6" s="22">
        <f>IF(OR($A6="",$B6="",$C6=""),"",C6*'MPTO_working_3-way'!$I5)</f>
        <v>2.4577333075356789</v>
      </c>
      <c r="H6" s="17">
        <f>IF(OR($A6="",$B6="",$C6=""),"",'MPTO_working_3-way'!E5)</f>
        <v>3.0769098680951479</v>
      </c>
      <c r="I6" s="21">
        <f>IF(OR($A6="",$B6="",$C6=""),"",'MPTO_working_3-way'!F5)</f>
        <v>3.7588992647155073</v>
      </c>
      <c r="J6" s="22">
        <f>IF(OR($A6="",$B6="",$C6=""),"",'MPTO_working_3-way'!G5)</f>
        <v>2.445207326614014</v>
      </c>
      <c r="K6" s="17">
        <f>IF(OR($A6="",$B6="",$C6=""),"",'OddsRatio_working_3-way'!H5)</f>
        <v>3.0771620327328617</v>
      </c>
      <c r="L6" s="21">
        <f>IF(OR($A6="",$B6="",$C6=""),"",'OddsRatio_working_3-way'!I5)</f>
        <v>3.7451940432600135</v>
      </c>
      <c r="M6" s="22">
        <f>IF(OR($A6="",$B6="",$C6=""),"",'OddsRatio_working_3-way'!J5)</f>
        <v>2.4508820228636568</v>
      </c>
      <c r="N6" s="23">
        <f t="shared" si="16"/>
        <v>32.523101722554401</v>
      </c>
      <c r="O6" s="24">
        <f t="shared" si="17"/>
        <v>26.789001143371259</v>
      </c>
      <c r="P6" s="24">
        <f t="shared" si="18"/>
        <v>40.68789713407434</v>
      </c>
      <c r="Q6" t="s">
        <v>349</v>
      </c>
      <c r="R6" t="s">
        <v>350</v>
      </c>
      <c r="S6" s="48" t="s">
        <v>466</v>
      </c>
      <c r="T6" s="35">
        <v>100</v>
      </c>
      <c r="U6" s="35">
        <f t="shared" si="19"/>
        <v>57.264957264957268</v>
      </c>
      <c r="V6" s="35">
        <f t="shared" si="20"/>
        <v>70.326409495548958</v>
      </c>
      <c r="W6" s="35">
        <f t="shared" si="21"/>
        <v>69.696969696969703</v>
      </c>
      <c r="X6" s="35">
        <f t="shared" si="22"/>
        <v>59.976620807481339</v>
      </c>
      <c r="Y6" s="35">
        <f t="shared" si="23"/>
        <v>73.038073038073037</v>
      </c>
      <c r="Z6" s="35">
        <f t="shared" si="24"/>
        <v>72.408633239493781</v>
      </c>
      <c r="AA6" s="35">
        <f t="shared" si="25"/>
        <v>-2.7116635425240716</v>
      </c>
      <c r="AB6" s="35">
        <f t="shared" si="26"/>
        <v>-2.7116635425240787</v>
      </c>
      <c r="AC6" s="35">
        <f t="shared" si="27"/>
        <v>-2.7116635425240787</v>
      </c>
      <c r="AD6" s="27"/>
      <c r="AE6" s="27"/>
      <c r="AF6">
        <v>1.77</v>
      </c>
      <c r="AG6">
        <v>2.14</v>
      </c>
      <c r="AH6" s="36"/>
      <c r="AI6" s="27"/>
      <c r="AJ6" t="s">
        <v>441</v>
      </c>
    </row>
    <row r="7" spans="1:36" s="12" customFormat="1" ht="15" x14ac:dyDescent="0.25">
      <c r="A7">
        <v>2.34</v>
      </c>
      <c r="B7">
        <v>3.37</v>
      </c>
      <c r="C7">
        <v>3.3</v>
      </c>
      <c r="D7" s="20">
        <f t="shared" si="3"/>
        <v>2.7116635425240787E-2</v>
      </c>
      <c r="E7" s="17">
        <f>IF(OR($A7="",$B7="",$C7=""),"",A7*'MPTO_working_3-way'!$I6)</f>
        <v>2.4034529268950635</v>
      </c>
      <c r="F7" s="21">
        <f>IF(OR($A7="",$B7="",$C7=""),"",B7*'MPTO_working_3-way'!$I6)</f>
        <v>3.4613830613830614</v>
      </c>
      <c r="G7" s="22">
        <f>IF(OR($A7="",$B7="",$C7=""),"",C7*'MPTO_working_3-way'!$I6)</f>
        <v>3.3894848969032942</v>
      </c>
      <c r="H7" s="17">
        <f>IF(OR($A7="",$B7="",$C7=""),"",'MPTO_working_3-way'!E6)</f>
        <v>2.3905627341357256</v>
      </c>
      <c r="I7" s="21">
        <f>IF(OR($A7="",$B7="",$C7=""),"",'MPTO_working_3-way'!F6)</f>
        <v>3.4758788157258524</v>
      </c>
      <c r="J7" s="22">
        <f>IF(OR($A7="",$B7="",$C7=""),"",'MPTO_working_3-way'!G6)</f>
        <v>3.4014597586065363</v>
      </c>
      <c r="K7" s="17">
        <f>IF(OR($A7="",$B7="",$C7=""),"",'OddsRatio_working_3-way'!H6)</f>
        <v>2.3961697755108329</v>
      </c>
      <c r="L7" s="21">
        <f>IF(OR($A7="",$B7="",$C7=""),"",'OddsRatio_working_3-way'!I6)</f>
        <v>3.4693450507169215</v>
      </c>
      <c r="M7" s="22">
        <f>IF(OR($A7="",$B7="",$C7=""),"",'OddsRatio_working_3-way'!J6)</f>
        <v>3.3964108087126235</v>
      </c>
      <c r="N7" s="23">
        <f t="shared" si="16"/>
        <v>41.606806141689859</v>
      </c>
      <c r="O7" s="24">
        <f t="shared" si="17"/>
        <v>28.89018586693005</v>
      </c>
      <c r="P7" s="24">
        <f t="shared" si="18"/>
        <v>29.503007991380088</v>
      </c>
      <c r="Q7" t="s">
        <v>83</v>
      </c>
      <c r="R7" t="s">
        <v>73</v>
      </c>
      <c r="S7" s="48" t="s">
        <v>466</v>
      </c>
      <c r="T7" s="35">
        <v>100</v>
      </c>
      <c r="U7" s="35">
        <f t="shared" si="19"/>
        <v>52.38095238095238</v>
      </c>
      <c r="V7" s="35">
        <f t="shared" si="20"/>
        <v>75.369458128078819</v>
      </c>
      <c r="W7" s="35">
        <f t="shared" si="21"/>
        <v>67.637540453074436</v>
      </c>
      <c r="X7" s="35">
        <f t="shared" si="22"/>
        <v>56.99300141884676</v>
      </c>
      <c r="Y7" s="35">
        <f t="shared" si="23"/>
        <v>79.981507165973184</v>
      </c>
      <c r="Z7" s="35">
        <f t="shared" si="24"/>
        <v>72.249589490968802</v>
      </c>
      <c r="AA7" s="35">
        <f t="shared" si="25"/>
        <v>-4.6120490378943799</v>
      </c>
      <c r="AB7" s="35">
        <f t="shared" si="26"/>
        <v>-4.6120490378943657</v>
      </c>
      <c r="AC7" s="35">
        <f t="shared" si="27"/>
        <v>-4.6120490378943657</v>
      </c>
      <c r="AD7" s="27"/>
      <c r="AE7" s="27"/>
      <c r="AF7">
        <v>2.16</v>
      </c>
      <c r="AG7">
        <v>1.77</v>
      </c>
      <c r="AH7" s="36"/>
      <c r="AI7" s="27"/>
      <c r="AJ7" t="s">
        <v>92</v>
      </c>
    </row>
    <row r="8" spans="1:36" ht="15" x14ac:dyDescent="0.25">
      <c r="A8">
        <v>2.1</v>
      </c>
      <c r="B8">
        <v>4.0599999999999996</v>
      </c>
      <c r="C8">
        <v>3.09</v>
      </c>
      <c r="D8" s="20">
        <f t="shared" si="3"/>
        <v>4.6120490378943835E-2</v>
      </c>
      <c r="E8" s="17">
        <f>IF(OR($A8="",$B8="",$C8=""),"",A8*'MPTO_working_3-way'!$I7)</f>
        <v>2.1968530297957822</v>
      </c>
      <c r="F8" s="21">
        <f>IF(OR($A8="",$B8="",$C8=""),"",B8*'MPTO_working_3-way'!$I7)</f>
        <v>4.2472491909385113</v>
      </c>
      <c r="G8" s="22">
        <f>IF(OR($A8="",$B8="",$C8=""),"",C8*'MPTO_working_3-way'!$I7)</f>
        <v>3.2325123152709363</v>
      </c>
      <c r="H8" s="17">
        <f>IF(OR($A8="",$B8="",$C8=""),"",'MPTO_working_3-way'!E7)</f>
        <v>2.1700589273152904</v>
      </c>
      <c r="I8" s="21">
        <f>IF(OR($A8="",$B8="",$C8=""),"",'MPTO_working_3-way'!F7)</f>
        <v>4.3302805071680064</v>
      </c>
      <c r="J8" s="22">
        <f>IF(OR($A8="",$B8="",$C8=""),"",'MPTO_working_3-way'!G7)</f>
        <v>3.2441084696674545</v>
      </c>
      <c r="K8" s="17">
        <f>IF(OR($A8="",$B8="",$C8=""),"",'OddsRatio_working_3-way'!H7)</f>
        <v>2.1812408489986335</v>
      </c>
      <c r="L8" s="21">
        <f>IF(OR($A8="",$B8="",$C8=""),"",'OddsRatio_working_3-way'!I7)</f>
        <v>4.2859972708507446</v>
      </c>
      <c r="M8" s="22">
        <f>IF(OR($A8="",$B8="",$C8=""),"",'OddsRatio_working_3-way'!J7)</f>
        <v>3.2443576130974034</v>
      </c>
      <c r="N8" s="23">
        <f t="shared" si="16"/>
        <v>45.519658640658321</v>
      </c>
      <c r="O8" s="24">
        <f t="shared" si="17"/>
        <v>23.544651021030173</v>
      </c>
      <c r="P8" s="24">
        <f t="shared" si="18"/>
        <v>30.935690338311488</v>
      </c>
      <c r="Q8" t="s">
        <v>252</v>
      </c>
      <c r="R8" t="s">
        <v>269</v>
      </c>
      <c r="S8" s="48" t="s">
        <v>466</v>
      </c>
      <c r="T8" s="35">
        <v>100</v>
      </c>
      <c r="U8" s="35">
        <f t="shared" si="19"/>
        <v>36.708860759493668</v>
      </c>
      <c r="V8" s="35">
        <f t="shared" si="20"/>
        <v>78.260869565217391</v>
      </c>
      <c r="W8" s="35">
        <f t="shared" si="21"/>
        <v>82.547993019197207</v>
      </c>
      <c r="X8" s="35">
        <f t="shared" si="22"/>
        <v>39.191137415585402</v>
      </c>
      <c r="Y8" s="35">
        <f t="shared" si="23"/>
        <v>80.743146221309118</v>
      </c>
      <c r="Z8" s="35">
        <f t="shared" si="24"/>
        <v>85.030269675288935</v>
      </c>
      <c r="AA8" s="35">
        <f t="shared" si="25"/>
        <v>-2.4822766560917344</v>
      </c>
      <c r="AB8" s="35">
        <f t="shared" si="26"/>
        <v>-2.4822766560917273</v>
      </c>
      <c r="AC8" s="35">
        <f t="shared" si="27"/>
        <v>-2.4822766560917273</v>
      </c>
      <c r="AF8">
        <v>1.57</v>
      </c>
      <c r="AG8">
        <v>2.44</v>
      </c>
      <c r="AJ8" t="s">
        <v>443</v>
      </c>
    </row>
    <row r="9" spans="1:36" ht="15" x14ac:dyDescent="0.25">
      <c r="A9">
        <v>1.58</v>
      </c>
      <c r="B9">
        <v>4.5999999999999996</v>
      </c>
      <c r="C9">
        <v>5.73</v>
      </c>
      <c r="D9" s="20">
        <f t="shared" si="3"/>
        <v>2.4822766560917309E-2</v>
      </c>
      <c r="E9" s="17">
        <f>IF(OR($A9="",$B9="",$C9=""),"",A9*'MPTO_working_3-way'!$I8)</f>
        <v>1.6192199711662494</v>
      </c>
      <c r="F9" s="21">
        <f>IF(OR($A9="",$B9="",$C9=""),"",B9*'MPTO_working_3-way'!$I8)</f>
        <v>4.7141847261802194</v>
      </c>
      <c r="G9" s="22">
        <f>IF(OR($A9="",$B9="",$C9=""),"",C9*'MPTO_working_3-way'!$I8)</f>
        <v>5.8722344523940571</v>
      </c>
      <c r="H9" s="17">
        <f>IF(OR($A9="",$B9="",$C9=""),"",'MPTO_working_3-way'!E8)</f>
        <v>1.6009294692071681</v>
      </c>
      <c r="I9" s="21">
        <f>IF(OR($A9="",$B9="",$C9=""),"",'MPTO_working_3-way'!F8)</f>
        <v>4.782010867152203</v>
      </c>
      <c r="J9" s="22">
        <f>IF(OR($A9="",$B9="",$C9=""),"",'MPTO_working_3-way'!G8)</f>
        <v>6.0151890397029604</v>
      </c>
      <c r="K9" s="17">
        <f>IF(OR($A9="",$B9="",$C9=""),"",'OddsRatio_working_3-way'!H8)</f>
        <v>1.6071001094289659</v>
      </c>
      <c r="L9" s="21">
        <f>IF(OR($A9="",$B9="",$C9=""),"",'OddsRatio_working_3-way'!I8)</f>
        <v>4.7682075757659961</v>
      </c>
      <c r="M9" s="22">
        <f>IF(OR($A9="",$B9="",$C9=""),"",'OddsRatio_working_3-way'!J8)</f>
        <v>5.9510060648258785</v>
      </c>
      <c r="N9" s="23">
        <f t="shared" si="16"/>
        <v>61.758131557613268</v>
      </c>
      <c r="O9" s="24">
        <f t="shared" si="17"/>
        <v>21.21257562196282</v>
      </c>
      <c r="P9" s="24">
        <f t="shared" si="18"/>
        <v>17.029292820423901</v>
      </c>
      <c r="Q9" t="s">
        <v>275</v>
      </c>
      <c r="R9" t="s">
        <v>361</v>
      </c>
      <c r="S9" s="48" t="s">
        <v>466</v>
      </c>
      <c r="T9" s="35">
        <v>100</v>
      </c>
      <c r="U9" s="35">
        <f t="shared" si="19"/>
        <v>57.446808510638299</v>
      </c>
      <c r="V9" s="35">
        <f t="shared" si="20"/>
        <v>68.847352024922117</v>
      </c>
      <c r="W9" s="35">
        <f t="shared" si="21"/>
        <v>70.930232558139537</v>
      </c>
      <c r="X9" s="35">
        <f t="shared" si="22"/>
        <v>60.222415416938347</v>
      </c>
      <c r="Y9" s="35">
        <f t="shared" si="23"/>
        <v>71.622958931222172</v>
      </c>
      <c r="Z9" s="35">
        <f t="shared" si="24"/>
        <v>73.705839464439578</v>
      </c>
      <c r="AA9" s="35">
        <f t="shared" si="25"/>
        <v>-2.7756069063000481</v>
      </c>
      <c r="AB9" s="35">
        <f t="shared" si="26"/>
        <v>-2.7756069063000552</v>
      </c>
      <c r="AC9" s="35">
        <f t="shared" si="27"/>
        <v>-2.775606906300041</v>
      </c>
      <c r="AF9">
        <v>1.6</v>
      </c>
      <c r="AG9">
        <v>2.4700000000000002</v>
      </c>
      <c r="AJ9" t="s">
        <v>444</v>
      </c>
    </row>
    <row r="10" spans="1:36" ht="15" x14ac:dyDescent="0.25">
      <c r="A10">
        <v>2.35</v>
      </c>
      <c r="B10">
        <v>3.21</v>
      </c>
      <c r="C10">
        <v>3.44</v>
      </c>
      <c r="D10" s="20">
        <f t="shared" si="3"/>
        <v>2.7756069063000544E-2</v>
      </c>
      <c r="E10" s="17">
        <f>IF(OR($A10="",$B10="",$C10=""),"",A10*'MPTO_working_3-way'!$I9)</f>
        <v>2.4152267622980514</v>
      </c>
      <c r="F10" s="21">
        <f>IF(OR($A10="",$B10="",$C10=""),"",B10*'MPTO_working_3-way'!$I9)</f>
        <v>3.2990969816922315</v>
      </c>
      <c r="G10" s="22">
        <f>IF(OR($A10="",$B10="",$C10=""),"",C10*'MPTO_working_3-way'!$I9)</f>
        <v>3.5354808775767217</v>
      </c>
      <c r="H10" s="17">
        <f>IF(OR($A10="",$B10="",$C10=""),"",'MPTO_working_3-way'!E9)</f>
        <v>2.4022298927328531</v>
      </c>
      <c r="I10" s="21">
        <f>IF(OR($A10="",$B10="",$C10=""),"",'MPTO_working_3-way'!F9)</f>
        <v>3.3082517484894867</v>
      </c>
      <c r="J10" s="22">
        <f>IF(OR($A10="",$B10="",$C10=""),"",'MPTO_working_3-way'!G9)</f>
        <v>3.5530838548550818</v>
      </c>
      <c r="K10" s="17">
        <f>IF(OR($A10="",$B10="",$C10=""),"",'OddsRatio_working_3-way'!H9)</f>
        <v>2.4079142077515927</v>
      </c>
      <c r="L10" s="21">
        <f>IF(OR($A10="",$B10="",$C10=""),"",'OddsRatio_working_3-way'!I9)</f>
        <v>3.3048077030600154</v>
      </c>
      <c r="M10" s="22">
        <f>IF(OR($A10="",$B10="",$C10=""),"",'OddsRatio_working_3-way'!J9)</f>
        <v>3.5446745680843601</v>
      </c>
      <c r="N10" s="23">
        <f t="shared" si="16"/>
        <v>41.403979767453194</v>
      </c>
      <c r="O10" s="24">
        <f t="shared" si="17"/>
        <v>30.311324751873837</v>
      </c>
      <c r="P10" s="24">
        <f t="shared" si="18"/>
        <v>28.284695480672966</v>
      </c>
      <c r="Q10" t="s">
        <v>291</v>
      </c>
      <c r="R10" t="s">
        <v>298</v>
      </c>
      <c r="S10" s="48" t="s">
        <v>466</v>
      </c>
      <c r="T10" s="35">
        <v>100</v>
      </c>
      <c r="U10" s="35">
        <f t="shared" si="19"/>
        <v>57.081545064377686</v>
      </c>
      <c r="V10" s="35">
        <f t="shared" si="20"/>
        <v>69.040247678018574</v>
      </c>
      <c r="W10" s="35">
        <f t="shared" si="21"/>
        <v>71.181556195965413</v>
      </c>
      <c r="X10" s="35">
        <f t="shared" si="22"/>
        <v>59.778196126016006</v>
      </c>
      <c r="Y10" s="35">
        <f t="shared" si="23"/>
        <v>71.736898739656894</v>
      </c>
      <c r="Z10" s="35">
        <f t="shared" si="24"/>
        <v>73.878207257603748</v>
      </c>
      <c r="AA10" s="35">
        <f t="shared" si="25"/>
        <v>-2.6966510616383204</v>
      </c>
      <c r="AB10" s="35">
        <f t="shared" si="26"/>
        <v>-2.6966510616383204</v>
      </c>
      <c r="AC10" s="35">
        <f t="shared" si="27"/>
        <v>-2.6966510616383346</v>
      </c>
      <c r="AF10">
        <v>2.0299999999999998</v>
      </c>
      <c r="AG10">
        <v>1.86</v>
      </c>
      <c r="AJ10" t="s">
        <v>452</v>
      </c>
    </row>
    <row r="11" spans="1:36" ht="15" x14ac:dyDescent="0.25">
      <c r="A11">
        <v>2.33</v>
      </c>
      <c r="B11">
        <v>3.23</v>
      </c>
      <c r="C11">
        <v>3.47</v>
      </c>
      <c r="D11" s="20">
        <f t="shared" si="3"/>
        <v>2.6966510616383221E-2</v>
      </c>
      <c r="E11" s="17">
        <f>IF(OR($A11="",$B11="",$C11=""),"",A11*'MPTO_working_3-way'!$I10)</f>
        <v>2.3928319697361728</v>
      </c>
      <c r="F11" s="21">
        <f>IF(OR($A11="",$B11="",$C11=""),"",B11*'MPTO_working_3-way'!$I10)</f>
        <v>3.3171018292909178</v>
      </c>
      <c r="G11" s="22">
        <f>IF(OR($A11="",$B11="",$C11=""),"",C11*'MPTO_working_3-way'!$I10)</f>
        <v>3.5635737918388499</v>
      </c>
      <c r="H11" s="17">
        <f>IF(OR($A11="",$B11="",$C11=""),"",'MPTO_working_3-way'!E10)</f>
        <v>2.3798434165076121</v>
      </c>
      <c r="I11" s="21">
        <f>IF(OR($A11="",$B11="",$C11=""),"",'MPTO_working_3-way'!F10)</f>
        <v>3.3265838460948252</v>
      </c>
      <c r="J11" s="22">
        <f>IF(OR($A11="",$B11="",$C11=""),"",'MPTO_working_3-way'!G10)</f>
        <v>3.5817183215486632</v>
      </c>
      <c r="K11" s="17">
        <f>IF(OR($A11="",$B11="",$C11=""),"",'OddsRatio_working_3-way'!H10)</f>
        <v>2.3854965620776776</v>
      </c>
      <c r="L11" s="21">
        <f>IF(OR($A11="",$B11="",$C11=""),"",'OddsRatio_working_3-way'!I10)</f>
        <v>3.3230506266415194</v>
      </c>
      <c r="M11" s="22">
        <f>IF(OR($A11="",$B11="",$C11=""),"",'OddsRatio_working_3-way'!J10)</f>
        <v>3.5730650438585441</v>
      </c>
      <c r="N11" s="23">
        <f t="shared" si="16"/>
        <v>41.791484427143345</v>
      </c>
      <c r="O11" s="24">
        <f t="shared" si="17"/>
        <v>30.146798363852628</v>
      </c>
      <c r="P11" s="24">
        <f t="shared" si="18"/>
        <v>28.061717209004026</v>
      </c>
      <c r="Q11" t="s">
        <v>304</v>
      </c>
      <c r="R11" t="s">
        <v>398</v>
      </c>
      <c r="S11" s="48" t="s">
        <v>466</v>
      </c>
      <c r="T11" s="35">
        <v>100</v>
      </c>
      <c r="U11" s="35">
        <f t="shared" si="19"/>
        <v>56.140350877192972</v>
      </c>
      <c r="V11" s="35">
        <f t="shared" si="20"/>
        <v>67.637540453074436</v>
      </c>
      <c r="W11" s="35">
        <f t="shared" si="21"/>
        <v>71.751412429378533</v>
      </c>
      <c r="X11" s="35">
        <f t="shared" si="22"/>
        <v>60.611047117547031</v>
      </c>
      <c r="Y11" s="35">
        <f t="shared" si="23"/>
        <v>72.108236693428495</v>
      </c>
      <c r="Z11" s="35">
        <f t="shared" si="24"/>
        <v>76.222108669732592</v>
      </c>
      <c r="AA11" s="35">
        <f t="shared" si="25"/>
        <v>-4.4706962403540587</v>
      </c>
      <c r="AB11" s="35">
        <f t="shared" si="26"/>
        <v>-4.4706962403540587</v>
      </c>
      <c r="AC11" s="35">
        <f t="shared" si="27"/>
        <v>-4.4706962403540587</v>
      </c>
      <c r="AF11">
        <v>2.2400000000000002</v>
      </c>
      <c r="AG11">
        <v>1.7</v>
      </c>
      <c r="AJ11" t="s">
        <v>446</v>
      </c>
    </row>
    <row r="12" spans="1:36" ht="15" x14ac:dyDescent="0.25">
      <c r="A12">
        <v>2.2799999999999998</v>
      </c>
      <c r="B12">
        <v>3.09</v>
      </c>
      <c r="C12">
        <v>3.54</v>
      </c>
      <c r="D12" s="20">
        <f t="shared" si="3"/>
        <v>4.4706962403540551E-2</v>
      </c>
      <c r="E12" s="17">
        <f>IF(OR($A12="",$B12="",$C12=""),"",A12*'MPTO_working_3-way'!$I11)</f>
        <v>2.3819318742800721</v>
      </c>
      <c r="F12" s="21">
        <f>IF(OR($A12="",$B12="",$C12=""),"",B12*'MPTO_working_3-way'!$I11)</f>
        <v>3.22814451382694</v>
      </c>
      <c r="G12" s="22">
        <f>IF(OR($A12="",$B12="",$C12=""),"",C12*'MPTO_working_3-way'!$I11)</f>
        <v>3.6982626469085336</v>
      </c>
      <c r="H12" s="17">
        <f>IF(OR($A12="",$B12="",$C12=""),"",'MPTO_working_3-way'!E11)</f>
        <v>2.3601929641667176</v>
      </c>
      <c r="I12" s="21">
        <f>IF(OR($A12="",$B12="",$C12=""),"",'MPTO_working_3-way'!F11)</f>
        <v>3.2391572686977499</v>
      </c>
      <c r="J12" s="22">
        <f>IF(OR($A12="",$B12="",$C12=""),"",'MPTO_working_3-way'!G11)</f>
        <v>3.7371504401864324</v>
      </c>
      <c r="K12" s="17">
        <f>IF(OR($A12="",$B12="",$C12=""),"",'OddsRatio_working_3-way'!H11)</f>
        <v>2.3695649682328597</v>
      </c>
      <c r="L12" s="21">
        <f>IF(OR($A12="",$B12="",$C12=""),"",'OddsRatio_working_3-way'!I11)</f>
        <v>3.2362427996927168</v>
      </c>
      <c r="M12" s="22">
        <f>IF(OR($A12="",$B12="",$C12=""),"",'OddsRatio_working_3-way'!J11)</f>
        <v>3.7177304838370815</v>
      </c>
      <c r="N12" s="23">
        <f t="shared" si="16"/>
        <v>41.982728842832472</v>
      </c>
      <c r="O12" s="24">
        <f t="shared" si="17"/>
        <v>30.977547495682213</v>
      </c>
      <c r="P12" s="24">
        <f t="shared" si="18"/>
        <v>27.039723661485322</v>
      </c>
      <c r="Q12" t="s">
        <v>322</v>
      </c>
      <c r="R12" t="s">
        <v>97</v>
      </c>
      <c r="S12" s="48" t="s">
        <v>466</v>
      </c>
      <c r="T12" s="35">
        <v>100</v>
      </c>
      <c r="U12" s="35">
        <f t="shared" si="19"/>
        <v>67.21311475409837</v>
      </c>
      <c r="V12" s="35">
        <f t="shared" si="20"/>
        <v>73.262032085561486</v>
      </c>
      <c r="W12" s="35">
        <f t="shared" si="21"/>
        <v>54.954954954954964</v>
      </c>
      <c r="X12" s="35">
        <f t="shared" si="22"/>
        <v>71.783012959483543</v>
      </c>
      <c r="Y12" s="35">
        <f t="shared" si="23"/>
        <v>77.831930290946687</v>
      </c>
      <c r="Z12" s="35">
        <f t="shared" si="24"/>
        <v>59.524853160340143</v>
      </c>
      <c r="AA12" s="35">
        <f t="shared" si="25"/>
        <v>-4.5698982053851722</v>
      </c>
      <c r="AB12" s="35">
        <f t="shared" si="26"/>
        <v>-4.5698982053852006</v>
      </c>
      <c r="AC12" s="35">
        <f t="shared" si="27"/>
        <v>-4.5698982053851793</v>
      </c>
      <c r="AF12">
        <v>2.42</v>
      </c>
      <c r="AG12">
        <v>1.57</v>
      </c>
      <c r="AJ12" t="s">
        <v>93</v>
      </c>
    </row>
    <row r="13" spans="1:36" ht="15" x14ac:dyDescent="0.25">
      <c r="A13">
        <v>3.05</v>
      </c>
      <c r="B13">
        <v>3.74</v>
      </c>
      <c r="C13">
        <v>2.2200000000000002</v>
      </c>
      <c r="D13" s="20">
        <f t="shared" si="3"/>
        <v>4.5698982053851811E-2</v>
      </c>
      <c r="E13" s="17">
        <f>IF(OR($A13="",$B13="",$C13=""),"",A13*'MPTO_working_3-way'!$I12)</f>
        <v>3.1893818952642476</v>
      </c>
      <c r="F13" s="21">
        <f>IF(OR($A13="",$B13="",$C13=""),"",B13*'MPTO_working_3-way'!$I12)</f>
        <v>3.910914192881406</v>
      </c>
      <c r="G13" s="22">
        <f>IF(OR($A13="",$B13="",$C13=""),"",C13*'MPTO_working_3-way'!$I12)</f>
        <v>2.3214517401595511</v>
      </c>
      <c r="H13" s="17">
        <f>IF(OR($A13="",$B13="",$C13=""),"",'MPTO_working_3-way'!E12)</f>
        <v>3.1986094141165426</v>
      </c>
      <c r="I13" s="21">
        <f>IF(OR($A13="",$B13="",$C13=""),"",'MPTO_working_3-way'!F12)</f>
        <v>3.9659454555135953</v>
      </c>
      <c r="J13" s="22">
        <f>IF(OR($A13="",$B13="",$C13=""),"",'MPTO_working_3-way'!G12)</f>
        <v>2.2977019538624486</v>
      </c>
      <c r="K13" s="17">
        <f>IF(OR($A13="",$B13="",$C13=""),"",'OddsRatio_working_3-way'!H12)</f>
        <v>3.1976764067282799</v>
      </c>
      <c r="L13" s="21">
        <f>IF(OR($A13="",$B13="",$C13=""),"",'OddsRatio_working_3-way'!I12)</f>
        <v>3.937382124114873</v>
      </c>
      <c r="M13" s="22">
        <f>IF(OR($A13="",$B13="",$C13=""),"",'OddsRatio_working_3-way'!J12)</f>
        <v>2.3078854713212209</v>
      </c>
      <c r="N13" s="23">
        <f t="shared" si="16"/>
        <v>31.354037642367306</v>
      </c>
      <c r="O13" s="24">
        <f t="shared" si="17"/>
        <v>25.569469200326271</v>
      </c>
      <c r="P13" s="24">
        <f t="shared" si="18"/>
        <v>43.07649315730643</v>
      </c>
      <c r="Q13" t="s">
        <v>324</v>
      </c>
      <c r="R13" t="s">
        <v>321</v>
      </c>
      <c r="S13" s="48" t="s">
        <v>466</v>
      </c>
      <c r="T13" s="35">
        <v>100</v>
      </c>
      <c r="U13" s="35">
        <f t="shared" si="19"/>
        <v>57.264957264957268</v>
      </c>
      <c r="V13" s="35">
        <f t="shared" si="20"/>
        <v>67.637540453074436</v>
      </c>
      <c r="W13" s="35">
        <f t="shared" si="21"/>
        <v>72.899728997289984</v>
      </c>
      <c r="X13" s="35">
        <f t="shared" si="22"/>
        <v>59.462730549635602</v>
      </c>
      <c r="Y13" s="35">
        <f t="shared" si="23"/>
        <v>69.83531373775277</v>
      </c>
      <c r="Z13" s="35">
        <f t="shared" si="24"/>
        <v>75.097502281968303</v>
      </c>
      <c r="AA13" s="35">
        <f t="shared" si="25"/>
        <v>-2.197773284678334</v>
      </c>
      <c r="AB13" s="35">
        <f t="shared" si="26"/>
        <v>-2.197773284678334</v>
      </c>
      <c r="AC13" s="35">
        <f t="shared" si="27"/>
        <v>-2.1977732846783198</v>
      </c>
      <c r="AF13">
        <v>1.7</v>
      </c>
      <c r="AG13">
        <v>2.17</v>
      </c>
      <c r="AJ13" t="s">
        <v>93</v>
      </c>
    </row>
    <row r="14" spans="1:36" ht="15" x14ac:dyDescent="0.25">
      <c r="A14">
        <v>2.34</v>
      </c>
      <c r="B14">
        <v>3.09</v>
      </c>
      <c r="C14">
        <v>3.69</v>
      </c>
      <c r="D14" s="20">
        <f t="shared" si="3"/>
        <v>2.1977732846783393E-2</v>
      </c>
      <c r="E14" s="17">
        <f>IF(OR($A14="",$B14="",$C14=""),"",A14*'MPTO_working_3-way'!$I13)</f>
        <v>2.3914278948614731</v>
      </c>
      <c r="F14" s="21">
        <f>IF(OR($A14="",$B14="",$C14=""),"",B14*'MPTO_working_3-way'!$I13)</f>
        <v>3.1579111944965605</v>
      </c>
      <c r="G14" s="22">
        <f>IF(OR($A14="",$B14="",$C14=""),"",C14*'MPTO_working_3-way'!$I13)</f>
        <v>3.7710978342046308</v>
      </c>
      <c r="H14" s="17">
        <f>IF(OR($A14="",$B14="",$C14=""),"",'MPTO_working_3-way'!E13)</f>
        <v>2.3808134071966993</v>
      </c>
      <c r="I14" s="21">
        <f>IF(OR($A14="",$B14="",$C14=""),"",'MPTO_working_3-way'!F13)</f>
        <v>3.1615686341424922</v>
      </c>
      <c r="J14" s="22">
        <f>IF(OR($A14="",$B14="",$C14=""),"",'MPTO_working_3-way'!G13)</f>
        <v>3.7925217671636302</v>
      </c>
      <c r="K14" s="17">
        <f>IF(OR($A14="",$B14="",$C14=""),"",'OddsRatio_working_3-way'!H13)</f>
        <v>2.3855313852451885</v>
      </c>
      <c r="L14" s="21">
        <f>IF(OR($A14="",$B14="",$C14=""),"",'OddsRatio_working_3-way'!I13)</f>
        <v>3.161015369524212</v>
      </c>
      <c r="M14" s="22">
        <f>IF(OR($A14="",$B14="",$C14=""),"",'OddsRatio_working_3-way'!J13)</f>
        <v>3.7814025569474321</v>
      </c>
      <c r="N14" s="23">
        <f t="shared" si="16"/>
        <v>41.81602138825626</v>
      </c>
      <c r="O14" s="24">
        <f t="shared" si="17"/>
        <v>31.666501633825128</v>
      </c>
      <c r="P14" s="24">
        <f t="shared" si="18"/>
        <v>26.517476977918601</v>
      </c>
      <c r="Q14" t="s">
        <v>158</v>
      </c>
      <c r="R14" t="s">
        <v>150</v>
      </c>
      <c r="S14" s="48" t="s">
        <v>466</v>
      </c>
      <c r="T14" s="35">
        <v>100</v>
      </c>
      <c r="U14" s="35">
        <f t="shared" si="19"/>
        <v>54.545454545454554</v>
      </c>
      <c r="V14" s="35">
        <f t="shared" si="20"/>
        <v>65.870307167235495</v>
      </c>
      <c r="W14" s="35">
        <f t="shared" si="21"/>
        <v>76.24703087885986</v>
      </c>
      <c r="X14" s="35">
        <f t="shared" si="22"/>
        <v>57.882661953904645</v>
      </c>
      <c r="Y14" s="35">
        <f t="shared" si="23"/>
        <v>69.207514575685593</v>
      </c>
      <c r="Z14" s="35">
        <f t="shared" si="24"/>
        <v>79.584238287309958</v>
      </c>
      <c r="AA14" s="35">
        <f t="shared" si="25"/>
        <v>-3.3372074084500909</v>
      </c>
      <c r="AB14" s="35">
        <f t="shared" si="26"/>
        <v>-3.337207408450098</v>
      </c>
      <c r="AC14" s="35">
        <f t="shared" si="27"/>
        <v>-3.337207408450098</v>
      </c>
      <c r="AF14">
        <v>2.67</v>
      </c>
      <c r="AG14">
        <v>1.53</v>
      </c>
      <c r="AJ14" t="s">
        <v>160</v>
      </c>
    </row>
    <row r="15" spans="1:36" ht="15" x14ac:dyDescent="0.25">
      <c r="A15">
        <v>2.2000000000000002</v>
      </c>
      <c r="B15">
        <v>2.93</v>
      </c>
      <c r="C15">
        <v>4.21</v>
      </c>
      <c r="D15" s="20">
        <f t="shared" si="3"/>
        <v>3.3372074084501158E-2</v>
      </c>
      <c r="E15" s="17">
        <f>IF(OR($A15="",$B15="",$C15=""),"",A15*'MPTO_working_3-way'!$I14)</f>
        <v>2.2734185629859027</v>
      </c>
      <c r="F15" s="21">
        <f>IF(OR($A15="",$B15="",$C15=""),"",B15*'MPTO_working_3-way'!$I14)</f>
        <v>3.0277801770675885</v>
      </c>
      <c r="G15" s="22">
        <f>IF(OR($A15="",$B15="",$C15=""),"",C15*'MPTO_working_3-way'!$I14)</f>
        <v>4.35049643189575</v>
      </c>
      <c r="H15" s="17">
        <f>IF(OR($A15="",$B15="",$C15=""),"",'MPTO_working_3-way'!E14)</f>
        <v>2.2551909598435027</v>
      </c>
      <c r="I15" s="21">
        <f>IF(OR($A15="",$B15="",$C15=""),"",'MPTO_working_3-way'!F14)</f>
        <v>3.028716133266073</v>
      </c>
      <c r="J15" s="22">
        <f>IF(OR($A15="",$B15="",$C15=""),"",'MPTO_working_3-way'!G14)</f>
        <v>4.4168505823453978</v>
      </c>
      <c r="K15" s="17">
        <f>IF(OR($A15="",$B15="",$C15=""),"",'OddsRatio_working_3-way'!H14)</f>
        <v>2.2633285069111833</v>
      </c>
      <c r="L15" s="21">
        <f>IF(OR($A15="",$B15="",$C15=""),"",'OddsRatio_working_3-way'!I14)</f>
        <v>3.0318533486154862</v>
      </c>
      <c r="M15" s="22">
        <f>IF(OR($A15="",$B15="",$C15=""),"",'OddsRatio_working_3-way'!J14)</f>
        <v>4.379403755987413</v>
      </c>
      <c r="N15" s="23">
        <f t="shared" si="16"/>
        <v>43.986620690147014</v>
      </c>
      <c r="O15" s="24">
        <f t="shared" si="17"/>
        <v>33.027496763932909</v>
      </c>
      <c r="P15" s="24">
        <f t="shared" si="18"/>
        <v>22.985882545920056</v>
      </c>
      <c r="Q15" t="s">
        <v>413</v>
      </c>
      <c r="R15" t="s">
        <v>181</v>
      </c>
      <c r="S15" s="48" t="s">
        <v>466</v>
      </c>
      <c r="T15" s="35">
        <v>100</v>
      </c>
      <c r="U15" s="35">
        <f t="shared" si="19"/>
        <v>76.24703087885986</v>
      </c>
      <c r="V15" s="35">
        <f t="shared" si="20"/>
        <v>74.293059125964007</v>
      </c>
      <c r="W15" s="35">
        <f t="shared" si="21"/>
        <v>46.524064171122987</v>
      </c>
      <c r="X15" s="35">
        <f t="shared" si="22"/>
        <v>79.182876702912992</v>
      </c>
      <c r="Y15" s="35">
        <f t="shared" si="23"/>
        <v>77.228904950017139</v>
      </c>
      <c r="Z15" s="35">
        <f t="shared" si="24"/>
        <v>49.459909995176133</v>
      </c>
      <c r="AA15" s="35">
        <f t="shared" si="25"/>
        <v>-2.935845824053132</v>
      </c>
      <c r="AB15" s="35">
        <f t="shared" si="26"/>
        <v>-2.935845824053132</v>
      </c>
      <c r="AC15" s="35">
        <f t="shared" si="27"/>
        <v>-2.9358458240531462</v>
      </c>
      <c r="AF15">
        <v>3.05</v>
      </c>
      <c r="AG15">
        <v>1.4</v>
      </c>
      <c r="AJ15" t="s">
        <v>448</v>
      </c>
    </row>
    <row r="16" spans="1:36" ht="15" x14ac:dyDescent="0.25">
      <c r="A16">
        <v>4.21</v>
      </c>
      <c r="B16">
        <v>3.89</v>
      </c>
      <c r="C16">
        <v>1.87</v>
      </c>
      <c r="D16" s="20">
        <f t="shared" si="3"/>
        <v>2.9358458240531293E-2</v>
      </c>
      <c r="E16" s="17">
        <f>IF(OR($A16="",$B16="",$C16=""),"",A16*'MPTO_working_3-way'!$I15)</f>
        <v>4.3335991091926367</v>
      </c>
      <c r="F16" s="21">
        <f>IF(OR($A16="",$B16="",$C16=""),"",B16*'MPTO_working_3-way'!$I15)</f>
        <v>4.0042044025556667</v>
      </c>
      <c r="G16" s="22">
        <f>IF(OR($A16="",$B16="",$C16=""),"",C16*'MPTO_working_3-way'!$I15)</f>
        <v>1.9249003169097936</v>
      </c>
      <c r="H16" s="17">
        <f>IF(OR($A16="",$B16="",$C16=""),"",'MPTO_working_3-way'!E15)</f>
        <v>4.3909039384475177</v>
      </c>
      <c r="I16" s="21">
        <f>IF(OR($A16="",$B16="",$C16=""),"",'MPTO_working_3-way'!F15)</f>
        <v>4.0439454583460366</v>
      </c>
      <c r="J16" s="22">
        <f>IF(OR($A16="",$B16="",$C16=""),"",'MPTO_working_3-way'!G15)</f>
        <v>1.9048591231769758</v>
      </c>
      <c r="K16" s="17">
        <f>IF(OR($A16="",$B16="",$C16=""),"",'OddsRatio_working_3-way'!H15)</f>
        <v>4.3664935157386653</v>
      </c>
      <c r="L16" s="21">
        <f>IF(OR($A16="",$B16="",$C16=""),"",'OddsRatio_working_3-way'!I15)</f>
        <v>4.0308929160388605</v>
      </c>
      <c r="M16" s="22">
        <f>IF(OR($A16="",$B16="",$C16=""),"",'OddsRatio_working_3-way'!J15)</f>
        <v>1.9124141304338442</v>
      </c>
      <c r="N16" s="23">
        <f t="shared" si="16"/>
        <v>23.0755077893281</v>
      </c>
      <c r="O16" s="24">
        <f t="shared" si="17"/>
        <v>24.973750075339666</v>
      </c>
      <c r="P16" s="24">
        <f t="shared" si="18"/>
        <v>51.950742135332241</v>
      </c>
      <c r="Q16" t="s">
        <v>340</v>
      </c>
      <c r="R16" t="s">
        <v>420</v>
      </c>
      <c r="S16" s="48" t="s">
        <v>466</v>
      </c>
      <c r="T16" s="35">
        <v>100</v>
      </c>
      <c r="U16" s="35">
        <f t="shared" si="19"/>
        <v>67.741935483870961</v>
      </c>
      <c r="V16" s="35">
        <f t="shared" si="20"/>
        <v>74.293059125964007</v>
      </c>
      <c r="W16" s="35">
        <f t="shared" si="21"/>
        <v>54.545454545454554</v>
      </c>
      <c r="X16" s="35">
        <f t="shared" si="22"/>
        <v>71.161486328581432</v>
      </c>
      <c r="Y16" s="35">
        <f t="shared" si="23"/>
        <v>77.712609970674478</v>
      </c>
      <c r="Z16" s="35">
        <f t="shared" si="24"/>
        <v>57.965005390165025</v>
      </c>
      <c r="AA16" s="35">
        <f t="shared" si="25"/>
        <v>-3.4195508447104714</v>
      </c>
      <c r="AB16" s="35">
        <f t="shared" si="26"/>
        <v>-3.4195508447104714</v>
      </c>
      <c r="AC16" s="35">
        <f t="shared" si="27"/>
        <v>-3.4195508447104714</v>
      </c>
      <c r="AF16">
        <v>1.68</v>
      </c>
      <c r="AG16">
        <v>2.2799999999999998</v>
      </c>
      <c r="AJ16" t="s">
        <v>449</v>
      </c>
    </row>
    <row r="17" spans="1:36" ht="15" x14ac:dyDescent="0.25">
      <c r="A17">
        <v>3.1</v>
      </c>
      <c r="B17">
        <v>3.89</v>
      </c>
      <c r="C17">
        <v>2.2000000000000002</v>
      </c>
      <c r="D17" s="20">
        <f t="shared" si="3"/>
        <v>3.4195508447104839E-2</v>
      </c>
      <c r="E17" s="17">
        <f>IF(OR($A17="",$B17="",$C17=""),"",A17*'MPTO_working_3-way'!$I16)</f>
        <v>3.206006076186025</v>
      </c>
      <c r="F17" s="21">
        <f>IF(OR($A17="",$B17="",$C17=""),"",B17*'MPTO_working_3-way'!$I16)</f>
        <v>4.0230205278592379</v>
      </c>
      <c r="G17" s="22">
        <f>IF(OR($A17="",$B17="",$C17=""),"",C17*'MPTO_working_3-way'!$I16)</f>
        <v>2.275230118583631</v>
      </c>
      <c r="H17" s="17">
        <f>IF(OR($A17="",$B17="",$C17=""),"",'MPTO_working_3-way'!E16)</f>
        <v>3.2135520131789335</v>
      </c>
      <c r="I17" s="21">
        <f>IF(OR($A17="",$B17="",$C17=""),"",'MPTO_working_3-way'!F16)</f>
        <v>4.0704860684914692</v>
      </c>
      <c r="J17" s="22">
        <f>IF(OR($A17="",$B17="",$C17=""),"",'MPTO_working_3-way'!G16)</f>
        <v>2.2565877889866122</v>
      </c>
      <c r="K17" s="17">
        <f>IF(OR($A17="",$B17="",$C17=""),"",'OddsRatio_working_3-way'!H16)</f>
        <v>3.2130270721835448</v>
      </c>
      <c r="L17" s="21">
        <f>IF(OR($A17="",$B17="",$C17=""),"",'OddsRatio_working_3-way'!I16)</f>
        <v>4.0455467802906888</v>
      </c>
      <c r="M17" s="22">
        <f>IF(OR($A17="",$B17="",$C17=""),"",'OddsRatio_working_3-way'!J16)</f>
        <v>2.2645868983905975</v>
      </c>
      <c r="N17" s="23">
        <f t="shared" si="16"/>
        <v>31.191456791923311</v>
      </c>
      <c r="O17" s="24">
        <f t="shared" si="17"/>
        <v>24.856945001275648</v>
      </c>
      <c r="P17" s="24">
        <f t="shared" si="18"/>
        <v>43.951598206801023</v>
      </c>
      <c r="Q17" t="s">
        <v>104</v>
      </c>
      <c r="R17" t="s">
        <v>137</v>
      </c>
      <c r="S17" s="48" t="s">
        <v>467</v>
      </c>
      <c r="T17" s="35">
        <v>100</v>
      </c>
      <c r="U17" s="35">
        <f t="shared" si="19"/>
        <v>72.67759562841529</v>
      </c>
      <c r="V17" s="35">
        <f t="shared" si="20"/>
        <v>73.045822102425873</v>
      </c>
      <c r="W17" s="35">
        <f t="shared" si="21"/>
        <v>50.73891625615763</v>
      </c>
      <c r="X17" s="35">
        <f t="shared" si="22"/>
        <v>76.215261641416504</v>
      </c>
      <c r="Y17" s="35">
        <f t="shared" si="23"/>
        <v>76.583488115427073</v>
      </c>
      <c r="Z17" s="35">
        <f t="shared" si="24"/>
        <v>54.276582269158816</v>
      </c>
      <c r="AA17" s="35">
        <f t="shared" si="25"/>
        <v>-3.5376660130012141</v>
      </c>
      <c r="AB17" s="35">
        <f t="shared" si="26"/>
        <v>-3.5376660130011999</v>
      </c>
      <c r="AC17" s="35">
        <f t="shared" si="27"/>
        <v>-3.5376660130011857</v>
      </c>
      <c r="AF17">
        <v>1.76</v>
      </c>
      <c r="AG17">
        <v>2.13</v>
      </c>
      <c r="AJ17" t="s">
        <v>159</v>
      </c>
    </row>
    <row r="18" spans="1:36" ht="15" x14ac:dyDescent="0.25">
      <c r="A18">
        <v>3.66</v>
      </c>
      <c r="B18">
        <v>3.71</v>
      </c>
      <c r="C18">
        <v>2.0299999999999998</v>
      </c>
      <c r="D18" s="20">
        <f t="shared" si="3"/>
        <v>3.5376660130011839E-2</v>
      </c>
      <c r="E18" s="17">
        <f>IF(OR($A18="",$B18="",$C18=""),"",A18*'MPTO_working_3-way'!$I17)</f>
        <v>3.7894785760758434</v>
      </c>
      <c r="F18" s="21">
        <f>IF(OR($A18="",$B18="",$C18=""),"",B18*'MPTO_working_3-way'!$I17)</f>
        <v>3.8412474090823441</v>
      </c>
      <c r="G18" s="22">
        <f>IF(OR($A18="",$B18="",$C18=""),"",C18*'MPTO_working_3-way'!$I17)</f>
        <v>2.1018146200639238</v>
      </c>
      <c r="H18" s="17">
        <f>IF(OR($A18="",$B18="",$C18=""),"",'MPTO_working_3-way'!E17)</f>
        <v>3.8250890268534388</v>
      </c>
      <c r="I18" s="21">
        <f>IF(OR($A18="",$B18="",$C18=""),"",'MPTO_working_3-way'!F17)</f>
        <v>3.8797350581005445</v>
      </c>
      <c r="J18" s="22">
        <f>IF(OR($A18="",$B18="",$C18=""),"",'MPTO_working_3-way'!G17)</f>
        <v>2.0797863556483396</v>
      </c>
      <c r="K18" s="17">
        <f>IF(OR($A18="",$B18="",$C18=""),"",'OddsRatio_working_3-way'!H17)</f>
        <v>3.8111229059225047</v>
      </c>
      <c r="L18" s="21">
        <f>IF(OR($A18="",$B18="",$C18=""),"",'OddsRatio_working_3-way'!I17)</f>
        <v>3.8639635620488688</v>
      </c>
      <c r="M18" s="22">
        <f>IF(OR($A18="",$B18="",$C18=""),"",'OddsRatio_working_3-way'!J17)</f>
        <v>2.0885175162030754</v>
      </c>
      <c r="N18" s="23">
        <f t="shared" si="16"/>
        <v>26.388854823281253</v>
      </c>
      <c r="O18" s="24">
        <f t="shared" si="17"/>
        <v>26.033209879571263</v>
      </c>
      <c r="P18" s="24">
        <f t="shared" si="18"/>
        <v>47.577935297147491</v>
      </c>
      <c r="Q18" t="s">
        <v>101</v>
      </c>
      <c r="R18" t="s">
        <v>139</v>
      </c>
      <c r="S18" s="48" t="s">
        <v>467</v>
      </c>
      <c r="T18" s="35">
        <v>100</v>
      </c>
      <c r="U18" s="35">
        <f t="shared" si="19"/>
        <v>55.55555555555555</v>
      </c>
      <c r="V18" s="35">
        <f t="shared" si="20"/>
        <v>70.930232558139537</v>
      </c>
      <c r="W18" s="35">
        <f t="shared" si="21"/>
        <v>70.059880239520965</v>
      </c>
      <c r="X18" s="35">
        <f t="shared" si="22"/>
        <v>59.009887202339506</v>
      </c>
      <c r="Y18" s="35">
        <f t="shared" si="23"/>
        <v>74.384564204923493</v>
      </c>
      <c r="Z18" s="35">
        <f t="shared" si="24"/>
        <v>73.514211886304921</v>
      </c>
      <c r="AA18" s="35">
        <f t="shared" si="25"/>
        <v>-3.454331646783956</v>
      </c>
      <c r="AB18" s="35">
        <f t="shared" si="26"/>
        <v>-3.454331646783956</v>
      </c>
      <c r="AC18" s="35">
        <f t="shared" si="27"/>
        <v>-3.454331646783956</v>
      </c>
      <c r="AF18">
        <v>1.77</v>
      </c>
      <c r="AG18">
        <v>2.11</v>
      </c>
      <c r="AJ18" t="s">
        <v>159</v>
      </c>
    </row>
    <row r="19" spans="1:36" ht="15" x14ac:dyDescent="0.25">
      <c r="A19">
        <v>2.25</v>
      </c>
      <c r="B19">
        <v>3.44</v>
      </c>
      <c r="C19">
        <v>3.34</v>
      </c>
      <c r="D19" s="20">
        <f t="shared" si="3"/>
        <v>3.4543316467839702E-2</v>
      </c>
      <c r="E19" s="17">
        <f>IF(OR($A19="",$B19="",$C19=""),"",A19*'MPTO_working_3-way'!$I18)</f>
        <v>2.3277224620526393</v>
      </c>
      <c r="F19" s="21">
        <f>IF(OR($A19="",$B19="",$C19=""),"",B19*'MPTO_working_3-way'!$I18)</f>
        <v>3.5588290086493686</v>
      </c>
      <c r="G19" s="22">
        <f>IF(OR($A19="",$B19="",$C19=""),"",C19*'MPTO_working_3-way'!$I18)</f>
        <v>3.4553746770025846</v>
      </c>
      <c r="H19" s="17">
        <f>IF(OR($A19="",$B19="",$C19=""),"",'MPTO_working_3-way'!E18)</f>
        <v>2.309842207780604</v>
      </c>
      <c r="I19" s="21">
        <f>IF(OR($A19="",$B19="",$C19=""),"",'MPTO_working_3-way'!F18)</f>
        <v>3.5818769628671725</v>
      </c>
      <c r="J19" s="22">
        <f>IF(OR($A19="",$B19="",$C19=""),"",'MPTO_working_3-way'!G18)</f>
        <v>3.4735880324271071</v>
      </c>
      <c r="K19" s="17">
        <f>IF(OR($A19="",$B19="",$C19=""),"",'OddsRatio_working_3-way'!H18)</f>
        <v>2.3174202804913815</v>
      </c>
      <c r="L19" s="21">
        <f>IF(OR($A19="",$B19="",$C19=""),"",'OddsRatio_working_3-way'!I18)</f>
        <v>3.571604387519177</v>
      </c>
      <c r="M19" s="22">
        <f>IF(OR($A19="",$B19="",$C19=""),"",'OddsRatio_working_3-way'!J18)</f>
        <v>3.4662107650798655</v>
      </c>
      <c r="N19" s="23">
        <f t="shared" si="16"/>
        <v>42.960448090455635</v>
      </c>
      <c r="O19" s="24">
        <f t="shared" si="17"/>
        <v>28.099130291722435</v>
      </c>
      <c r="P19" s="24">
        <f t="shared" si="18"/>
        <v>28.940421617821912</v>
      </c>
      <c r="Q19" t="s">
        <v>107</v>
      </c>
      <c r="R19" t="s">
        <v>96</v>
      </c>
      <c r="S19" s="48" t="s">
        <v>467</v>
      </c>
      <c r="T19" s="35">
        <v>100</v>
      </c>
      <c r="U19" s="35">
        <f t="shared" si="19"/>
        <v>21.875</v>
      </c>
      <c r="V19" s="35">
        <f t="shared" si="20"/>
        <v>84.423676012461058</v>
      </c>
      <c r="W19" s="35">
        <f t="shared" si="21"/>
        <v>89.106753812636171</v>
      </c>
      <c r="X19" s="35">
        <f t="shared" si="22"/>
        <v>26.469570174902774</v>
      </c>
      <c r="Y19" s="35">
        <f t="shared" si="23"/>
        <v>89.018246187363843</v>
      </c>
      <c r="Z19" s="35">
        <f t="shared" si="24"/>
        <v>93.701323987538942</v>
      </c>
      <c r="AA19" s="35">
        <f t="shared" si="25"/>
        <v>-4.5945701749027741</v>
      </c>
      <c r="AB19" s="35">
        <f t="shared" si="26"/>
        <v>-4.5945701749027847</v>
      </c>
      <c r="AC19" s="35">
        <f t="shared" si="27"/>
        <v>-4.5945701749027705</v>
      </c>
      <c r="AF19">
        <v>2.11</v>
      </c>
      <c r="AG19">
        <v>1.77</v>
      </c>
      <c r="AJ19" t="s">
        <v>159</v>
      </c>
    </row>
    <row r="20" spans="1:36" ht="15" x14ac:dyDescent="0.25">
      <c r="A20">
        <v>1.28</v>
      </c>
      <c r="B20">
        <v>6.42</v>
      </c>
      <c r="C20">
        <v>9.18</v>
      </c>
      <c r="D20" s="20">
        <f t="shared" si="3"/>
        <v>4.5945701749027679E-2</v>
      </c>
      <c r="E20" s="17">
        <f>IF(OR($A20="",$B20="",$C20=""),"",A20*'MPTO_working_3-way'!$I19)</f>
        <v>1.3388104982387554</v>
      </c>
      <c r="F20" s="21">
        <f>IF(OR($A20="",$B20="",$C20=""),"",B20*'MPTO_working_3-way'!$I19)</f>
        <v>6.7149714052287575</v>
      </c>
      <c r="G20" s="22">
        <f>IF(OR($A20="",$B20="",$C20=""),"",C20*'MPTO_working_3-way'!$I19)</f>
        <v>9.6017815420560737</v>
      </c>
      <c r="H20" s="17">
        <f>IF(OR($A20="",$B20="",$C20=""),"",'MPTO_working_3-way'!E19)</f>
        <v>1.3055942154358056</v>
      </c>
      <c r="I20" s="21">
        <f>IF(OR($A20="",$B20="",$C20=""),"",'MPTO_working_3-way'!F19)</f>
        <v>7.1200726074501137</v>
      </c>
      <c r="J20" s="22">
        <f>IF(OR($A20="",$B20="",$C20=""),"",'MPTO_working_3-way'!G19)</f>
        <v>10.681794599346155</v>
      </c>
      <c r="K20" s="17">
        <f>IF(OR($A20="",$B20="",$C20=""),"",'OddsRatio_working_3-way'!H19)</f>
        <v>1.3144906310223499</v>
      </c>
      <c r="L20" s="21">
        <f>IF(OR($A20="",$B20="",$C20=""),"",'OddsRatio_working_3-way'!I19)</f>
        <v>7.0876400719326327</v>
      </c>
      <c r="M20" s="22">
        <f>IF(OR($A20="",$B20="",$C20=""),"",'OddsRatio_working_3-way'!J19)</f>
        <v>10.187619149152937</v>
      </c>
      <c r="N20" s="23">
        <f t="shared" si="16"/>
        <v>74.693169893388898</v>
      </c>
      <c r="O20" s="24">
        <f t="shared" si="17"/>
        <v>14.892096178121154</v>
      </c>
      <c r="P20" s="24">
        <f t="shared" si="18"/>
        <v>10.414733928489955</v>
      </c>
      <c r="Q20" t="s">
        <v>106</v>
      </c>
      <c r="R20" t="s">
        <v>103</v>
      </c>
      <c r="S20" s="48" t="s">
        <v>467</v>
      </c>
      <c r="T20" s="35">
        <v>100</v>
      </c>
      <c r="U20" s="35">
        <f t="shared" si="19"/>
        <v>21.259842519685037</v>
      </c>
      <c r="V20" s="35">
        <f t="shared" si="20"/>
        <v>85.074626865671632</v>
      </c>
      <c r="W20" s="35">
        <f t="shared" si="21"/>
        <v>90.224828934506348</v>
      </c>
      <c r="X20" s="35">
        <f t="shared" si="22"/>
        <v>24.700544199822001</v>
      </c>
      <c r="Y20" s="35">
        <f t="shared" si="23"/>
        <v>88.5153285458086</v>
      </c>
      <c r="Z20" s="35">
        <f t="shared" si="24"/>
        <v>93.665530614643316</v>
      </c>
      <c r="AA20" s="35">
        <f t="shared" si="25"/>
        <v>-3.4407016801369643</v>
      </c>
      <c r="AB20" s="35">
        <f t="shared" si="26"/>
        <v>-3.4407016801369679</v>
      </c>
      <c r="AC20" s="35">
        <f t="shared" si="27"/>
        <v>-3.4407016801369679</v>
      </c>
      <c r="AF20">
        <v>1.44</v>
      </c>
      <c r="AG20">
        <v>2.84</v>
      </c>
      <c r="AJ20" t="s">
        <v>159</v>
      </c>
    </row>
    <row r="21" spans="1:36" ht="15" x14ac:dyDescent="0.25">
      <c r="A21">
        <v>1.27</v>
      </c>
      <c r="B21">
        <v>6.7</v>
      </c>
      <c r="C21">
        <v>10.23</v>
      </c>
      <c r="D21" s="20">
        <f t="shared" si="3"/>
        <v>3.4407016801369483E-2</v>
      </c>
      <c r="E21" s="17">
        <f>IF(OR($A21="",$B21="",$C21=""),"",A21*'MPTO_working_3-way'!$I20)</f>
        <v>1.3136969113377392</v>
      </c>
      <c r="F21" s="21">
        <f>IF(OR($A21="",$B21="",$C21=""),"",B21*'MPTO_working_3-way'!$I20)</f>
        <v>6.9305270125691756</v>
      </c>
      <c r="G21" s="22">
        <f>IF(OR($A21="",$B21="",$C21=""),"",C21*'MPTO_working_3-way'!$I20)</f>
        <v>10.58198378187801</v>
      </c>
      <c r="H21" s="17">
        <f>IF(OR($A21="",$B21="",$C21=""),"",'MPTO_working_3-way'!E20)</f>
        <v>1.2887717820989866</v>
      </c>
      <c r="I21" s="21">
        <f>IF(OR($A21="",$B21="",$C21=""),"",'MPTO_working_3-way'!F20)</f>
        <v>7.257698519257378</v>
      </c>
      <c r="J21" s="22">
        <f>IF(OR($A21="",$B21="",$C21=""),"",'MPTO_working_3-way'!G20)</f>
        <v>11.589808170346394</v>
      </c>
      <c r="K21" s="17">
        <f>IF(OR($A21="",$B21="",$C21=""),"",'OddsRatio_working_3-way'!H20)</f>
        <v>1.2956036186318303</v>
      </c>
      <c r="L21" s="21">
        <f>IF(OR($A21="",$B21="",$C21=""),"",'OddsRatio_working_3-way'!I20)</f>
        <v>7.2405208377830839</v>
      </c>
      <c r="M21" s="22">
        <f>IF(OR($A21="",$B21="",$C21=""),"",'OddsRatio_working_3-way'!J20)</f>
        <v>11.105264444339973</v>
      </c>
      <c r="N21" s="23">
        <f t="shared" si="16"/>
        <v>76.121058926879769</v>
      </c>
      <c r="O21" s="24">
        <f t="shared" si="17"/>
        <v>14.428917139871238</v>
      </c>
      <c r="P21" s="24">
        <f t="shared" si="18"/>
        <v>9.4500239332490032</v>
      </c>
      <c r="Q21" t="s">
        <v>191</v>
      </c>
      <c r="R21" t="s">
        <v>162</v>
      </c>
      <c r="S21" s="48" t="s">
        <v>467</v>
      </c>
      <c r="T21" s="35">
        <v>100</v>
      </c>
      <c r="U21" s="35">
        <f t="shared" si="19"/>
        <v>45.355191256830594</v>
      </c>
      <c r="V21" s="35">
        <f t="shared" si="20"/>
        <v>75.728155339805824</v>
      </c>
      <c r="W21" s="35">
        <f t="shared" si="21"/>
        <v>76.580796252927385</v>
      </c>
      <c r="X21" s="35">
        <f t="shared" si="22"/>
        <v>47.691048407266777</v>
      </c>
      <c r="Y21" s="35">
        <f t="shared" si="23"/>
        <v>78.064012490241993</v>
      </c>
      <c r="Z21" s="35">
        <f t="shared" si="24"/>
        <v>78.916653403363568</v>
      </c>
      <c r="AA21" s="35">
        <f t="shared" si="25"/>
        <v>-2.3358571504361834</v>
      </c>
      <c r="AB21" s="35">
        <f t="shared" si="26"/>
        <v>-2.3358571504361691</v>
      </c>
      <c r="AC21" s="35">
        <f t="shared" si="27"/>
        <v>-2.3358571504361834</v>
      </c>
      <c r="AF21">
        <v>1.33</v>
      </c>
      <c r="AG21">
        <v>3.47</v>
      </c>
      <c r="AJ21" t="s">
        <v>440</v>
      </c>
    </row>
    <row r="22" spans="1:36" ht="15" x14ac:dyDescent="0.25">
      <c r="A22">
        <v>1.83</v>
      </c>
      <c r="B22">
        <v>4.12</v>
      </c>
      <c r="C22">
        <v>4.2699999999999996</v>
      </c>
      <c r="D22" s="20">
        <f t="shared" si="3"/>
        <v>2.3358571504361603E-2</v>
      </c>
      <c r="E22" s="17">
        <f>IF(OR($A22="",$B22="",$C22=""),"",A22*'MPTO_working_3-way'!$I21)</f>
        <v>1.8727461858529819</v>
      </c>
      <c r="F22" s="21">
        <f>IF(OR($A22="",$B22="",$C22=""),"",B22*'MPTO_working_3-way'!$I21)</f>
        <v>4.2162373145979704</v>
      </c>
      <c r="G22" s="22">
        <f>IF(OR($A22="",$B22="",$C22=""),"",C22*'MPTO_working_3-way'!$I21)</f>
        <v>4.3697411003236235</v>
      </c>
      <c r="H22" s="17">
        <f>IF(OR($A22="",$B22="",$C22=""),"",'MPTO_working_3-way'!E21)</f>
        <v>1.8564520819067807</v>
      </c>
      <c r="I22" s="21">
        <f>IF(OR($A22="",$B22="",$C22=""),"",'MPTO_working_3-way'!F21)</f>
        <v>4.256546191648833</v>
      </c>
      <c r="J22" s="22">
        <f>IF(OR($A22="",$B22="",$C22=""),"",'MPTO_working_3-way'!G21)</f>
        <v>4.4168470619741553</v>
      </c>
      <c r="K22" s="17">
        <f>IF(OR($A22="",$B22="",$C22=""),"",'OddsRatio_working_3-way'!H21)</f>
        <v>1.8625215999739841</v>
      </c>
      <c r="L22" s="21">
        <f>IF(OR($A22="",$B22="",$C22=""),"",'OddsRatio_working_3-way'!I21)</f>
        <v>4.2422498697817215</v>
      </c>
      <c r="M22" s="22">
        <f>IF(OR($A22="",$B22="",$C22=""),"",'OddsRatio_working_3-way'!J21)</f>
        <v>4.3981272673673821</v>
      </c>
      <c r="N22" s="23">
        <f t="shared" si="16"/>
        <v>53.397518977967039</v>
      </c>
      <c r="O22" s="24">
        <f t="shared" si="17"/>
        <v>23.717830031475653</v>
      </c>
      <c r="P22" s="24">
        <f t="shared" si="18"/>
        <v>22.884650990557308</v>
      </c>
      <c r="Q22" t="s">
        <v>185</v>
      </c>
      <c r="R22" t="s">
        <v>192</v>
      </c>
      <c r="S22" s="48" t="s">
        <v>467</v>
      </c>
      <c r="T22" s="35">
        <v>100</v>
      </c>
      <c r="U22" s="35">
        <f t="shared" si="19"/>
        <v>44.751381215469614</v>
      </c>
      <c r="V22" s="35">
        <f t="shared" si="20"/>
        <v>74.874371859296474</v>
      </c>
      <c r="W22" s="35">
        <f t="shared" si="21"/>
        <v>77.827050997782706</v>
      </c>
      <c r="X22" s="35">
        <f t="shared" si="22"/>
        <v>47.298577142920813</v>
      </c>
      <c r="Y22" s="35">
        <f t="shared" si="23"/>
        <v>77.421567786747687</v>
      </c>
      <c r="Z22" s="35">
        <f t="shared" si="24"/>
        <v>80.374246925233905</v>
      </c>
      <c r="AA22" s="35">
        <f t="shared" si="25"/>
        <v>-2.5471959274511988</v>
      </c>
      <c r="AB22" s="35">
        <f t="shared" si="26"/>
        <v>-2.547195927451213</v>
      </c>
      <c r="AC22" s="35">
        <f t="shared" si="27"/>
        <v>-2.5471959274511988</v>
      </c>
      <c r="AF22">
        <v>1.56</v>
      </c>
      <c r="AG22">
        <v>2.58</v>
      </c>
      <c r="AJ22" t="s">
        <v>440</v>
      </c>
    </row>
    <row r="23" spans="1:36" ht="15" x14ac:dyDescent="0.25">
      <c r="A23">
        <v>1.81</v>
      </c>
      <c r="B23">
        <v>3.98</v>
      </c>
      <c r="C23">
        <v>4.51</v>
      </c>
      <c r="D23" s="20">
        <f t="shared" si="3"/>
        <v>2.5471959274512068E-2</v>
      </c>
      <c r="E23" s="17">
        <f>IF(OR($A23="",$B23="",$C23=""),"",A23*'MPTO_working_3-way'!$I22)</f>
        <v>1.8561042462868669</v>
      </c>
      <c r="F23" s="21">
        <f>IF(OR($A23="",$B23="",$C23=""),"",B23*'MPTO_working_3-way'!$I22)</f>
        <v>4.081378397912558</v>
      </c>
      <c r="G23" s="22">
        <f>IF(OR($A23="",$B23="",$C23=""),"",C23*'MPTO_working_3-way'!$I22)</f>
        <v>4.6248785363280493</v>
      </c>
      <c r="H23" s="17">
        <f>IF(OR($A23="",$B23="",$C23=""),"",'MPTO_working_3-way'!E22)</f>
        <v>1.8382503827951042</v>
      </c>
      <c r="I23" s="21">
        <f>IF(OR($A23="",$B23="",$C23=""),"",'MPTO_working_3-way'!F22)</f>
        <v>4.1191992743728294</v>
      </c>
      <c r="J23" s="22">
        <f>IF(OR($A23="",$B23="",$C23=""),"",'MPTO_working_3-way'!G22)</f>
        <v>4.6895772570975591</v>
      </c>
      <c r="K23" s="17">
        <f>IF(OR($A23="",$B23="",$C23=""),"",'OddsRatio_working_3-way'!H22)</f>
        <v>1.8448637219528989</v>
      </c>
      <c r="L23" s="21">
        <f>IF(OR($A23="",$B23="",$C23=""),"",'OddsRatio_working_3-way'!I22)</f>
        <v>4.1082640634810375</v>
      </c>
      <c r="M23" s="22">
        <f>IF(OR($A23="",$B23="",$C23=""),"",'OddsRatio_working_3-way'!J22)</f>
        <v>4.6610761284625628</v>
      </c>
      <c r="N23" s="23">
        <f t="shared" si="16"/>
        <v>53.876284265848653</v>
      </c>
      <c r="O23" s="24">
        <f t="shared" si="17"/>
        <v>24.501526261604539</v>
      </c>
      <c r="P23" s="24">
        <f t="shared" si="18"/>
        <v>21.6221894725468</v>
      </c>
      <c r="Q23" t="s">
        <v>187</v>
      </c>
      <c r="R23" t="s">
        <v>184</v>
      </c>
      <c r="S23" s="48" t="s">
        <v>467</v>
      </c>
      <c r="T23" s="35">
        <v>100</v>
      </c>
      <c r="U23" s="35">
        <f t="shared" si="19"/>
        <v>41.860465116279073</v>
      </c>
      <c r="V23" s="35">
        <f t="shared" si="20"/>
        <v>76.415094339622627</v>
      </c>
      <c r="W23" s="35">
        <f t="shared" si="21"/>
        <v>79.38144329896906</v>
      </c>
      <c r="X23" s="35">
        <f t="shared" si="22"/>
        <v>44.203462361408285</v>
      </c>
      <c r="Y23" s="35">
        <f t="shared" si="23"/>
        <v>78.758091584751867</v>
      </c>
      <c r="Z23" s="35">
        <f t="shared" si="24"/>
        <v>81.724440544098286</v>
      </c>
      <c r="AA23" s="35">
        <f t="shared" si="25"/>
        <v>-2.3429972451292116</v>
      </c>
      <c r="AB23" s="35">
        <f t="shared" si="26"/>
        <v>-2.34299724512924</v>
      </c>
      <c r="AC23" s="35">
        <f t="shared" si="27"/>
        <v>-2.3429972451292258</v>
      </c>
      <c r="AF23">
        <v>1.73</v>
      </c>
      <c r="AG23">
        <v>2.2200000000000002</v>
      </c>
      <c r="AJ23" t="s">
        <v>440</v>
      </c>
    </row>
    <row r="24" spans="1:36" ht="15" x14ac:dyDescent="0.25">
      <c r="A24">
        <v>1.72</v>
      </c>
      <c r="B24">
        <v>4.24</v>
      </c>
      <c r="C24">
        <v>4.8499999999999996</v>
      </c>
      <c r="D24" s="20">
        <f t="shared" si="3"/>
        <v>2.342997245129208E-2</v>
      </c>
      <c r="E24" s="17">
        <f>IF(OR($A24="",$B24="",$C24=""),"",A24*'MPTO_working_3-way'!$I23)</f>
        <v>1.7602995526162224</v>
      </c>
      <c r="F24" s="21">
        <f>IF(OR($A24="",$B24="",$C24=""),"",B24*'MPTO_working_3-way'!$I23)</f>
        <v>4.3393430831934783</v>
      </c>
      <c r="G24" s="22">
        <f>IF(OR($A24="",$B24="",$C24=""),"",C24*'MPTO_working_3-way'!$I23)</f>
        <v>4.9636353663887665</v>
      </c>
      <c r="H24" s="17">
        <f>IF(OR($A24="",$B24="",$C24=""),"",'MPTO_working_3-way'!E23)</f>
        <v>1.743419677677575</v>
      </c>
      <c r="I24" s="21">
        <f>IF(OR($A24="",$B24="",$C24=""),"",'MPTO_working_3-way'!F23)</f>
        <v>4.3852135446628706</v>
      </c>
      <c r="J24" s="22">
        <f>IF(OR($A24="",$B24="",$C24=""),"",'MPTO_working_3-way'!G23)</f>
        <v>5.0409431402282587</v>
      </c>
      <c r="K24" s="17">
        <f>IF(OR($A24="",$B24="",$C24=""),"",'OddsRatio_working_3-way'!H23)</f>
        <v>1.7494634730212577</v>
      </c>
      <c r="L24" s="21">
        <f>IF(OR($A24="",$B24="",$C24=""),"",'OddsRatio_working_3-way'!I23)</f>
        <v>4.3725856285956599</v>
      </c>
      <c r="M24" s="22">
        <f>IF(OR($A24="",$B24="",$C24=""),"",'OddsRatio_working_3-way'!J23)</f>
        <v>5.0075477376831135</v>
      </c>
      <c r="N24" s="23">
        <f t="shared" si="16"/>
        <v>56.808512989380866</v>
      </c>
      <c r="O24" s="24">
        <f t="shared" si="17"/>
        <v>23.044962816446958</v>
      </c>
      <c r="P24" s="24">
        <f t="shared" si="18"/>
        <v>20.146524194172187</v>
      </c>
      <c r="Q24" t="s">
        <v>193</v>
      </c>
      <c r="R24" t="s">
        <v>344</v>
      </c>
      <c r="S24" s="48" t="s">
        <v>467</v>
      </c>
      <c r="T24" s="35">
        <v>100</v>
      </c>
      <c r="U24" s="35">
        <f t="shared" si="19"/>
        <v>65.277777777777771</v>
      </c>
      <c r="V24" s="35">
        <f t="shared" si="20"/>
        <v>72.972972972972968</v>
      </c>
      <c r="W24" s="35">
        <f t="shared" si="21"/>
        <v>59.514170040485837</v>
      </c>
      <c r="X24" s="35">
        <f t="shared" si="22"/>
        <v>67.512856986541195</v>
      </c>
      <c r="Y24" s="35">
        <f t="shared" si="23"/>
        <v>75.208052181736377</v>
      </c>
      <c r="Z24" s="35">
        <f t="shared" si="24"/>
        <v>61.749249249249246</v>
      </c>
      <c r="AA24" s="35">
        <f t="shared" si="25"/>
        <v>-2.2350792087634233</v>
      </c>
      <c r="AB24" s="35">
        <f t="shared" si="26"/>
        <v>-2.235079208763409</v>
      </c>
      <c r="AC24" s="35">
        <f t="shared" si="27"/>
        <v>-2.235079208763409</v>
      </c>
      <c r="AF24">
        <v>1.76</v>
      </c>
      <c r="AG24">
        <v>2.17</v>
      </c>
      <c r="AJ24" t="s">
        <v>440</v>
      </c>
    </row>
    <row r="25" spans="1:36" ht="15" x14ac:dyDescent="0.25">
      <c r="A25">
        <v>2.88</v>
      </c>
      <c r="B25">
        <v>3.7</v>
      </c>
      <c r="C25">
        <v>2.4700000000000002</v>
      </c>
      <c r="D25" s="20">
        <f t="shared" si="3"/>
        <v>2.2350792087634241E-2</v>
      </c>
      <c r="E25" s="17">
        <f>IF(OR($A25="",$B25="",$C25=""),"",A25*'MPTO_working_3-way'!$I24)</f>
        <v>2.9443702812123864</v>
      </c>
      <c r="F25" s="21">
        <f>IF(OR($A25="",$B25="",$C25=""),"",B25*'MPTO_working_3-way'!$I24)</f>
        <v>3.7826979307242468</v>
      </c>
      <c r="G25" s="22">
        <f>IF(OR($A25="",$B25="",$C25=""),"",C25*'MPTO_working_3-way'!$I24)</f>
        <v>2.5252064564564569</v>
      </c>
      <c r="H25" s="17">
        <f>IF(OR($A25="",$B25="",$C25=""),"",'MPTO_working_3-way'!E24)</f>
        <v>2.9431504745660622</v>
      </c>
      <c r="I25" s="21">
        <f>IF(OR($A25="",$B25="",$C25=""),"",'MPTO_working_3-way'!F24)</f>
        <v>3.8048853825945002</v>
      </c>
      <c r="J25" s="22">
        <f>IF(OR($A25="",$B25="",$C25=""),"",'MPTO_working_3-way'!G24)</f>
        <v>2.5163054354850845</v>
      </c>
      <c r="K25" s="17">
        <f>IF(OR($A25="",$B25="",$C25=""),"",'OddsRatio_working_3-way'!H24)</f>
        <v>2.9446254803517733</v>
      </c>
      <c r="L25" s="21">
        <f>IF(OR($A25="",$B25="",$C25=""),"",'OddsRatio_working_3-way'!I24)</f>
        <v>3.7928131898669077</v>
      </c>
      <c r="M25" s="22">
        <f>IF(OR($A25="",$B25="",$C25=""),"",'OddsRatio_working_3-way'!J24)</f>
        <v>2.5205316255942054</v>
      </c>
      <c r="N25" s="23">
        <f t="shared" si="16"/>
        <v>33.963119597452121</v>
      </c>
      <c r="O25" s="24">
        <f t="shared" si="17"/>
        <v>26.436157956935695</v>
      </c>
      <c r="P25" s="24">
        <f t="shared" si="18"/>
        <v>39.600722445612178</v>
      </c>
      <c r="Q25" t="s">
        <v>195</v>
      </c>
      <c r="R25" t="s">
        <v>186</v>
      </c>
      <c r="S25" s="48" t="s">
        <v>467</v>
      </c>
      <c r="T25" s="35">
        <v>100</v>
      </c>
      <c r="U25" s="35">
        <f t="shared" si="19"/>
        <v>60.317460317460316</v>
      </c>
      <c r="V25" s="35">
        <f t="shared" si="20"/>
        <v>72.527472527472526</v>
      </c>
      <c r="W25" s="35">
        <f t="shared" si="21"/>
        <v>64.285714285714292</v>
      </c>
      <c r="X25" s="35">
        <f t="shared" si="22"/>
        <v>63.186813186813183</v>
      </c>
      <c r="Y25" s="35">
        <f t="shared" si="23"/>
        <v>75.396825396825392</v>
      </c>
      <c r="Z25" s="35">
        <f t="shared" si="24"/>
        <v>67.155067155067144</v>
      </c>
      <c r="AA25" s="35">
        <f t="shared" si="25"/>
        <v>-2.8693528693528663</v>
      </c>
      <c r="AB25" s="35">
        <f t="shared" si="26"/>
        <v>-2.8693528693528663</v>
      </c>
      <c r="AC25" s="35">
        <f t="shared" si="27"/>
        <v>-2.8693528693528521</v>
      </c>
      <c r="AF25">
        <v>1.64</v>
      </c>
      <c r="AG25">
        <v>2.38</v>
      </c>
      <c r="AJ25" t="s">
        <v>440</v>
      </c>
    </row>
    <row r="26" spans="1:36" ht="15" x14ac:dyDescent="0.25">
      <c r="A26">
        <v>2.52</v>
      </c>
      <c r="B26">
        <v>3.64</v>
      </c>
      <c r="C26">
        <v>2.8</v>
      </c>
      <c r="D26" s="20">
        <f t="shared" si="3"/>
        <v>2.8693528693528592E-2</v>
      </c>
      <c r="E26" s="17">
        <f>IF(OR($A26="",$B26="",$C26=""),"",A26*'MPTO_working_3-way'!$I25)</f>
        <v>2.592307692307692</v>
      </c>
      <c r="F26" s="21">
        <f>IF(OR($A26="",$B26="",$C26=""),"",B26*'MPTO_working_3-way'!$I25)</f>
        <v>3.744444444444444</v>
      </c>
      <c r="G26" s="22">
        <f>IF(OR($A26="",$B26="",$C26=""),"",C26*'MPTO_working_3-way'!$I25)</f>
        <v>2.8803418803418799</v>
      </c>
      <c r="H26" s="17">
        <f>IF(OR($A26="",$B26="",$C26=""),"",'MPTO_working_3-way'!E25)</f>
        <v>2.5822385706778768</v>
      </c>
      <c r="I26" s="21">
        <f>IF(OR($A26="",$B26="",$C26=""),"",'MPTO_working_3-way'!F25)</f>
        <v>3.7712970069071368</v>
      </c>
      <c r="J26" s="22">
        <f>IF(OR($A26="",$B26="",$C26=""),"",'MPTO_working_3-way'!G25)</f>
        <v>2.8770491803278682</v>
      </c>
      <c r="K26" s="17">
        <f>IF(OR($A26="",$B26="",$C26=""),"",'OddsRatio_working_3-way'!H25)</f>
        <v>2.587154705749489</v>
      </c>
      <c r="L26" s="21">
        <f>IF(OR($A26="",$B26="",$C26=""),"",'OddsRatio_working_3-way'!I25)</f>
        <v>3.7566371205122704</v>
      </c>
      <c r="M26" s="22">
        <f>IF(OR($A26="",$B26="",$C26=""),"",'OddsRatio_working_3-way'!J25)</f>
        <v>2.8795253094401838</v>
      </c>
      <c r="N26" s="23">
        <f t="shared" si="16"/>
        <v>38.575667655786354</v>
      </c>
      <c r="O26" s="24">
        <f t="shared" si="17"/>
        <v>26.706231454005934</v>
      </c>
      <c r="P26" s="24">
        <f t="shared" si="18"/>
        <v>34.718100890207722</v>
      </c>
      <c r="Q26" t="s">
        <v>165</v>
      </c>
      <c r="R26" t="s">
        <v>353</v>
      </c>
      <c r="S26" s="48" t="s">
        <v>467</v>
      </c>
      <c r="T26" s="35">
        <v>100</v>
      </c>
      <c r="U26" s="35">
        <f t="shared" si="19"/>
        <v>57.446808510638299</v>
      </c>
      <c r="V26" s="35">
        <f t="shared" si="20"/>
        <v>71.014492753623188</v>
      </c>
      <c r="W26" s="35">
        <f t="shared" si="21"/>
        <v>68.75</v>
      </c>
      <c r="X26" s="35">
        <f t="shared" si="22"/>
        <v>60.235507246376805</v>
      </c>
      <c r="Y26" s="35">
        <f t="shared" si="23"/>
        <v>73.803191489361694</v>
      </c>
      <c r="Z26" s="35">
        <f t="shared" si="24"/>
        <v>71.538698735738521</v>
      </c>
      <c r="AA26" s="35">
        <f t="shared" si="25"/>
        <v>-2.7886987357385067</v>
      </c>
      <c r="AB26" s="35">
        <f t="shared" si="26"/>
        <v>-2.7886987357385067</v>
      </c>
      <c r="AC26" s="35">
        <f t="shared" si="27"/>
        <v>-2.7886987357385209</v>
      </c>
      <c r="AF26">
        <v>1.7</v>
      </c>
      <c r="AG26">
        <v>2.2400000000000002</v>
      </c>
      <c r="AJ26" t="s">
        <v>441</v>
      </c>
    </row>
    <row r="27" spans="1:36" ht="15" x14ac:dyDescent="0.25">
      <c r="A27">
        <v>2.35</v>
      </c>
      <c r="B27">
        <v>3.45</v>
      </c>
      <c r="C27">
        <v>3.2</v>
      </c>
      <c r="D27" s="20">
        <f t="shared" si="3"/>
        <v>2.7886987357385262E-2</v>
      </c>
      <c r="E27" s="17">
        <f>IF(OR($A27="",$B27="",$C27=""),"",A27*'MPTO_working_3-way'!$I26)</f>
        <v>2.4155344202898554</v>
      </c>
      <c r="F27" s="21">
        <f>IF(OR($A27="",$B27="",$C27=""),"",B27*'MPTO_working_3-way'!$I26)</f>
        <v>3.5462101063829792</v>
      </c>
      <c r="G27" s="22">
        <f>IF(OR($A27="",$B27="",$C27=""),"",C27*'MPTO_working_3-way'!$I26)</f>
        <v>3.2892383595436332</v>
      </c>
      <c r="H27" s="17">
        <f>IF(OR($A27="",$B27="",$C27=""),"",'MPTO_working_3-way'!E26)</f>
        <v>2.4024817495717135</v>
      </c>
      <c r="I27" s="21">
        <f>IF(OR($A27="",$B27="",$C27=""),"",'MPTO_working_3-way'!F26)</f>
        <v>3.5643074668559529</v>
      </c>
      <c r="J27" s="22">
        <f>IF(OR($A27="",$B27="",$C27=""),"",'MPTO_working_3-way'!G26)</f>
        <v>3.2981058519428799</v>
      </c>
      <c r="K27" s="17">
        <f>IF(OR($A27="",$B27="",$C27=""),"",'OddsRatio_working_3-way'!H26)</f>
        <v>2.4081937663906987</v>
      </c>
      <c r="L27" s="21">
        <f>IF(OR($A27="",$B27="",$C27=""),"",'OddsRatio_working_3-way'!I26)</f>
        <v>3.5556109093757122</v>
      </c>
      <c r="M27" s="22">
        <f>IF(OR($A27="",$B27="",$C27=""),"",'OddsRatio_working_3-way'!J26)</f>
        <v>3.2948342859700275</v>
      </c>
      <c r="N27" s="23">
        <f t="shared" si="16"/>
        <v>41.398706290428414</v>
      </c>
      <c r="O27" s="24">
        <f t="shared" si="17"/>
        <v>28.199118777538196</v>
      </c>
      <c r="P27" s="24">
        <f t="shared" si="18"/>
        <v>30.402174932033365</v>
      </c>
      <c r="Q27" t="s">
        <v>167</v>
      </c>
      <c r="R27" t="s">
        <v>198</v>
      </c>
      <c r="S27" s="48" t="s">
        <v>467</v>
      </c>
      <c r="T27" s="35">
        <v>100</v>
      </c>
      <c r="U27" s="35">
        <f t="shared" si="19"/>
        <v>57.805907172995774</v>
      </c>
      <c r="V27" s="35">
        <f t="shared" si="20"/>
        <v>70.760233918128648</v>
      </c>
      <c r="W27" s="35">
        <f t="shared" si="21"/>
        <v>68.652037617554868</v>
      </c>
      <c r="X27" s="35">
        <f t="shared" si="22"/>
        <v>60.587728464316484</v>
      </c>
      <c r="Y27" s="35">
        <f t="shared" si="23"/>
        <v>73.542055209449359</v>
      </c>
      <c r="Z27" s="35">
        <f t="shared" si="24"/>
        <v>71.433858908875564</v>
      </c>
      <c r="AA27" s="35">
        <f t="shared" si="25"/>
        <v>-2.7818212913207105</v>
      </c>
      <c r="AB27" s="35">
        <f t="shared" si="26"/>
        <v>-2.7818212913207105</v>
      </c>
      <c r="AC27" s="35">
        <f t="shared" si="27"/>
        <v>-2.7818212913206963</v>
      </c>
      <c r="AF27">
        <v>1.91</v>
      </c>
      <c r="AG27">
        <v>1.98</v>
      </c>
      <c r="AJ27" t="s">
        <v>441</v>
      </c>
    </row>
    <row r="28" spans="1:36" ht="15" x14ac:dyDescent="0.25">
      <c r="A28">
        <v>2.37</v>
      </c>
      <c r="B28">
        <v>3.42</v>
      </c>
      <c r="C28">
        <v>3.19</v>
      </c>
      <c r="D28" s="20">
        <f t="shared" si="3"/>
        <v>2.7818212913206963E-2</v>
      </c>
      <c r="E28" s="17">
        <f>IF(OR($A28="",$B28="",$C28=""),"",A28*'MPTO_working_3-way'!$I27)</f>
        <v>2.4359291646043006</v>
      </c>
      <c r="F28" s="21">
        <f>IF(OR($A28="",$B28="",$C28=""),"",B28*'MPTO_working_3-way'!$I27)</f>
        <v>3.5151382881631679</v>
      </c>
      <c r="G28" s="22">
        <f>IF(OR($A28="",$B28="",$C28=""),"",C28*'MPTO_working_3-way'!$I27)</f>
        <v>3.2787400991931301</v>
      </c>
      <c r="H28" s="17">
        <f>IF(OR($A28="",$B28="",$C28=""),"",'MPTO_working_3-way'!E27)</f>
        <v>2.4232543789424632</v>
      </c>
      <c r="I28" s="21">
        <f>IF(OR($A28="",$B28="",$C28=""),"",'MPTO_working_3-way'!F27)</f>
        <v>3.5320097883462722</v>
      </c>
      <c r="J28" s="22">
        <f>IF(OR($A28="",$B28="",$C28=""),"",'MPTO_working_3-way'!G27)</f>
        <v>3.2872365663222403</v>
      </c>
      <c r="K28" s="17">
        <f>IF(OR($A28="",$B28="",$C28=""),"",'OddsRatio_working_3-way'!H27)</f>
        <v>2.4288270792881015</v>
      </c>
      <c r="L28" s="21">
        <f>IF(OR($A28="",$B28="",$C28=""),"",'OddsRatio_working_3-way'!I27)</f>
        <v>3.5239135269176693</v>
      </c>
      <c r="M28" s="22">
        <f>IF(OR($A28="",$B28="",$C28=""),"",'OddsRatio_working_3-way'!J27)</f>
        <v>3.2840374479130965</v>
      </c>
      <c r="N28" s="23">
        <f t="shared" si="16"/>
        <v>41.052096856126887</v>
      </c>
      <c r="O28" s="24">
        <f t="shared" si="17"/>
        <v>28.448382909070386</v>
      </c>
      <c r="P28" s="24">
        <f t="shared" si="18"/>
        <v>30.499520234802734</v>
      </c>
      <c r="Q28" t="s">
        <v>200</v>
      </c>
      <c r="R28" t="s">
        <v>166</v>
      </c>
      <c r="S28" s="48" t="s">
        <v>467</v>
      </c>
      <c r="T28" s="35">
        <v>100</v>
      </c>
      <c r="U28" s="35">
        <f t="shared" si="19"/>
        <v>62.264150943396231</v>
      </c>
      <c r="V28" s="35">
        <f t="shared" si="20"/>
        <v>72.826086956521735</v>
      </c>
      <c r="W28" s="35">
        <f t="shared" si="21"/>
        <v>62.121212121212118</v>
      </c>
      <c r="X28" s="35">
        <f t="shared" si="22"/>
        <v>65.052700922266141</v>
      </c>
      <c r="Y28" s="35">
        <f t="shared" si="23"/>
        <v>75.614636935391658</v>
      </c>
      <c r="Z28" s="35">
        <f t="shared" si="24"/>
        <v>64.909762100082034</v>
      </c>
      <c r="AA28" s="35">
        <f t="shared" si="25"/>
        <v>-2.7885499788699093</v>
      </c>
      <c r="AB28" s="35">
        <f t="shared" si="26"/>
        <v>-2.7885499788699235</v>
      </c>
      <c r="AC28" s="35">
        <f t="shared" si="27"/>
        <v>-2.7885499788699164</v>
      </c>
      <c r="AF28">
        <v>1.97</v>
      </c>
      <c r="AG28">
        <v>1.92</v>
      </c>
      <c r="AJ28" t="s">
        <v>441</v>
      </c>
    </row>
    <row r="29" spans="1:36" ht="15" x14ac:dyDescent="0.25">
      <c r="A29">
        <v>2.65</v>
      </c>
      <c r="B29">
        <v>3.68</v>
      </c>
      <c r="C29">
        <v>2.64</v>
      </c>
      <c r="D29" s="20">
        <f t="shared" si="3"/>
        <v>2.7885499788699253E-2</v>
      </c>
      <c r="E29" s="17">
        <f>IF(OR($A29="",$B29="",$C29=""),"",A29*'MPTO_working_3-way'!$I28)</f>
        <v>2.7238965744400527</v>
      </c>
      <c r="F29" s="21">
        <f>IF(OR($A29="",$B29="",$C29=""),"",B29*'MPTO_working_3-way'!$I28)</f>
        <v>3.7826186392224135</v>
      </c>
      <c r="G29" s="22">
        <f>IF(OR($A29="",$B29="",$C29=""),"",C29*'MPTO_working_3-way'!$I28)</f>
        <v>2.713617719442166</v>
      </c>
      <c r="H29" s="17">
        <f>IF(OR($A29="",$B29="",$C29=""),"",'MPTO_working_3-way'!E28)</f>
        <v>2.7169237869569378</v>
      </c>
      <c r="I29" s="21">
        <f>IF(OR($A29="",$B29="",$C29=""),"",'MPTO_working_3-way'!F28)</f>
        <v>3.8103372063652445</v>
      </c>
      <c r="J29" s="22">
        <f>IF(OR($A29="",$B29="",$C29=""),"",'MPTO_working_3-way'!G28)</f>
        <v>2.70641332563368</v>
      </c>
      <c r="K29" s="17">
        <f>IF(OR($A29="",$B29="",$C29=""),"",'OddsRatio_working_3-way'!H28)</f>
        <v>2.720792211050592</v>
      </c>
      <c r="L29" s="21">
        <f>IF(OR($A29="",$B29="",$C29=""),"",'OddsRatio_working_3-way'!I28)</f>
        <v>3.7949837124942944</v>
      </c>
      <c r="M29" s="22">
        <f>IF(OR($A29="",$B29="",$C29=""),"",'OddsRatio_working_3-way'!J28)</f>
        <v>2.7103631673472544</v>
      </c>
      <c r="N29" s="23">
        <f t="shared" si="16"/>
        <v>36.71211342543608</v>
      </c>
      <c r="O29" s="24">
        <f t="shared" si="17"/>
        <v>26.436712113425433</v>
      </c>
      <c r="P29" s="24">
        <f t="shared" si="18"/>
        <v>36.851174461138484</v>
      </c>
      <c r="Q29" t="s">
        <v>203</v>
      </c>
      <c r="R29" t="s">
        <v>164</v>
      </c>
      <c r="S29" s="48" t="s">
        <v>467</v>
      </c>
      <c r="T29" s="35">
        <v>100</v>
      </c>
      <c r="U29" s="35">
        <f t="shared" si="19"/>
        <v>89.604989604989598</v>
      </c>
      <c r="V29" s="35">
        <f t="shared" si="20"/>
        <v>83.136593591905566</v>
      </c>
      <c r="W29" s="35">
        <f t="shared" si="21"/>
        <v>24.242424242424242</v>
      </c>
      <c r="X29" s="35">
        <f t="shared" si="22"/>
        <v>92.620982165670199</v>
      </c>
      <c r="Y29" s="35">
        <f t="shared" si="23"/>
        <v>86.152586152586153</v>
      </c>
      <c r="Z29" s="35">
        <f t="shared" si="24"/>
        <v>27.258416803104836</v>
      </c>
      <c r="AA29" s="35">
        <f t="shared" si="25"/>
        <v>-3.0159925606806013</v>
      </c>
      <c r="AB29" s="35">
        <f t="shared" si="26"/>
        <v>-3.0159925606805871</v>
      </c>
      <c r="AC29" s="35">
        <f t="shared" si="27"/>
        <v>-3.0159925606805942</v>
      </c>
      <c r="AF29">
        <v>1.66</v>
      </c>
      <c r="AG29">
        <v>2.3199999999999998</v>
      </c>
      <c r="AJ29" t="s">
        <v>441</v>
      </c>
    </row>
    <row r="30" spans="1:36" s="35" customFormat="1" ht="15" x14ac:dyDescent="0.25">
      <c r="A30">
        <v>9.6199999999999992</v>
      </c>
      <c r="B30">
        <v>5.93</v>
      </c>
      <c r="C30">
        <v>1.32</v>
      </c>
      <c r="D30" s="20">
        <f t="shared" si="3"/>
        <v>3.0159925606805915E-2</v>
      </c>
      <c r="E30" s="17">
        <f>IF(OR($A30="",$B30="",$C30=""),"",A30*'MPTO_working_3-way'!$I29)</f>
        <v>9.9101384843374714</v>
      </c>
      <c r="F30" s="21">
        <f>IF(OR($A30="",$B30="",$C30=""),"",B30*'MPTO_working_3-way'!$I29)</f>
        <v>6.1088483588483591</v>
      </c>
      <c r="G30" s="22">
        <f>IF(OR($A30="",$B30="",$C30=""),"",C30*'MPTO_working_3-way'!$I29)</f>
        <v>1.359811101800984</v>
      </c>
      <c r="H30" s="17">
        <f>IF(OR($A30="",$B30="",$C30=""),"",'MPTO_working_3-way'!E29)</f>
        <v>10.649990722106732</v>
      </c>
      <c r="I30" s="21">
        <f>IF(OR($A30="",$B30="",$C30=""),"",'MPTO_working_3-way'!F29)</f>
        <v>6.3059353990407354</v>
      </c>
      <c r="J30" s="22">
        <f>IF(OR($A30="",$B30="",$C30=""),"",'MPTO_working_3-way'!G29)</f>
        <v>1.3377524665433582</v>
      </c>
      <c r="K30" s="17">
        <f>IF(OR($A30="",$B30="",$C30=""),"",'OddsRatio_working_3-way'!H29)</f>
        <v>10.270736342589112</v>
      </c>
      <c r="L30" s="21">
        <f>IF(OR($A30="",$B30="",$C30=""),"",'OddsRatio_working_3-way'!I29)</f>
        <v>6.3021728734297353</v>
      </c>
      <c r="M30" s="22">
        <f>IF(OR($A30="",$B30="",$C30=""),"",'OddsRatio_working_3-way'!J29)</f>
        <v>1.3441572656181573</v>
      </c>
      <c r="N30" s="23">
        <f t="shared" si="16"/>
        <v>10.09067634706069</v>
      </c>
      <c r="O30" s="24">
        <f t="shared" si="17"/>
        <v>16.369697547845501</v>
      </c>
      <c r="P30" s="24">
        <f t="shared" si="18"/>
        <v>73.539626105093802</v>
      </c>
      <c r="Q30" t="s">
        <v>109</v>
      </c>
      <c r="R30" t="s">
        <v>204</v>
      </c>
      <c r="S30" s="48" t="s">
        <v>467</v>
      </c>
      <c r="T30" s="35">
        <v>100</v>
      </c>
      <c r="U30" s="35">
        <f t="shared" si="19"/>
        <v>81.515711645101661</v>
      </c>
      <c r="V30" s="35">
        <f t="shared" si="20"/>
        <v>74.025974025974023</v>
      </c>
      <c r="W30" s="35">
        <f t="shared" si="21"/>
        <v>41.860465116279073</v>
      </c>
      <c r="X30" s="35">
        <f t="shared" si="22"/>
        <v>84.113560857746904</v>
      </c>
      <c r="Y30" s="35">
        <f t="shared" si="23"/>
        <v>76.623823238619266</v>
      </c>
      <c r="Z30" s="35">
        <f t="shared" si="24"/>
        <v>44.45831432892431</v>
      </c>
      <c r="AA30" s="35">
        <f t="shared" si="25"/>
        <v>-2.5978492126452437</v>
      </c>
      <c r="AB30" s="35">
        <f t="shared" si="26"/>
        <v>-2.5978492126452437</v>
      </c>
      <c r="AC30" s="35">
        <f t="shared" si="27"/>
        <v>-2.5978492126452366</v>
      </c>
      <c r="AD30" s="36"/>
      <c r="AE30" s="36"/>
      <c r="AF30">
        <v>1.5</v>
      </c>
      <c r="AG30">
        <v>2.71</v>
      </c>
      <c r="AH30" s="36"/>
      <c r="AI30" s="36"/>
      <c r="AJ30" t="s">
        <v>161</v>
      </c>
    </row>
    <row r="31" spans="1:36" ht="15" x14ac:dyDescent="0.25">
      <c r="A31">
        <v>5.41</v>
      </c>
      <c r="B31">
        <v>3.85</v>
      </c>
      <c r="C31">
        <v>1.72</v>
      </c>
      <c r="D31" s="20">
        <f t="shared" si="3"/>
        <v>2.5978492126452313E-2</v>
      </c>
      <c r="E31" s="17">
        <f>IF(OR($A31="",$B31="",$C31=""),"",A31*'MPTO_working_3-way'!$I30)</f>
        <v>5.550543642404107</v>
      </c>
      <c r="F31" s="21">
        <f>IF(OR($A31="",$B31="",$C31=""),"",B31*'MPTO_working_3-way'!$I30)</f>
        <v>3.9500171946868416</v>
      </c>
      <c r="G31" s="22">
        <f>IF(OR($A31="",$B31="",$C31=""),"",C31*'MPTO_working_3-way'!$I30)</f>
        <v>1.7646830064574979</v>
      </c>
      <c r="H31" s="17">
        <f>IF(OR($A31="",$B31="",$C31=""),"",'MPTO_working_3-way'!E30)</f>
        <v>5.6759040776707224</v>
      </c>
      <c r="I31" s="21">
        <f>IF(OR($A31="",$B31="",$C31=""),"",'MPTO_working_3-way'!F30)</f>
        <v>3.9827822354114817</v>
      </c>
      <c r="J31" s="22">
        <f>IF(OR($A31="",$B31="",$C31=""),"",'MPTO_working_3-way'!G30)</f>
        <v>1.7460055930632241</v>
      </c>
      <c r="K31" s="17">
        <f>IF(OR($A31="",$B31="",$C31=""),"",'OddsRatio_working_3-way'!H30)</f>
        <v>5.6109562979555383</v>
      </c>
      <c r="L31" s="21">
        <f>IF(OR($A31="",$B31="",$C31=""),"",'OddsRatio_working_3-way'!I30)</f>
        <v>3.9798697163658243</v>
      </c>
      <c r="M31" s="22">
        <f>IF(OR($A31="",$B31="",$C31=""),"",'OddsRatio_working_3-way'!J30)</f>
        <v>1.7528091915029451</v>
      </c>
      <c r="N31" s="23">
        <f t="shared" si="16"/>
        <v>18.016253261398916</v>
      </c>
      <c r="O31" s="24">
        <f t="shared" si="17"/>
        <v>25.316345491991722</v>
      </c>
      <c r="P31" s="24">
        <f t="shared" si="18"/>
        <v>56.667401246609387</v>
      </c>
      <c r="Q31" t="s">
        <v>108</v>
      </c>
      <c r="R31" t="s">
        <v>116</v>
      </c>
      <c r="S31" s="48" t="s">
        <v>467</v>
      </c>
      <c r="T31" s="35">
        <v>100</v>
      </c>
      <c r="U31" s="35">
        <f t="shared" si="19"/>
        <v>55.357142857142868</v>
      </c>
      <c r="V31" s="35">
        <f t="shared" si="20"/>
        <v>71.428571428571431</v>
      </c>
      <c r="W31" s="35">
        <f t="shared" si="21"/>
        <v>70.930232558139537</v>
      </c>
      <c r="X31" s="35">
        <f t="shared" si="22"/>
        <v>57.641196013289033</v>
      </c>
      <c r="Y31" s="35">
        <f t="shared" si="23"/>
        <v>73.712624584717616</v>
      </c>
      <c r="Z31" s="35">
        <f t="shared" si="24"/>
        <v>73.214285714285708</v>
      </c>
      <c r="AA31" s="35">
        <f t="shared" si="25"/>
        <v>-2.2840531561461646</v>
      </c>
      <c r="AB31" s="35">
        <f t="shared" si="26"/>
        <v>-2.2840531561461859</v>
      </c>
      <c r="AC31" s="35">
        <f t="shared" si="27"/>
        <v>-2.2840531561461717</v>
      </c>
      <c r="AF31">
        <v>2.0099999999999998</v>
      </c>
      <c r="AG31">
        <v>1.9</v>
      </c>
      <c r="AJ31" t="s">
        <v>161</v>
      </c>
    </row>
    <row r="32" spans="1:36" ht="15" x14ac:dyDescent="0.25">
      <c r="A32">
        <v>2.2400000000000002</v>
      </c>
      <c r="B32">
        <v>3.5</v>
      </c>
      <c r="C32">
        <v>3.44</v>
      </c>
      <c r="D32" s="20">
        <f t="shared" si="3"/>
        <v>2.2840531561461708E-2</v>
      </c>
      <c r="E32" s="17">
        <f>IF(OR($A32="",$B32="",$C32=""),"",A32*'MPTO_working_3-way'!$I31)</f>
        <v>2.2911627906976744</v>
      </c>
      <c r="F32" s="21">
        <f>IF(OR($A32="",$B32="",$C32=""),"",B32*'MPTO_working_3-way'!$I31)</f>
        <v>3.5799418604651159</v>
      </c>
      <c r="G32" s="22">
        <f>IF(OR($A32="",$B32="",$C32=""),"",C32*'MPTO_working_3-way'!$I31)</f>
        <v>3.5185714285714282</v>
      </c>
      <c r="H32" s="17">
        <f>IF(OR($A32="",$B32="",$C32=""),"",'MPTO_working_3-way'!E31)</f>
        <v>2.278864353312303</v>
      </c>
      <c r="I32" s="21">
        <f>IF(OR($A32="",$B32="",$C32=""),"",'MPTO_working_3-way'!F31)</f>
        <v>3.5958188153310098</v>
      </c>
      <c r="J32" s="22">
        <f>IF(OR($A32="",$B32="",$C32=""),"",'MPTO_working_3-way'!G31)</f>
        <v>3.5325183374083129</v>
      </c>
      <c r="K32" s="17">
        <f>IF(OR($A32="",$B32="",$C32=""),"",'OddsRatio_working_3-way'!H31)</f>
        <v>2.2840806582934565</v>
      </c>
      <c r="L32" s="21">
        <f>IF(OR($A32="",$B32="",$C32=""),"",'OddsRatio_working_3-way'!I31)</f>
        <v>3.588872294946484</v>
      </c>
      <c r="M32" s="22">
        <f>IF(OR($A32="",$B32="",$C32=""),"",'OddsRatio_working_3-way'!J31)</f>
        <v>3.5267393598677699</v>
      </c>
      <c r="N32" s="23">
        <f t="shared" si="16"/>
        <v>43.645960211124645</v>
      </c>
      <c r="O32" s="24">
        <f t="shared" si="17"/>
        <v>27.933414535119777</v>
      </c>
      <c r="P32" s="24">
        <f t="shared" si="18"/>
        <v>28.420625253755581</v>
      </c>
      <c r="Q32" t="s">
        <v>114</v>
      </c>
      <c r="R32" t="s">
        <v>111</v>
      </c>
      <c r="S32" s="48" t="s">
        <v>467</v>
      </c>
      <c r="T32" s="35">
        <v>100</v>
      </c>
      <c r="U32" s="35">
        <f t="shared" si="19"/>
        <v>68.454258675078862</v>
      </c>
      <c r="V32" s="35">
        <f t="shared" si="20"/>
        <v>70.845481049562679</v>
      </c>
      <c r="W32" s="35">
        <f t="shared" si="21"/>
        <v>58.50622406639004</v>
      </c>
      <c r="X32" s="35">
        <f t="shared" si="22"/>
        <v>70.648294884047274</v>
      </c>
      <c r="Y32" s="35">
        <f t="shared" si="23"/>
        <v>73.039517258531077</v>
      </c>
      <c r="Z32" s="35">
        <f t="shared" si="24"/>
        <v>60.700260275358445</v>
      </c>
      <c r="AA32" s="35">
        <f t="shared" si="25"/>
        <v>-2.1940362089684129</v>
      </c>
      <c r="AB32" s="35">
        <f t="shared" si="26"/>
        <v>-2.1940362089683987</v>
      </c>
      <c r="AC32" s="35">
        <f t="shared" si="27"/>
        <v>-2.1940362089684058</v>
      </c>
      <c r="AF32">
        <v>2.02</v>
      </c>
      <c r="AG32">
        <v>1.89</v>
      </c>
      <c r="AJ32" t="s">
        <v>161</v>
      </c>
    </row>
    <row r="33" spans="1:36" ht="15" x14ac:dyDescent="0.25">
      <c r="A33">
        <v>3.17</v>
      </c>
      <c r="B33">
        <v>3.43</v>
      </c>
      <c r="C33">
        <v>2.41</v>
      </c>
      <c r="D33" s="20">
        <f t="shared" si="3"/>
        <v>2.1940362089683862E-2</v>
      </c>
      <c r="E33" s="17">
        <f>IF(OR($A33="",$B33="",$C33=""),"",A33*'MPTO_working_3-way'!$I32)</f>
        <v>3.2395509478242976</v>
      </c>
      <c r="F33" s="21">
        <f>IF(OR($A33="",$B33="",$C33=""),"",B33*'MPTO_working_3-way'!$I32)</f>
        <v>3.5052554419676158</v>
      </c>
      <c r="G33" s="22">
        <f>IF(OR($A33="",$B33="",$C33=""),"",C33*'MPTO_working_3-way'!$I32)</f>
        <v>2.4628762726361382</v>
      </c>
      <c r="H33" s="17">
        <f>IF(OR($A33="",$B33="",$C33=""),"",'MPTO_working_3-way'!E32)</f>
        <v>3.2452364230455846</v>
      </c>
      <c r="I33" s="21">
        <f>IF(OR($A33="",$B33="",$C33=""),"",'MPTO_working_3-way'!F32)</f>
        <v>3.5182559693085049</v>
      </c>
      <c r="J33" s="22">
        <f>IF(OR($A33="",$B33="",$C33=""),"",'MPTO_working_3-way'!G32)</f>
        <v>2.4532393848517104</v>
      </c>
      <c r="K33" s="17">
        <f>IF(OR($A33="",$B33="",$C33=""),"",'OddsRatio_working_3-way'!H32)</f>
        <v>3.2431489605828823</v>
      </c>
      <c r="L33" s="21">
        <f>IF(OR($A33="",$B33="",$C33=""),"",'OddsRatio_working_3-way'!I32)</f>
        <v>3.5119133521734591</v>
      </c>
      <c r="M33" s="22">
        <f>IF(OR($A33="",$B33="",$C33=""),"",'OddsRatio_working_3-way'!J32)</f>
        <v>2.4575299697796602</v>
      </c>
      <c r="N33" s="23">
        <f t="shared" si="16"/>
        <v>30.868475788954829</v>
      </c>
      <c r="O33" s="24">
        <f t="shared" si="17"/>
        <v>28.528591326818308</v>
      </c>
      <c r="P33" s="24">
        <f t="shared" si="18"/>
        <v>40.602932884226888</v>
      </c>
      <c r="Q33" t="s">
        <v>115</v>
      </c>
      <c r="R33" t="s">
        <v>110</v>
      </c>
      <c r="S33" s="48" t="s">
        <v>467</v>
      </c>
      <c r="T33" s="35">
        <v>100</v>
      </c>
      <c r="U33" s="35">
        <f t="shared" si="19"/>
        <v>48.979591836734699</v>
      </c>
      <c r="V33" s="35">
        <f t="shared" si="20"/>
        <v>72.375690607734811</v>
      </c>
      <c r="W33" s="35">
        <f t="shared" si="21"/>
        <v>76.30331753554502</v>
      </c>
      <c r="X33" s="35">
        <f t="shared" si="22"/>
        <v>51.32099185672017</v>
      </c>
      <c r="Y33" s="35">
        <f t="shared" si="23"/>
        <v>74.717090627720282</v>
      </c>
      <c r="Z33" s="35">
        <f t="shared" si="24"/>
        <v>78.644717555530505</v>
      </c>
      <c r="AA33" s="35">
        <f t="shared" si="25"/>
        <v>-2.3414000199854712</v>
      </c>
      <c r="AB33" s="35">
        <f t="shared" si="26"/>
        <v>-2.3414000199854712</v>
      </c>
      <c r="AC33" s="35">
        <f t="shared" si="27"/>
        <v>-2.3414000199854854</v>
      </c>
      <c r="AF33">
        <v>2.08</v>
      </c>
      <c r="AG33">
        <v>1.84</v>
      </c>
      <c r="AJ33" t="s">
        <v>161</v>
      </c>
    </row>
    <row r="34" spans="1:36" ht="15" x14ac:dyDescent="0.25">
      <c r="A34">
        <v>1.96</v>
      </c>
      <c r="B34">
        <v>3.62</v>
      </c>
      <c r="C34">
        <v>4.22</v>
      </c>
      <c r="D34" s="20">
        <f t="shared" si="3"/>
        <v>2.3414000199854845E-2</v>
      </c>
      <c r="E34" s="17">
        <f>IF(OR($A34="",$B34="",$C34=""),"",A34*'MPTO_working_3-way'!$I33)</f>
        <v>2.0058914403917156</v>
      </c>
      <c r="F34" s="21">
        <f>IF(OR($A34="",$B34="",$C34=""),"",B34*'MPTO_working_3-way'!$I33)</f>
        <v>3.7047586807234745</v>
      </c>
      <c r="G34" s="22">
        <f>IF(OR($A34="",$B34="",$C34=""),"",C34*'MPTO_working_3-way'!$I33)</f>
        <v>4.3188070808433876</v>
      </c>
      <c r="H34" s="17">
        <f>IF(OR($A34="",$B34="",$C34=""),"",'MPTO_working_3-way'!E33)</f>
        <v>1.9904481779707139</v>
      </c>
      <c r="I34" s="21">
        <f>IF(OR($A34="",$B34="",$C34=""),"",'MPTO_working_3-way'!F33)</f>
        <v>3.7252490653827319</v>
      </c>
      <c r="J34" s="22">
        <f>IF(OR($A34="",$B34="",$C34=""),"",'MPTO_working_3-way'!G33)</f>
        <v>4.363722217990353</v>
      </c>
      <c r="K34" s="17">
        <f>IF(OR($A34="",$B34="",$C34=""),"",'OddsRatio_working_3-way'!H33)</f>
        <v>1.9965120681663233</v>
      </c>
      <c r="L34" s="21">
        <f>IF(OR($A34="",$B34="",$C34=""),"",'OddsRatio_working_3-way'!I33)</f>
        <v>3.7196475193705894</v>
      </c>
      <c r="M34" s="22">
        <f>IF(OR($A34="",$B34="",$C34=""),"",'OddsRatio_working_3-way'!J33)</f>
        <v>4.3424675619745425</v>
      </c>
      <c r="N34" s="23">
        <f t="shared" si="16"/>
        <v>49.853146579294311</v>
      </c>
      <c r="O34" s="24">
        <f t="shared" si="17"/>
        <v>26.992311407573716</v>
      </c>
      <c r="P34" s="24">
        <f t="shared" si="18"/>
        <v>23.154542013131955</v>
      </c>
      <c r="Q34" t="s">
        <v>140</v>
      </c>
      <c r="R34" t="s">
        <v>112</v>
      </c>
      <c r="S34" s="48" t="s">
        <v>467</v>
      </c>
      <c r="T34" s="35">
        <v>100</v>
      </c>
      <c r="U34" s="35">
        <f t="shared" si="19"/>
        <v>45.355191256830594</v>
      </c>
      <c r="V34" s="35">
        <f t="shared" si="20"/>
        <v>73.821989528795811</v>
      </c>
      <c r="W34" s="35">
        <f t="shared" si="21"/>
        <v>78.260869565217391</v>
      </c>
      <c r="X34" s="35">
        <f t="shared" si="22"/>
        <v>47.917140905986798</v>
      </c>
      <c r="Y34" s="35">
        <f t="shared" si="23"/>
        <v>76.383939177952016</v>
      </c>
      <c r="Z34" s="35">
        <f t="shared" si="24"/>
        <v>80.822819214373581</v>
      </c>
      <c r="AA34" s="35">
        <f t="shared" si="25"/>
        <v>-2.5619496491562046</v>
      </c>
      <c r="AB34" s="35">
        <f t="shared" si="26"/>
        <v>-2.5619496491562046</v>
      </c>
      <c r="AC34" s="35">
        <f t="shared" si="27"/>
        <v>-2.5619496491561904</v>
      </c>
      <c r="AF34">
        <v>2.09</v>
      </c>
      <c r="AG34">
        <v>1.81</v>
      </c>
      <c r="AJ34" t="s">
        <v>161</v>
      </c>
    </row>
    <row r="35" spans="1:36" s="35" customFormat="1" ht="15" x14ac:dyDescent="0.25">
      <c r="A35">
        <v>1.83</v>
      </c>
      <c r="B35">
        <v>3.82</v>
      </c>
      <c r="C35">
        <v>4.5999999999999996</v>
      </c>
      <c r="D35" s="20">
        <f t="shared" si="3"/>
        <v>2.5619496491561922E-2</v>
      </c>
      <c r="E35" s="17">
        <f>IF(OR($A35="",$B35="",$C35=""),"",A35*'MPTO_working_3-way'!$I34)</f>
        <v>1.8768836785795584</v>
      </c>
      <c r="F35" s="21">
        <f>IF(OR($A35="",$B35="",$C35=""),"",B35*'MPTO_working_3-way'!$I34)</f>
        <v>3.9178664765977662</v>
      </c>
      <c r="G35" s="22">
        <f>IF(OR($A35="",$B35="",$C35=""),"",C35*'MPTO_working_3-way'!$I34)</f>
        <v>4.7178496838611848</v>
      </c>
      <c r="H35" s="17">
        <f>IF(OR($A35="",$B35="",$C35=""),"",'MPTO_working_3-way'!E34)</f>
        <v>1.8590530823924076</v>
      </c>
      <c r="I35" s="21">
        <f>IF(OR($A35="",$B35="",$C35=""),"",'MPTO_working_3-way'!F34)</f>
        <v>3.9488190007760893</v>
      </c>
      <c r="J35" s="22">
        <f>IF(OR($A35="",$B35="",$C35=""),"",'MPTO_working_3-way'!G34)</f>
        <v>4.7880916976209988</v>
      </c>
      <c r="K35" s="17">
        <f>IF(OR($A35="",$B35="",$C35=""),"",'OddsRatio_working_3-way'!H34)</f>
        <v>1.8657394092975013</v>
      </c>
      <c r="L35" s="21">
        <f>IF(OR($A35="",$B35="",$C35=""),"",'OddsRatio_working_3-way'!I34)</f>
        <v>3.9414278725529543</v>
      </c>
      <c r="M35" s="22">
        <f>IF(OR($A35="",$B35="",$C35=""),"",'OddsRatio_working_3-way'!J34)</f>
        <v>4.7550143053867497</v>
      </c>
      <c r="N35" s="23">
        <f t="shared" si="16"/>
        <v>53.279806916793504</v>
      </c>
      <c r="O35" s="24">
        <f t="shared" si="17"/>
        <v>25.524095983699514</v>
      </c>
      <c r="P35" s="24">
        <f t="shared" si="18"/>
        <v>21.196097099506982</v>
      </c>
      <c r="Q35" t="s">
        <v>113</v>
      </c>
      <c r="R35" t="s">
        <v>156</v>
      </c>
      <c r="S35" s="48" t="s">
        <v>467</v>
      </c>
      <c r="T35" s="35">
        <v>100</v>
      </c>
      <c r="U35" s="35">
        <f t="shared" si="19"/>
        <v>58.15899581589958</v>
      </c>
      <c r="V35" s="35">
        <f t="shared" si="20"/>
        <v>71.098265895953759</v>
      </c>
      <c r="W35" s="35">
        <f t="shared" si="21"/>
        <v>68.55345911949685</v>
      </c>
      <c r="X35" s="35">
        <f t="shared" si="22"/>
        <v>60.348274984549391</v>
      </c>
      <c r="Y35" s="35">
        <f t="shared" si="23"/>
        <v>73.287545064603549</v>
      </c>
      <c r="Z35" s="35">
        <f t="shared" si="24"/>
        <v>70.742738288146654</v>
      </c>
      <c r="AA35" s="35">
        <f t="shared" si="25"/>
        <v>-2.1892791686498114</v>
      </c>
      <c r="AB35" s="35">
        <f t="shared" si="26"/>
        <v>-2.1892791686497901</v>
      </c>
      <c r="AC35" s="35">
        <f t="shared" si="27"/>
        <v>-2.1892791686498043</v>
      </c>
      <c r="AD35" s="36"/>
      <c r="AE35" s="36"/>
      <c r="AF35">
        <v>1.92</v>
      </c>
      <c r="AG35">
        <v>1.99</v>
      </c>
      <c r="AH35" s="36"/>
      <c r="AI35" s="36"/>
      <c r="AJ35" t="s">
        <v>161</v>
      </c>
    </row>
    <row r="36" spans="1:36" ht="15" x14ac:dyDescent="0.25">
      <c r="A36">
        <v>2.39</v>
      </c>
      <c r="B36">
        <v>3.46</v>
      </c>
      <c r="C36">
        <v>3.18</v>
      </c>
      <c r="D36" s="20">
        <f t="shared" si="3"/>
        <v>2.1892791686497937E-2</v>
      </c>
      <c r="E36" s="17">
        <f>IF(OR($A36="",$B36="",$C36=""),"",A36*'MPTO_working_3-way'!$I35)</f>
        <v>2.44232377213073</v>
      </c>
      <c r="F36" s="21">
        <f>IF(OR($A36="",$B36="",$C36=""),"",B36*'MPTO_working_3-way'!$I35)</f>
        <v>3.5357490592352829</v>
      </c>
      <c r="G36" s="22">
        <f>IF(OR($A36="",$B36="",$C36=""),"",C36*'MPTO_working_3-way'!$I35)</f>
        <v>3.2496190775630636</v>
      </c>
      <c r="H36" s="17">
        <f>IF(OR($A36="",$B36="",$C36=""),"",'MPTO_working_3-way'!E35)</f>
        <v>2.4324245424955779</v>
      </c>
      <c r="I36" s="21">
        <f>IF(OR($A36="",$B36="",$C36=""),"",'MPTO_working_3-way'!F35)</f>
        <v>3.5496269678160859</v>
      </c>
      <c r="J36" s="22">
        <f>IF(OR($A36="",$B36="",$C36=""),"",'MPTO_working_3-way'!G35)</f>
        <v>3.2555494498873658</v>
      </c>
      <c r="K36" s="17">
        <f>IF(OR($A36="",$B36="",$C36=""),"",'OddsRatio_working_3-way'!H35)</f>
        <v>2.4368124603337189</v>
      </c>
      <c r="L36" s="21">
        <f>IF(OR($A36="",$B36="",$C36=""),"",'OddsRatio_working_3-way'!I35)</f>
        <v>3.5428479513819751</v>
      </c>
      <c r="M36" s="22">
        <f>IF(OR($A36="",$B36="",$C36=""),"",'OddsRatio_working_3-way'!J35)</f>
        <v>3.2534181032571992</v>
      </c>
      <c r="N36" s="23">
        <f t="shared" si="16"/>
        <v>40.944612315982205</v>
      </c>
      <c r="O36" s="24">
        <f t="shared" si="17"/>
        <v>28.282550125779615</v>
      </c>
      <c r="P36" s="24">
        <f t="shared" si="18"/>
        <v>30.772837558238198</v>
      </c>
      <c r="Q36" t="s">
        <v>143</v>
      </c>
      <c r="R36" t="s">
        <v>145</v>
      </c>
      <c r="S36" s="48" t="s">
        <v>467</v>
      </c>
      <c r="T36" s="35">
        <v>100</v>
      </c>
      <c r="U36" s="35">
        <f t="shared" si="19"/>
        <v>24.242424242424242</v>
      </c>
      <c r="V36" s="35">
        <f t="shared" si="20"/>
        <v>83.277591973244142</v>
      </c>
      <c r="W36" s="35">
        <f t="shared" si="21"/>
        <v>89.395546129374338</v>
      </c>
      <c r="X36" s="35">
        <f t="shared" si="22"/>
        <v>27.326861897381516</v>
      </c>
      <c r="Y36" s="35">
        <f t="shared" si="23"/>
        <v>86.362029628201427</v>
      </c>
      <c r="Z36" s="35">
        <f t="shared" si="24"/>
        <v>92.479983784331608</v>
      </c>
      <c r="AA36" s="35">
        <f t="shared" si="25"/>
        <v>-3.0844376549572736</v>
      </c>
      <c r="AB36" s="35">
        <f t="shared" si="26"/>
        <v>-3.0844376549572843</v>
      </c>
      <c r="AC36" s="35">
        <f t="shared" si="27"/>
        <v>-3.0844376549572701</v>
      </c>
      <c r="AF36">
        <v>1.87</v>
      </c>
      <c r="AG36">
        <v>2.0499999999999998</v>
      </c>
      <c r="AJ36" t="s">
        <v>161</v>
      </c>
    </row>
    <row r="37" spans="1:36" ht="15" x14ac:dyDescent="0.25">
      <c r="A37">
        <v>1.32</v>
      </c>
      <c r="B37">
        <v>5.98</v>
      </c>
      <c r="C37">
        <v>9.43</v>
      </c>
      <c r="D37" s="20">
        <f t="shared" si="3"/>
        <v>3.0844376549572727E-2</v>
      </c>
      <c r="E37" s="17">
        <f>IF(OR($A37="",$B37="",$C37=""),"",A37*'MPTO_working_3-way'!$I36)</f>
        <v>1.3607145770454361</v>
      </c>
      <c r="F37" s="21">
        <f>IF(OR($A37="",$B37="",$C37=""),"",B37*'MPTO_working_3-way'!$I36)</f>
        <v>6.1644493717664455</v>
      </c>
      <c r="G37" s="22">
        <f>IF(OR($A37="",$B37="",$C37=""),"",C37*'MPTO_working_3-way'!$I36)</f>
        <v>9.7208624708624711</v>
      </c>
      <c r="H37" s="17">
        <f>IF(OR($A37="",$B37="",$C37=""),"",'MPTO_working_3-way'!E36)</f>
        <v>1.3381608848146582</v>
      </c>
      <c r="I37" s="21">
        <f>IF(OR($A37="",$B37="",$C37=""),"",'MPTO_working_3-way'!F36)</f>
        <v>6.37175542861943</v>
      </c>
      <c r="J37" s="22">
        <f>IF(OR($A37="",$B37="",$C37=""),"",'MPTO_working_3-way'!G36)</f>
        <v>10.442437748446938</v>
      </c>
      <c r="K37" s="17">
        <f>IF(OR($A37="",$B37="",$C37=""),"",'OddsRatio_working_3-way'!H36)</f>
        <v>1.3446866319875077</v>
      </c>
      <c r="L37" s="21">
        <f>IF(OR($A37="",$B37="",$C37=""),"",'OddsRatio_working_3-way'!I36)</f>
        <v>6.3641857103055868</v>
      </c>
      <c r="M37" s="22">
        <f>IF(OR($A37="",$B37="",$C37=""),"",'OddsRatio_working_3-way'!J36)</f>
        <v>10.080338461420901</v>
      </c>
      <c r="N37" s="23">
        <f t="shared" si="16"/>
        <v>73.49079791379414</v>
      </c>
      <c r="O37" s="24">
        <f t="shared" si="17"/>
        <v>16.222049037827464</v>
      </c>
      <c r="P37" s="24">
        <f t="shared" si="18"/>
        <v>10.287153048378395</v>
      </c>
      <c r="Q37" t="s">
        <v>144</v>
      </c>
      <c r="R37" t="s">
        <v>141</v>
      </c>
      <c r="S37" s="48" t="s">
        <v>467</v>
      </c>
      <c r="T37" s="35">
        <v>100</v>
      </c>
      <c r="U37" s="35">
        <f t="shared" si="19"/>
        <v>58.847736625514408</v>
      </c>
      <c r="V37" s="35">
        <f t="shared" si="20"/>
        <v>71.346704871060169</v>
      </c>
      <c r="W37" s="35">
        <f t="shared" si="21"/>
        <v>66.996699669967001</v>
      </c>
      <c r="X37" s="35">
        <f t="shared" si="22"/>
        <v>61.656595458972831</v>
      </c>
      <c r="Y37" s="35">
        <f t="shared" si="23"/>
        <v>74.155563704518585</v>
      </c>
      <c r="Z37" s="35">
        <f t="shared" si="24"/>
        <v>69.805558503425431</v>
      </c>
      <c r="AA37" s="35">
        <f t="shared" si="25"/>
        <v>-2.808858833458423</v>
      </c>
      <c r="AB37" s="35">
        <f t="shared" si="26"/>
        <v>-2.8088588334584159</v>
      </c>
      <c r="AC37" s="35">
        <f t="shared" si="27"/>
        <v>-2.8088588334584301</v>
      </c>
      <c r="AF37">
        <v>1.38</v>
      </c>
      <c r="AG37">
        <v>3.2</v>
      </c>
      <c r="AJ37" t="s">
        <v>161</v>
      </c>
    </row>
    <row r="38" spans="1:36" ht="15" x14ac:dyDescent="0.25">
      <c r="A38">
        <v>2.4300000000000002</v>
      </c>
      <c r="B38">
        <v>3.49</v>
      </c>
      <c r="C38">
        <v>3.03</v>
      </c>
      <c r="D38" s="20">
        <f t="shared" si="3"/>
        <v>2.8088588334584275E-2</v>
      </c>
      <c r="E38" s="17">
        <f>IF(OR($A38="",$B38="",$C38=""),"",A38*'MPTO_working_3-way'!$I37)</f>
        <v>2.4982552696530398</v>
      </c>
      <c r="F38" s="21">
        <f>IF(OR($A38="",$B38="",$C38=""),"",B38*'MPTO_working_3-way'!$I37)</f>
        <v>3.5880291732876994</v>
      </c>
      <c r="G38" s="22">
        <f>IF(OR($A38="",$B38="",$C38=""),"",C38*'MPTO_working_3-way'!$I37)</f>
        <v>3.11510842265379</v>
      </c>
      <c r="H38" s="17">
        <f>IF(OR($A38="",$B38="",$C38=""),"",'MPTO_working_3-way'!E37)</f>
        <v>2.4865739245780989</v>
      </c>
      <c r="I38" s="21">
        <f>IF(OR($A38="",$B38="",$C38=""),"",'MPTO_working_3-way'!F37)</f>
        <v>3.6078929200889545</v>
      </c>
      <c r="J38" s="22">
        <f>IF(OR($A38="",$B38="",$C38=""),"",'MPTO_working_3-way'!G37)</f>
        <v>3.1184693354103286</v>
      </c>
      <c r="K38" s="17">
        <f>IF(OR($A38="",$B38="",$C38=""),"",'OddsRatio_working_3-way'!H37)</f>
        <v>2.4918562116494396</v>
      </c>
      <c r="L38" s="21">
        <f>IF(OR($A38="",$B38="",$C38=""),"",'OddsRatio_working_3-way'!I37)</f>
        <v>3.5977076692357373</v>
      </c>
      <c r="M38" s="22">
        <f>IF(OR($A38="",$B38="",$C38=""),"",'OddsRatio_working_3-way'!J37)</f>
        <v>3.117809866886966</v>
      </c>
      <c r="N38" s="23">
        <f t="shared" si="16"/>
        <v>40.027935181294779</v>
      </c>
      <c r="O38" s="24">
        <f t="shared" si="17"/>
        <v>27.870453435686628</v>
      </c>
      <c r="P38" s="24">
        <f t="shared" si="18"/>
        <v>32.101611383018593</v>
      </c>
      <c r="Q38" t="s">
        <v>72</v>
      </c>
      <c r="R38" t="s">
        <v>87</v>
      </c>
      <c r="S38" s="48" t="s">
        <v>467</v>
      </c>
      <c r="T38" s="35">
        <v>100</v>
      </c>
      <c r="U38" s="35">
        <f t="shared" si="19"/>
        <v>54.545454545454554</v>
      </c>
      <c r="V38" s="35">
        <f t="shared" si="20"/>
        <v>71.014492753623188</v>
      </c>
      <c r="W38" s="35">
        <f t="shared" si="21"/>
        <v>71.751412429378533</v>
      </c>
      <c r="X38" s="35">
        <f t="shared" si="22"/>
        <v>57.234094816998279</v>
      </c>
      <c r="Y38" s="35">
        <f t="shared" si="23"/>
        <v>73.70313302516692</v>
      </c>
      <c r="Z38" s="35">
        <f t="shared" si="24"/>
        <v>74.440052700922266</v>
      </c>
      <c r="AA38" s="35">
        <f t="shared" si="25"/>
        <v>-2.6886402715437256</v>
      </c>
      <c r="AB38" s="35">
        <f t="shared" si="26"/>
        <v>-2.6886402715437328</v>
      </c>
      <c r="AC38" s="35">
        <f t="shared" si="27"/>
        <v>-2.6886402715437328</v>
      </c>
      <c r="AF38">
        <v>1.96</v>
      </c>
      <c r="AG38">
        <v>1.94</v>
      </c>
      <c r="AJ38" t="s">
        <v>92</v>
      </c>
    </row>
    <row r="39" spans="1:36" ht="15" x14ac:dyDescent="0.25">
      <c r="A39">
        <v>2.2000000000000002</v>
      </c>
      <c r="B39">
        <v>3.45</v>
      </c>
      <c r="C39">
        <v>3.54</v>
      </c>
      <c r="D39" s="20">
        <f t="shared" si="3"/>
        <v>2.6886402715437407E-2</v>
      </c>
      <c r="E39" s="17">
        <f>IF(OR($A39="",$B39="",$C39=""),"",A39*'MPTO_working_3-way'!$I38)</f>
        <v>2.2591500859739626</v>
      </c>
      <c r="F39" s="21">
        <f>IF(OR($A39="",$B39="",$C39=""),"",B39*'MPTO_working_3-way'!$I38)</f>
        <v>3.5427580893682591</v>
      </c>
      <c r="G39" s="22">
        <f>IF(OR($A39="",$B39="",$C39=""),"",C39*'MPTO_working_3-way'!$I38)</f>
        <v>3.6351778656126483</v>
      </c>
      <c r="H39" s="17">
        <f>IF(OR($A39="",$B39="",$C39=""),"",'MPTO_working_3-way'!E38)</f>
        <v>2.2442491772606541</v>
      </c>
      <c r="I39" s="21">
        <f>IF(OR($A39="",$B39="",$C39=""),"",'MPTO_working_3-way'!F38)</f>
        <v>3.5600752596989618</v>
      </c>
      <c r="J39" s="22">
        <f>IF(OR($A39="",$B39="",$C39=""),"",'MPTO_working_3-way'!G38)</f>
        <v>3.655989767593752</v>
      </c>
      <c r="K39" s="17">
        <f>IF(OR($A39="",$B39="",$C39=""),"",'OddsRatio_working_3-way'!H38)</f>
        <v>2.2504920118373328</v>
      </c>
      <c r="L39" s="21">
        <f>IF(OR($A39="",$B39="",$C39=""),"",'OddsRatio_working_3-way'!I38)</f>
        <v>3.5530878575012199</v>
      </c>
      <c r="M39" s="22">
        <f>IF(OR($A39="",$B39="",$C39=""),"",'OddsRatio_working_3-way'!J38)</f>
        <v>3.64687475838902</v>
      </c>
      <c r="N39" s="23">
        <f t="shared" si="16"/>
        <v>44.264434054583006</v>
      </c>
      <c r="O39" s="24">
        <f t="shared" si="17"/>
        <v>28.226595629009459</v>
      </c>
      <c r="P39" s="24">
        <f t="shared" si="18"/>
        <v>27.50897031640752</v>
      </c>
      <c r="Q39" t="s">
        <v>86</v>
      </c>
      <c r="R39" t="s">
        <v>82</v>
      </c>
      <c r="S39" s="48" t="s">
        <v>467</v>
      </c>
      <c r="T39" s="35">
        <v>100</v>
      </c>
      <c r="U39" s="35">
        <f t="shared" si="19"/>
        <v>37.5</v>
      </c>
      <c r="V39" s="35">
        <f t="shared" si="20"/>
        <v>76.019184652278184</v>
      </c>
      <c r="W39" s="35">
        <f t="shared" si="21"/>
        <v>83.249581239530997</v>
      </c>
      <c r="X39" s="35">
        <f t="shared" si="22"/>
        <v>40.73123410819084</v>
      </c>
      <c r="Y39" s="35">
        <f t="shared" si="23"/>
        <v>79.250418760469017</v>
      </c>
      <c r="Z39" s="35">
        <f t="shared" si="24"/>
        <v>86.48081534772183</v>
      </c>
      <c r="AA39" s="35">
        <f t="shared" si="25"/>
        <v>-3.23123410819084</v>
      </c>
      <c r="AB39" s="35">
        <f t="shared" si="26"/>
        <v>-3.2312341081908329</v>
      </c>
      <c r="AC39" s="35">
        <f t="shared" si="27"/>
        <v>-3.2312341081908329</v>
      </c>
      <c r="AF39">
        <v>2.0699999999999998</v>
      </c>
      <c r="AG39">
        <v>1.85</v>
      </c>
      <c r="AJ39" t="s">
        <v>92</v>
      </c>
    </row>
    <row r="40" spans="1:36" ht="15" x14ac:dyDescent="0.25">
      <c r="A40">
        <v>1.6</v>
      </c>
      <c r="B40">
        <v>4.17</v>
      </c>
      <c r="C40">
        <v>5.97</v>
      </c>
      <c r="D40" s="20">
        <f t="shared" si="3"/>
        <v>3.2312341081908391E-2</v>
      </c>
      <c r="E40" s="17">
        <f>IF(OR($A40="",$B40="",$C40=""),"",A40*'MPTO_working_3-way'!$I39)</f>
        <v>1.6516997457310536</v>
      </c>
      <c r="F40" s="21">
        <f>IF(OR($A40="",$B40="",$C40=""),"",B40*'MPTO_working_3-way'!$I39)</f>
        <v>4.304742462311558</v>
      </c>
      <c r="G40" s="22">
        <f>IF(OR($A40="",$B40="",$C40=""),"",C40*'MPTO_working_3-way'!$I39)</f>
        <v>6.162904676258993</v>
      </c>
      <c r="H40" s="17">
        <f>IF(OR($A40="",$B40="",$C40=""),"",'MPTO_working_3-way'!E39)</f>
        <v>1.6280567059104356</v>
      </c>
      <c r="I40" s="21">
        <f>IF(OR($A40="",$B40="",$C40=""),"",'MPTO_working_3-way'!F39)</f>
        <v>4.3660996735715747</v>
      </c>
      <c r="J40" s="22">
        <f>IF(OR($A40="",$B40="",$C40=""),"",'MPTO_working_3-way'!G39)</f>
        <v>6.3802607088281569</v>
      </c>
      <c r="K40" s="17">
        <f>IF(OR($A40="",$B40="",$C40=""),"",'OddsRatio_working_3-way'!H39)</f>
        <v>1.6361503718783772</v>
      </c>
      <c r="L40" s="21">
        <f>IF(OR($A40="",$B40="",$C40=""),"",'OddsRatio_working_3-way'!I39)</f>
        <v>4.360994464757427</v>
      </c>
      <c r="M40" s="22">
        <f>IF(OR($A40="",$B40="",$C40=""),"",'OddsRatio_working_3-way'!J39)</f>
        <v>6.2694455803925599</v>
      </c>
      <c r="N40" s="23">
        <f t="shared" si="16"/>
        <v>60.543691587080382</v>
      </c>
      <c r="O40" s="24">
        <f t="shared" si="17"/>
        <v>23.230193414707102</v>
      </c>
      <c r="P40" s="24">
        <f t="shared" si="18"/>
        <v>16.226114998212502</v>
      </c>
      <c r="Q40" t="s">
        <v>75</v>
      </c>
      <c r="R40" t="s">
        <v>78</v>
      </c>
      <c r="S40" s="48" t="s">
        <v>467</v>
      </c>
      <c r="T40" s="35">
        <v>100</v>
      </c>
      <c r="U40" s="35">
        <f t="shared" si="19"/>
        <v>48.717948717948723</v>
      </c>
      <c r="V40" s="35">
        <f t="shared" si="20"/>
        <v>71.181556195965413</v>
      </c>
      <c r="W40" s="35">
        <f t="shared" si="21"/>
        <v>77.064220183486242</v>
      </c>
      <c r="X40" s="35">
        <f t="shared" si="22"/>
        <v>51.754223620548345</v>
      </c>
      <c r="Y40" s="35">
        <f t="shared" si="23"/>
        <v>74.217831098565043</v>
      </c>
      <c r="Z40" s="35">
        <f t="shared" si="24"/>
        <v>80.100495086085871</v>
      </c>
      <c r="AA40" s="35">
        <f t="shared" si="25"/>
        <v>-3.0362749025996223</v>
      </c>
      <c r="AB40" s="35">
        <f t="shared" si="26"/>
        <v>-3.0362749025996294</v>
      </c>
      <c r="AC40" s="35">
        <f t="shared" si="27"/>
        <v>-3.0362749025996294</v>
      </c>
      <c r="AF40">
        <v>1.95</v>
      </c>
      <c r="AG40">
        <v>1.95</v>
      </c>
      <c r="AJ40" t="s">
        <v>92</v>
      </c>
    </row>
    <row r="41" spans="1:36" s="35" customFormat="1" ht="15" x14ac:dyDescent="0.25">
      <c r="A41">
        <v>1.95</v>
      </c>
      <c r="B41">
        <v>3.47</v>
      </c>
      <c r="C41">
        <v>4.3600000000000003</v>
      </c>
      <c r="D41" s="20">
        <f t="shared" si="3"/>
        <v>3.0362749025996338E-2</v>
      </c>
      <c r="E41" s="17">
        <f>IF(OR($A41="",$B41="",$C41=""),"",A41*'MPTO_working_3-way'!$I40)</f>
        <v>2.0092073606006928</v>
      </c>
      <c r="F41" s="21">
        <f>IF(OR($A41="",$B41="",$C41=""),"",B41*'MPTO_working_3-way'!$I40)</f>
        <v>3.5753587391202073</v>
      </c>
      <c r="G41" s="22">
        <f>IF(OR($A41="",$B41="",$C41=""),"",C41*'MPTO_working_3-way'!$I40)</f>
        <v>4.4923815857533445</v>
      </c>
      <c r="H41" s="17">
        <f>IF(OR($A41="",$B41="",$C41=""),"",'MPTO_working_3-way'!E40)</f>
        <v>1.9892596035587649</v>
      </c>
      <c r="I41" s="21">
        <f>IF(OR($A41="",$B41="",$C41=""),"",'MPTO_working_3-way'!F40)</f>
        <v>3.5963005643179424</v>
      </c>
      <c r="J41" s="22">
        <f>IF(OR($A41="",$B41="",$C41=""),"",'MPTO_working_3-way'!G40)</f>
        <v>4.5612763312639739</v>
      </c>
      <c r="K41" s="17">
        <f>IF(OR($A41="",$B41="",$C41=""),"",'OddsRatio_working_3-way'!H40)</f>
        <v>1.9971062773090458</v>
      </c>
      <c r="L41" s="21">
        <f>IF(OR($A41="",$B41="",$C41=""),"",'OddsRatio_working_3-way'!I40)</f>
        <v>3.5924763210035202</v>
      </c>
      <c r="M41" s="22">
        <f>IF(OR($A41="",$B41="",$C41=""),"",'OddsRatio_working_3-way'!J40)</f>
        <v>4.526607465008837</v>
      </c>
      <c r="N41" s="23">
        <f t="shared" si="16"/>
        <v>49.770870822463536</v>
      </c>
      <c r="O41" s="24">
        <f t="shared" si="17"/>
        <v>27.969221355563086</v>
      </c>
      <c r="P41" s="24">
        <f t="shared" si="18"/>
        <v>22.259907821973368</v>
      </c>
      <c r="Q41" t="s">
        <v>74</v>
      </c>
      <c r="R41" t="s">
        <v>80</v>
      </c>
      <c r="S41" s="48" t="s">
        <v>467</v>
      </c>
      <c r="T41" s="35">
        <v>100</v>
      </c>
      <c r="U41" s="35">
        <f t="shared" si="19"/>
        <v>49.494949494949495</v>
      </c>
      <c r="V41" s="35">
        <f t="shared" si="20"/>
        <v>72.14484679665739</v>
      </c>
      <c r="W41" s="35">
        <f t="shared" si="21"/>
        <v>75.369458128078819</v>
      </c>
      <c r="X41" s="35">
        <f t="shared" si="22"/>
        <v>52.485695075263806</v>
      </c>
      <c r="Y41" s="35">
        <f t="shared" si="23"/>
        <v>75.135592376971687</v>
      </c>
      <c r="Z41" s="35">
        <f t="shared" si="24"/>
        <v>78.360203708393129</v>
      </c>
      <c r="AA41" s="35">
        <f t="shared" si="25"/>
        <v>-2.9907455803143108</v>
      </c>
      <c r="AB41" s="35">
        <f t="shared" si="26"/>
        <v>-2.9907455803142966</v>
      </c>
      <c r="AC41" s="35">
        <f t="shared" si="27"/>
        <v>-2.9907455803143108</v>
      </c>
      <c r="AD41" s="36"/>
      <c r="AE41" s="36"/>
      <c r="AF41">
        <v>2.27</v>
      </c>
      <c r="AG41">
        <v>1.7</v>
      </c>
      <c r="AH41" s="36"/>
      <c r="AI41" s="36"/>
      <c r="AJ41" t="s">
        <v>92</v>
      </c>
    </row>
    <row r="42" spans="1:36" ht="15" x14ac:dyDescent="0.25">
      <c r="A42">
        <v>1.98</v>
      </c>
      <c r="B42">
        <v>3.59</v>
      </c>
      <c r="C42">
        <v>4.0599999999999996</v>
      </c>
      <c r="D42" s="20">
        <f t="shared" si="3"/>
        <v>2.9907455803143135E-2</v>
      </c>
      <c r="E42" s="17">
        <f>IF(OR($A42="",$B42="",$C42=""),"",A42*'MPTO_working_3-way'!$I41)</f>
        <v>2.0392167624902235</v>
      </c>
      <c r="F42" s="21">
        <f>IF(OR($A42="",$B42="",$C42=""),"",B42*'MPTO_working_3-way'!$I41)</f>
        <v>3.6973677663332838</v>
      </c>
      <c r="G42" s="22">
        <f>IF(OR($A42="",$B42="",$C42=""),"",C42*'MPTO_working_3-way'!$I41)</f>
        <v>4.1814242705607612</v>
      </c>
      <c r="H42" s="17">
        <f>IF(OR($A42="",$B42="",$C42=""),"",'MPTO_working_3-way'!E41)</f>
        <v>2.0198700551047506</v>
      </c>
      <c r="I42" s="21">
        <f>IF(OR($A42="",$B42="",$C42=""),"",'MPTO_working_3-way'!F41)</f>
        <v>3.7232524323867779</v>
      </c>
      <c r="J42" s="22">
        <f>IF(OR($A42="",$B42="",$C42=""),"",'MPTO_working_3-way'!G41)</f>
        <v>4.2312591867689804</v>
      </c>
      <c r="K42" s="17">
        <f>IF(OR($A42="",$B42="",$C42=""),"",'OddsRatio_working_3-way'!H41)</f>
        <v>2.027472447841832</v>
      </c>
      <c r="L42" s="21">
        <f>IF(OR($A42="",$B42="",$C42=""),"",'OddsRatio_working_3-way'!I41)</f>
        <v>3.7154628978676976</v>
      </c>
      <c r="M42" s="22">
        <f>IF(OR($A42="",$B42="",$C42=""),"",'OddsRatio_working_3-way'!J41)</f>
        <v>4.2082302963224523</v>
      </c>
      <c r="N42" s="23">
        <f t="shared" si="16"/>
        <v>49.038435657954935</v>
      </c>
      <c r="O42" s="24">
        <f t="shared" si="17"/>
        <v>27.046268134470967</v>
      </c>
      <c r="P42" s="24">
        <f t="shared" si="18"/>
        <v>23.915296207574084</v>
      </c>
      <c r="Q42" t="s">
        <v>76</v>
      </c>
      <c r="R42" t="s">
        <v>70</v>
      </c>
      <c r="S42" s="48" t="s">
        <v>467</v>
      </c>
      <c r="T42" s="35">
        <v>100</v>
      </c>
      <c r="U42" s="35">
        <f t="shared" si="19"/>
        <v>68.652037617554868</v>
      </c>
      <c r="V42" s="35">
        <f t="shared" si="20"/>
        <v>69.696969696969703</v>
      </c>
      <c r="W42" s="35">
        <f t="shared" si="21"/>
        <v>58.847736625514408</v>
      </c>
      <c r="X42" s="35">
        <f t="shared" si="22"/>
        <v>71.455293677515897</v>
      </c>
      <c r="Y42" s="35">
        <f t="shared" si="23"/>
        <v>72.500225756930732</v>
      </c>
      <c r="Z42" s="35">
        <f t="shared" si="24"/>
        <v>61.650992685475444</v>
      </c>
      <c r="AA42" s="35">
        <f t="shared" si="25"/>
        <v>-2.8032560599610292</v>
      </c>
      <c r="AB42" s="35">
        <f t="shared" si="26"/>
        <v>-2.8032560599610292</v>
      </c>
      <c r="AC42" s="35">
        <f t="shared" si="27"/>
        <v>-2.8032560599610363</v>
      </c>
      <c r="AF42">
        <v>2.04</v>
      </c>
      <c r="AG42">
        <v>1.87</v>
      </c>
      <c r="AJ42" t="s">
        <v>92</v>
      </c>
    </row>
    <row r="43" spans="1:36" ht="15" x14ac:dyDescent="0.25">
      <c r="A43">
        <v>3.19</v>
      </c>
      <c r="B43">
        <v>3.3</v>
      </c>
      <c r="C43">
        <v>2.4300000000000002</v>
      </c>
      <c r="D43" s="20">
        <f t="shared" si="3"/>
        <v>2.8032560599610346E-2</v>
      </c>
      <c r="E43" s="17">
        <f>IF(OR($A43="",$B43="",$C43=""),"",A43*'MPTO_working_3-way'!$I42)</f>
        <v>3.2794238683127568</v>
      </c>
      <c r="F43" s="21">
        <f>IF(OR($A43="",$B43="",$C43=""),"",B43*'MPTO_working_3-way'!$I42)</f>
        <v>3.392507449978714</v>
      </c>
      <c r="G43" s="22">
        <f>IF(OR($A43="",$B43="",$C43=""),"",C43*'MPTO_working_3-way'!$I42)</f>
        <v>2.4981191222570533</v>
      </c>
      <c r="H43" s="17">
        <f>IF(OR($A43="",$B43="",$C43=""),"",'MPTO_working_3-way'!E42)</f>
        <v>3.2880088226561281</v>
      </c>
      <c r="I43" s="21">
        <f>IF(OR($A43="",$B43="",$C43=""),"",'MPTO_working_3-way'!F42)</f>
        <v>3.4049958270495035</v>
      </c>
      <c r="J43" s="22">
        <f>IF(OR($A43="",$B43="",$C43=""),"",'MPTO_working_3-way'!G42)</f>
        <v>2.4864584558469751</v>
      </c>
      <c r="K43" s="17">
        <f>IF(OR($A43="",$B43="",$C43=""),"",'OddsRatio_working_3-way'!H42)</f>
        <v>3.2844124610663923</v>
      </c>
      <c r="L43" s="21">
        <f>IF(OR($A43="",$B43="",$C43=""),"",'OddsRatio_working_3-way'!I42)</f>
        <v>3.3991546394761194</v>
      </c>
      <c r="M43" s="22">
        <f>IF(OR($A43="",$B43="",$C43=""),"",'OddsRatio_working_3-way'!J42)</f>
        <v>2.4916483193264569</v>
      </c>
      <c r="N43" s="23">
        <f t="shared" si="16"/>
        <v>30.493160998870628</v>
      </c>
      <c r="O43" s="24">
        <f t="shared" si="17"/>
        <v>29.476722298908271</v>
      </c>
      <c r="P43" s="24">
        <f t="shared" si="18"/>
        <v>40.030116702221108</v>
      </c>
      <c r="Q43" t="s">
        <v>79</v>
      </c>
      <c r="R43" t="s">
        <v>69</v>
      </c>
      <c r="S43" s="48" t="s">
        <v>467</v>
      </c>
      <c r="T43" s="35">
        <v>100</v>
      </c>
      <c r="U43" s="35">
        <f t="shared" si="19"/>
        <v>61.240310077519375</v>
      </c>
      <c r="V43" s="35">
        <f t="shared" si="20"/>
        <v>68.847352024922117</v>
      </c>
      <c r="W43" s="35">
        <f t="shared" si="21"/>
        <v>67.21311475409837</v>
      </c>
      <c r="X43" s="35">
        <f t="shared" si="22"/>
        <v>63.939533220979513</v>
      </c>
      <c r="Y43" s="35">
        <f t="shared" si="23"/>
        <v>71.546575168382248</v>
      </c>
      <c r="Z43" s="35">
        <f t="shared" si="24"/>
        <v>69.912337897558501</v>
      </c>
      <c r="AA43" s="35">
        <f t="shared" si="25"/>
        <v>-2.6992231434601379</v>
      </c>
      <c r="AB43" s="35">
        <f t="shared" si="26"/>
        <v>-2.6992231434601308</v>
      </c>
      <c r="AC43" s="35">
        <f t="shared" si="27"/>
        <v>-2.6992231434601308</v>
      </c>
      <c r="AF43">
        <v>2.2999999999999998</v>
      </c>
      <c r="AG43">
        <v>1.68</v>
      </c>
      <c r="AJ43" t="s">
        <v>92</v>
      </c>
    </row>
    <row r="44" spans="1:36" ht="15" x14ac:dyDescent="0.25">
      <c r="A44">
        <v>2.58</v>
      </c>
      <c r="B44">
        <v>3.21</v>
      </c>
      <c r="C44">
        <v>3.05</v>
      </c>
      <c r="D44" s="20">
        <f t="shared" si="3"/>
        <v>2.6992231434601388E-2</v>
      </c>
      <c r="E44" s="17">
        <f>IF(OR($A44="",$B44="",$C44=""),"",A44*'MPTO_working_3-way'!$I43)</f>
        <v>2.6496399571012716</v>
      </c>
      <c r="F44" s="21">
        <f>IF(OR($A44="",$B44="",$C44=""),"",B44*'MPTO_working_3-way'!$I43)</f>
        <v>3.2966450629050703</v>
      </c>
      <c r="G44" s="22">
        <f>IF(OR($A44="",$B44="",$C44=""),"",C44*'MPTO_working_3-way'!$I43)</f>
        <v>3.1323263058755342</v>
      </c>
      <c r="H44" s="17">
        <f>IF(OR($A44="",$B44="",$C44=""),"",'MPTO_working_3-way'!E43)</f>
        <v>2.6413136565783737</v>
      </c>
      <c r="I44" s="21">
        <f>IF(OR($A44="",$B44="",$C44=""),"",'MPTO_working_3-way'!F43)</f>
        <v>3.3054674792226364</v>
      </c>
      <c r="J44" s="22">
        <f>IF(OR($A44="",$B44="",$C44=""),"",'MPTO_working_3-way'!G43)</f>
        <v>3.1360600804764518</v>
      </c>
      <c r="K44" s="17">
        <f>IF(OR($A44="",$B44="",$C44=""),"",'OddsRatio_working_3-way'!H43)</f>
        <v>2.645160618587572</v>
      </c>
      <c r="L44" s="21">
        <f>IF(OR($A44="",$B44="",$C44=""),"",'OddsRatio_working_3-way'!I43)</f>
        <v>3.3011423842269201</v>
      </c>
      <c r="M44" s="22">
        <f>IF(OR($A44="",$B44="",$C44=""),"",'OddsRatio_working_3-way'!J43)</f>
        <v>3.1345438405724813</v>
      </c>
      <c r="N44" s="23">
        <f t="shared" si="16"/>
        <v>37.740976743648162</v>
      </c>
      <c r="O44" s="24">
        <f t="shared" si="17"/>
        <v>30.333869158446188</v>
      </c>
      <c r="P44" s="24">
        <f t="shared" si="18"/>
        <v>31.925154097905654</v>
      </c>
      <c r="Q44" t="s">
        <v>90</v>
      </c>
      <c r="R44" t="s">
        <v>68</v>
      </c>
      <c r="S44" s="48" t="s">
        <v>467</v>
      </c>
      <c r="T44" s="35">
        <v>100</v>
      </c>
      <c r="U44" s="35">
        <f t="shared" si="19"/>
        <v>50.495049504950494</v>
      </c>
      <c r="V44" s="35">
        <f t="shared" si="20"/>
        <v>70.845481049562679</v>
      </c>
      <c r="W44" s="35">
        <f t="shared" si="21"/>
        <v>75.845410628019309</v>
      </c>
      <c r="X44" s="35">
        <f t="shared" si="22"/>
        <v>53.309108322417998</v>
      </c>
      <c r="Y44" s="35">
        <f t="shared" si="23"/>
        <v>73.659539867030176</v>
      </c>
      <c r="Z44" s="35">
        <f t="shared" si="24"/>
        <v>78.65946944548682</v>
      </c>
      <c r="AA44" s="35">
        <f t="shared" si="25"/>
        <v>-2.8140588174675045</v>
      </c>
      <c r="AB44" s="35">
        <f t="shared" si="26"/>
        <v>-2.8140588174674974</v>
      </c>
      <c r="AC44" s="35">
        <f t="shared" si="27"/>
        <v>-2.8140588174675116</v>
      </c>
      <c r="AF44">
        <v>2.25</v>
      </c>
      <c r="AG44">
        <v>1.71</v>
      </c>
      <c r="AJ44" t="s">
        <v>92</v>
      </c>
    </row>
    <row r="45" spans="1:36" ht="15" x14ac:dyDescent="0.25">
      <c r="A45">
        <v>2.02</v>
      </c>
      <c r="B45">
        <v>3.43</v>
      </c>
      <c r="C45">
        <v>4.1399999999999997</v>
      </c>
      <c r="D45" s="20">
        <f t="shared" si="3"/>
        <v>2.8140588174675019E-2</v>
      </c>
      <c r="E45" s="17">
        <f>IF(OR($A45="",$B45="",$C45=""),"",A45*'MPTO_working_3-way'!$I44)</f>
        <v>2.0768439881128438</v>
      </c>
      <c r="F45" s="21">
        <f>IF(OR($A45="",$B45="",$C45=""),"",B45*'MPTO_working_3-way'!$I44)</f>
        <v>3.5265222174391355</v>
      </c>
      <c r="G45" s="22">
        <f>IF(OR($A45="",$B45="",$C45=""),"",C45*'MPTO_working_3-way'!$I44)</f>
        <v>4.2565020350431544</v>
      </c>
      <c r="H45" s="17">
        <f>IF(OR($A45="",$B45="",$C45=""),"",'MPTO_working_3-way'!E44)</f>
        <v>2.0590141927659209</v>
      </c>
      <c r="I45" s="21">
        <f>IF(OR($A45="",$B45="",$C45=""),"",'MPTO_working_3-way'!F44)</f>
        <v>3.544025741062923</v>
      </c>
      <c r="J45" s="22">
        <f>IF(OR($A45="",$B45="",$C45=""),"",'MPTO_working_3-way'!G44)</f>
        <v>4.3072685158582651</v>
      </c>
      <c r="K45" s="17">
        <f>IF(OR($A45="",$B45="",$C45=""),"",'OddsRatio_working_3-way'!H44)</f>
        <v>2.066173838501451</v>
      </c>
      <c r="L45" s="21">
        <f>IF(OR($A45="",$B45="",$C45=""),"",'OddsRatio_working_3-way'!I44)</f>
        <v>3.540002379959339</v>
      </c>
      <c r="M45" s="22">
        <f>IF(OR($A45="",$B45="",$C45=""),"",'OddsRatio_working_3-way'!J44)</f>
        <v>4.2821429930338786</v>
      </c>
      <c r="N45" s="23">
        <f t="shared" si="16"/>
        <v>48.149981689701463</v>
      </c>
      <c r="O45" s="24">
        <f t="shared" si="17"/>
        <v>28.35654898343935</v>
      </c>
      <c r="P45" s="24">
        <f t="shared" si="18"/>
        <v>23.493469326859174</v>
      </c>
      <c r="Q45" t="s">
        <v>91</v>
      </c>
      <c r="R45" t="s">
        <v>84</v>
      </c>
      <c r="S45" s="48" t="s">
        <v>467</v>
      </c>
      <c r="T45" s="35">
        <v>100</v>
      </c>
      <c r="U45" s="35">
        <f t="shared" si="19"/>
        <v>50.980392156862742</v>
      </c>
      <c r="V45" s="35">
        <f t="shared" si="20"/>
        <v>71.83098591549296</v>
      </c>
      <c r="W45" s="35">
        <f t="shared" si="21"/>
        <v>74.358974358974365</v>
      </c>
      <c r="X45" s="35">
        <f t="shared" si="22"/>
        <v>53.81003972553269</v>
      </c>
      <c r="Y45" s="35">
        <f t="shared" si="23"/>
        <v>74.660633484162901</v>
      </c>
      <c r="Z45" s="35">
        <f t="shared" si="24"/>
        <v>77.188621927644292</v>
      </c>
      <c r="AA45" s="35">
        <f t="shared" si="25"/>
        <v>-2.829647568669948</v>
      </c>
      <c r="AB45" s="35">
        <f t="shared" si="26"/>
        <v>-2.8296475686699409</v>
      </c>
      <c r="AC45" s="35">
        <f t="shared" si="27"/>
        <v>-2.8296475686699267</v>
      </c>
      <c r="AF45">
        <v>2.17</v>
      </c>
      <c r="AG45">
        <v>1.76</v>
      </c>
      <c r="AJ45" t="s">
        <v>92</v>
      </c>
    </row>
    <row r="46" spans="1:36" s="35" customFormat="1" ht="15" x14ac:dyDescent="0.25">
      <c r="A46">
        <v>2.04</v>
      </c>
      <c r="B46">
        <v>3.55</v>
      </c>
      <c r="C46">
        <v>3.9</v>
      </c>
      <c r="D46" s="20">
        <f t="shared" si="3"/>
        <v>2.8296475686699463E-2</v>
      </c>
      <c r="E46" s="17">
        <f>IF(OR($A46="",$B46="",$C46=""),"",A46*'MPTO_working_3-way'!$I45)</f>
        <v>2.0977248104008668</v>
      </c>
      <c r="F46" s="21">
        <f>IF(OR($A46="",$B46="",$C46=""),"",B46*'MPTO_working_3-way'!$I45)</f>
        <v>3.6504524886877827</v>
      </c>
      <c r="G46" s="22">
        <f>IF(OR($A46="",$B46="",$C46=""),"",C46*'MPTO_working_3-way'!$I45)</f>
        <v>4.0103562551781282</v>
      </c>
      <c r="H46" s="17">
        <f>IF(OR($A46="",$B46="",$C46=""),"",'MPTO_working_3-way'!E45)</f>
        <v>2.0800229773319785</v>
      </c>
      <c r="I46" s="21">
        <f>IF(OR($A46="",$B46="",$C46=""),"",'MPTO_working_3-way'!F45)</f>
        <v>3.6729868913857673</v>
      </c>
      <c r="J46" s="22">
        <f>IF(OR($A46="",$B46="",$C46=""),"",'MPTO_working_3-way'!G45)</f>
        <v>4.0489420264923446</v>
      </c>
      <c r="K46" s="17">
        <f>IF(OR($A46="",$B46="",$C46=""),"",'OddsRatio_working_3-way'!H45)</f>
        <v>2.0871095391397843</v>
      </c>
      <c r="L46" s="21">
        <f>IF(OR($A46="",$B46="",$C46=""),"",'OddsRatio_working_3-way'!I45)</f>
        <v>3.6655089661600466</v>
      </c>
      <c r="M46" s="22">
        <f>IF(OR($A46="",$B46="",$C46=""),"",'OddsRatio_working_3-way'!J45)</f>
        <v>4.0313631379859354</v>
      </c>
      <c r="N46" s="23">
        <f t="shared" si="16"/>
        <v>47.670695176118166</v>
      </c>
      <c r="O46" s="24">
        <f t="shared" si="17"/>
        <v>27.393864270220021</v>
      </c>
      <c r="P46" s="24">
        <f t="shared" si="18"/>
        <v>24.93544055366181</v>
      </c>
      <c r="Q46" t="s">
        <v>71</v>
      </c>
      <c r="R46" t="s">
        <v>88</v>
      </c>
      <c r="S46" s="48" t="s">
        <v>467</v>
      </c>
      <c r="T46" s="35">
        <v>100</v>
      </c>
      <c r="U46" s="35">
        <f t="shared" si="19"/>
        <v>64.788732394366207</v>
      </c>
      <c r="V46" s="35">
        <f t="shared" si="20"/>
        <v>68.35443037974683</v>
      </c>
      <c r="W46" s="35">
        <f t="shared" si="21"/>
        <v>64.157706093189958</v>
      </c>
      <c r="X46" s="35">
        <f t="shared" si="22"/>
        <v>67.487863527063197</v>
      </c>
      <c r="Y46" s="35">
        <f t="shared" si="23"/>
        <v>71.053561512443835</v>
      </c>
      <c r="Z46" s="35">
        <f t="shared" si="24"/>
        <v>66.856837225886963</v>
      </c>
      <c r="AA46" s="35">
        <f t="shared" si="25"/>
        <v>-2.6991311326969907</v>
      </c>
      <c r="AB46" s="35">
        <f t="shared" si="26"/>
        <v>-2.6991311326970049</v>
      </c>
      <c r="AC46" s="35">
        <f t="shared" si="27"/>
        <v>-2.6991311326970049</v>
      </c>
      <c r="AD46" s="36"/>
      <c r="AE46" s="36"/>
      <c r="AF46">
        <v>1.98</v>
      </c>
      <c r="AG46">
        <v>1.93</v>
      </c>
      <c r="AH46" s="36"/>
      <c r="AI46" s="36"/>
      <c r="AJ46" t="s">
        <v>92</v>
      </c>
    </row>
    <row r="47" spans="1:36" ht="15" x14ac:dyDescent="0.25">
      <c r="A47">
        <v>2.84</v>
      </c>
      <c r="B47">
        <v>3.16</v>
      </c>
      <c r="C47">
        <v>2.79</v>
      </c>
      <c r="D47" s="20">
        <f t="shared" si="3"/>
        <v>2.6991311326969969E-2</v>
      </c>
      <c r="E47" s="17">
        <f>IF(OR($A47="",$B47="",$C47=""),"",A47*'MPTO_working_3-way'!$I46)</f>
        <v>2.9166553241685946</v>
      </c>
      <c r="F47" s="21">
        <f>IF(OR($A47="",$B47="",$C47=""),"",B47*'MPTO_working_3-way'!$I46)</f>
        <v>3.2452925437932252</v>
      </c>
      <c r="G47" s="22">
        <f>IF(OR($A47="",$B47="",$C47=""),"",C47*'MPTO_working_3-way'!$I46)</f>
        <v>2.8653057586022461</v>
      </c>
      <c r="H47" s="17">
        <f>IF(OR($A47="",$B47="",$C47=""),"",'MPTO_working_3-way'!E46)</f>
        <v>2.9144698777529179</v>
      </c>
      <c r="I47" s="21">
        <f>IF(OR($A47="",$B47="",$C47=""),"",'MPTO_working_3-way'!F46)</f>
        <v>3.2524704940156681</v>
      </c>
      <c r="J47" s="22">
        <f>IF(OR($A47="",$B47="",$C47=""),"",'MPTO_working_3-way'!G46)</f>
        <v>2.861837617596517</v>
      </c>
      <c r="K47" s="17">
        <f>IF(OR($A47="",$B47="",$C47=""),"",'OddsRatio_working_3-way'!H46)</f>
        <v>2.9156313390801487</v>
      </c>
      <c r="L47" s="21">
        <f>IF(OR($A47="",$B47="",$C47=""),"",'OddsRatio_working_3-way'!I46)</f>
        <v>3.2487846154419149</v>
      </c>
      <c r="M47" s="22">
        <f>IF(OR($A47="",$B47="",$C47=""),"",'OddsRatio_working_3-way'!J46)</f>
        <v>2.863576139648623</v>
      </c>
      <c r="N47" s="23">
        <f t="shared" si="16"/>
        <v>34.285847618455037</v>
      </c>
      <c r="O47" s="24">
        <f t="shared" si="17"/>
        <v>30.813863049497559</v>
      </c>
      <c r="P47" s="24">
        <f t="shared" si="18"/>
        <v>34.900289332047421</v>
      </c>
      <c r="Q47" t="s">
        <v>85</v>
      </c>
      <c r="R47" t="s">
        <v>77</v>
      </c>
      <c r="S47" s="48" t="s">
        <v>467</v>
      </c>
      <c r="T47" s="35">
        <v>100</v>
      </c>
      <c r="U47" s="35">
        <f t="shared" si="19"/>
        <v>69.230769230769241</v>
      </c>
      <c r="V47" s="35">
        <f t="shared" si="20"/>
        <v>69.969969969969966</v>
      </c>
      <c r="W47" s="35">
        <f t="shared" si="21"/>
        <v>58.15899581589958</v>
      </c>
      <c r="X47" s="35">
        <f t="shared" si="22"/>
        <v>71.871034214130447</v>
      </c>
      <c r="Y47" s="35">
        <f t="shared" si="23"/>
        <v>72.610234953331187</v>
      </c>
      <c r="Z47" s="35">
        <f t="shared" si="24"/>
        <v>60.7992607992608</v>
      </c>
      <c r="AA47" s="35">
        <f t="shared" si="25"/>
        <v>-2.640264983361206</v>
      </c>
      <c r="AB47" s="35">
        <f t="shared" si="26"/>
        <v>-2.6402649833612202</v>
      </c>
      <c r="AC47" s="35">
        <f t="shared" si="27"/>
        <v>-2.6402649833612202</v>
      </c>
      <c r="AF47">
        <v>2.34</v>
      </c>
      <c r="AG47">
        <v>1.66</v>
      </c>
      <c r="AJ47" t="s">
        <v>92</v>
      </c>
    </row>
    <row r="48" spans="1:36" ht="15" x14ac:dyDescent="0.25">
      <c r="A48">
        <v>3.25</v>
      </c>
      <c r="B48">
        <v>3.33</v>
      </c>
      <c r="C48">
        <v>2.39</v>
      </c>
      <c r="D48" s="20">
        <f t="shared" si="3"/>
        <v>2.6402649833612291E-2</v>
      </c>
      <c r="E48" s="17">
        <f>IF(OR($A48="",$B48="",$C48=""),"",A48*'MPTO_working_3-way'!$I47)</f>
        <v>3.3358086119592398</v>
      </c>
      <c r="F48" s="21">
        <f>IF(OR($A48="",$B48="",$C48=""),"",B48*'MPTO_working_3-way'!$I47)</f>
        <v>3.4179208239459289</v>
      </c>
      <c r="G48" s="22">
        <f>IF(OR($A48="",$B48="",$C48=""),"",C48*'MPTO_working_3-way'!$I47)</f>
        <v>2.4531023331023336</v>
      </c>
      <c r="H48" s="17">
        <f>IF(OR($A48="",$B48="",$C48=""),"",'MPTO_working_3-way'!E47)</f>
        <v>3.3456965249475332</v>
      </c>
      <c r="I48" s="21">
        <f>IF(OR($A48="",$B48="",$C48=""),"",'MPTO_working_3-way'!F47)</f>
        <v>3.4305385932317476</v>
      </c>
      <c r="J48" s="22">
        <f>IF(OR($A48="",$B48="",$C48=""),"",'MPTO_working_3-way'!G47)</f>
        <v>2.441351661930355</v>
      </c>
      <c r="K48" s="17">
        <f>IF(OR($A48="",$B48="",$C48=""),"",'OddsRatio_working_3-way'!H47)</f>
        <v>3.3415048493041333</v>
      </c>
      <c r="L48" s="21">
        <f>IF(OR($A48="",$B48="",$C48=""),"",'OddsRatio_working_3-way'!I47)</f>
        <v>3.4247583550571687</v>
      </c>
      <c r="M48" s="22">
        <f>IF(OR($A48="",$B48="",$C48=""),"",'OddsRatio_working_3-way'!J47)</f>
        <v>2.4465296624589978</v>
      </c>
      <c r="N48" s="23">
        <f t="shared" si="16"/>
        <v>29.977739023003007</v>
      </c>
      <c r="O48" s="24">
        <f t="shared" si="17"/>
        <v>29.257553100528462</v>
      </c>
      <c r="P48" s="24">
        <f t="shared" si="18"/>
        <v>40.76470787646852</v>
      </c>
      <c r="Q48" t="s">
        <v>81</v>
      </c>
      <c r="R48" t="s">
        <v>89</v>
      </c>
      <c r="S48" s="48" t="s">
        <v>467</v>
      </c>
      <c r="T48" s="35">
        <v>100</v>
      </c>
      <c r="U48" s="35">
        <f t="shared" si="19"/>
        <v>39.024390243902438</v>
      </c>
      <c r="V48" s="35">
        <f t="shared" si="20"/>
        <v>75.247524752475243</v>
      </c>
      <c r="W48" s="35">
        <f t="shared" si="21"/>
        <v>81.981981981981988</v>
      </c>
      <c r="X48" s="35">
        <f t="shared" si="22"/>
        <v>42.770493265542775</v>
      </c>
      <c r="Y48" s="35">
        <f t="shared" si="23"/>
        <v>78.993627774115581</v>
      </c>
      <c r="Z48" s="35">
        <f t="shared" si="24"/>
        <v>85.728085003622311</v>
      </c>
      <c r="AA48" s="35">
        <f t="shared" si="25"/>
        <v>-3.7461030216403373</v>
      </c>
      <c r="AB48" s="35">
        <f t="shared" si="26"/>
        <v>-3.7461030216403373</v>
      </c>
      <c r="AC48" s="35">
        <f t="shared" si="27"/>
        <v>-3.746103021640323</v>
      </c>
      <c r="AF48">
        <v>2.34</v>
      </c>
      <c r="AG48">
        <v>1.66</v>
      </c>
      <c r="AJ48" t="s">
        <v>92</v>
      </c>
    </row>
    <row r="49" spans="1:36" ht="15" x14ac:dyDescent="0.25">
      <c r="A49">
        <v>1.64</v>
      </c>
      <c r="B49">
        <v>4.04</v>
      </c>
      <c r="C49">
        <v>5.55</v>
      </c>
      <c r="D49" s="20">
        <f t="shared" si="3"/>
        <v>3.7461030216403346E-2</v>
      </c>
      <c r="E49" s="17">
        <f>IF(OR($A49="",$B49="",$C49=""),"",A49*'MPTO_working_3-way'!$I48)</f>
        <v>1.7014360895549014</v>
      </c>
      <c r="F49" s="21">
        <f>IF(OR($A49="",$B49="",$C49=""),"",B49*'MPTO_working_3-way'!$I48)</f>
        <v>4.1913425620742695</v>
      </c>
      <c r="G49" s="22">
        <f>IF(OR($A49="",$B49="",$C49=""),"",C49*'MPTO_working_3-way'!$I48)</f>
        <v>5.7579087177010386</v>
      </c>
      <c r="H49" s="17">
        <f>IF(OR($A49="",$B49="",$C49=""),"",'MPTO_working_3-way'!E48)</f>
        <v>1.6742872198599814</v>
      </c>
      <c r="I49" s="21">
        <f>IF(OR($A49="",$B49="",$C49=""),"",'MPTO_working_3-way'!F48)</f>
        <v>4.2546358290189019</v>
      </c>
      <c r="J49" s="22">
        <f>IF(OR($A49="",$B49="",$C49=""),"",'MPTO_working_3-way'!G48)</f>
        <v>5.9632720841027318</v>
      </c>
      <c r="K49" s="17">
        <f>IF(OR($A49="",$B49="",$C49=""),"",'OddsRatio_working_3-way'!H48)</f>
        <v>1.6836843974712601</v>
      </c>
      <c r="L49" s="21">
        <f>IF(OR($A49="",$B49="",$C49=""),"",'OddsRatio_working_3-way'!I48)</f>
        <v>4.247500887988485</v>
      </c>
      <c r="M49" s="22">
        <f>IF(OR($A49="",$B49="",$C49=""),"",'OddsRatio_working_3-way'!J48)</f>
        <v>5.8605687632722372</v>
      </c>
      <c r="N49" s="23">
        <f t="shared" si="16"/>
        <v>58.773879673705622</v>
      </c>
      <c r="O49" s="24">
        <f t="shared" si="17"/>
        <v>23.858703629920104</v>
      </c>
      <c r="P49" s="24">
        <f t="shared" si="18"/>
        <v>17.367416696374274</v>
      </c>
      <c r="Q49" t="s">
        <v>222</v>
      </c>
      <c r="R49" t="s">
        <v>217</v>
      </c>
      <c r="S49" s="48" t="s">
        <v>467</v>
      </c>
      <c r="T49" s="35">
        <v>100</v>
      </c>
      <c r="U49" s="35">
        <f t="shared" si="19"/>
        <v>51.456310679611654</v>
      </c>
      <c r="V49" s="35">
        <f t="shared" si="20"/>
        <v>73.262032085561486</v>
      </c>
      <c r="W49" s="35">
        <f t="shared" si="21"/>
        <v>71.910112359550567</v>
      </c>
      <c r="X49" s="35">
        <f t="shared" si="22"/>
        <v>54.82785555488794</v>
      </c>
      <c r="Y49" s="35">
        <f t="shared" si="23"/>
        <v>76.633576960837786</v>
      </c>
      <c r="Z49" s="35">
        <f t="shared" si="24"/>
        <v>75.281657234826852</v>
      </c>
      <c r="AA49" s="35">
        <f t="shared" si="25"/>
        <v>-3.3715448752762853</v>
      </c>
      <c r="AB49" s="35">
        <f t="shared" si="26"/>
        <v>-3.3715448752762995</v>
      </c>
      <c r="AC49" s="35">
        <f t="shared" si="27"/>
        <v>-3.3715448752762853</v>
      </c>
      <c r="AF49">
        <v>2.0099999999999998</v>
      </c>
      <c r="AG49">
        <v>1.87</v>
      </c>
      <c r="AJ49" t="s">
        <v>442</v>
      </c>
    </row>
    <row r="50" spans="1:36" ht="15" x14ac:dyDescent="0.25">
      <c r="A50">
        <v>2.06</v>
      </c>
      <c r="B50">
        <v>3.74</v>
      </c>
      <c r="C50">
        <v>3.56</v>
      </c>
      <c r="D50" s="20">
        <f t="shared" si="3"/>
        <v>3.3715448752762889E-2</v>
      </c>
      <c r="E50" s="17">
        <f>IF(OR($A50="",$B50="",$C50=""),"",A50*'MPTO_working_3-way'!$I49)</f>
        <v>2.1294538244306915</v>
      </c>
      <c r="F50" s="21">
        <f>IF(OR($A50="",$B50="",$C50=""),"",B50*'MPTO_working_3-way'!$I49)</f>
        <v>3.8660957783353336</v>
      </c>
      <c r="G50" s="22">
        <f>IF(OR($A50="",$B50="",$C50=""),"",C50*'MPTO_working_3-way'!$I49)</f>
        <v>3.6800269975598359</v>
      </c>
      <c r="H50" s="17">
        <f>IF(OR($A50="",$B50="",$C50=""),"",'MPTO_working_3-way'!E49)</f>
        <v>2.1088219156961174</v>
      </c>
      <c r="I50" s="21">
        <f>IF(OR($A50="",$B50="",$C50=""),"",'MPTO_working_3-way'!F49)</f>
        <v>3.9040967042043526</v>
      </c>
      <c r="J50" s="22">
        <f>IF(OR($A50="",$B50="",$C50=""),"",'MPTO_working_3-way'!G49)</f>
        <v>3.7083680961422112</v>
      </c>
      <c r="K50" s="17">
        <f>IF(OR($A50="",$B50="",$C50=""),"",'OddsRatio_working_3-way'!H49)</f>
        <v>2.1170931586799302</v>
      </c>
      <c r="L50" s="21">
        <f>IF(OR($A50="",$B50="",$C50=""),"",'OddsRatio_working_3-way'!I49)</f>
        <v>3.8875804290405753</v>
      </c>
      <c r="M50" s="22">
        <f>IF(OR($A50="",$B50="",$C50=""),"",'OddsRatio_working_3-way'!J49)</f>
        <v>3.6978853643590761</v>
      </c>
      <c r="N50" s="23">
        <f t="shared" si="16"/>
        <v>46.960398414243592</v>
      </c>
      <c r="O50" s="24">
        <f t="shared" si="17"/>
        <v>25.865887896615451</v>
      </c>
      <c r="P50" s="24">
        <f t="shared" si="18"/>
        <v>27.173713689140953</v>
      </c>
      <c r="Q50" t="s">
        <v>208</v>
      </c>
      <c r="R50" t="s">
        <v>223</v>
      </c>
      <c r="S50" s="48" t="s">
        <v>467</v>
      </c>
      <c r="T50" s="35">
        <v>100</v>
      </c>
      <c r="U50" s="35">
        <f t="shared" si="19"/>
        <v>76.359338061465735</v>
      </c>
      <c r="V50" s="35">
        <f t="shared" si="20"/>
        <v>71.590909090909093</v>
      </c>
      <c r="W50" s="35">
        <f t="shared" si="21"/>
        <v>48.453608247422686</v>
      </c>
      <c r="X50" s="35">
        <f t="shared" si="22"/>
        <v>79.955482661668228</v>
      </c>
      <c r="Y50" s="35">
        <f t="shared" si="23"/>
        <v>75.187053691111601</v>
      </c>
      <c r="Z50" s="35">
        <f t="shared" si="24"/>
        <v>52.049752847625186</v>
      </c>
      <c r="AA50" s="35">
        <f t="shared" si="25"/>
        <v>-3.5961446002024928</v>
      </c>
      <c r="AB50" s="35">
        <f t="shared" si="26"/>
        <v>-3.596144600202507</v>
      </c>
      <c r="AC50" s="35">
        <f t="shared" si="27"/>
        <v>-3.5961446002024999</v>
      </c>
      <c r="AF50">
        <v>1.93</v>
      </c>
      <c r="AG50">
        <v>1.94</v>
      </c>
      <c r="AJ50" t="s">
        <v>442</v>
      </c>
    </row>
    <row r="51" spans="1:36" ht="15" x14ac:dyDescent="0.25">
      <c r="A51">
        <v>4.2300000000000004</v>
      </c>
      <c r="B51">
        <v>3.52</v>
      </c>
      <c r="C51">
        <v>1.94</v>
      </c>
      <c r="D51" s="20">
        <f t="shared" si="3"/>
        <v>3.5961446002024999E-2</v>
      </c>
      <c r="E51" s="17">
        <f>IF(OR($A51="",$B51="",$C51=""),"",A51*'MPTO_working_3-way'!$I50)</f>
        <v>4.3821169165885658</v>
      </c>
      <c r="F51" s="21">
        <f>IF(OR($A51="",$B51="",$C51=""),"",B51*'MPTO_working_3-way'!$I50)</f>
        <v>3.6465842899271279</v>
      </c>
      <c r="G51" s="22">
        <f>IF(OR($A51="",$B51="",$C51=""),"",C51*'MPTO_working_3-way'!$I50)</f>
        <v>2.0097652052439283</v>
      </c>
      <c r="H51" s="17">
        <f>IF(OR($A51="",$B51="",$C51=""),"",'MPTO_working_3-way'!E50)</f>
        <v>4.4559413530413794</v>
      </c>
      <c r="I51" s="21">
        <f>IF(OR($A51="",$B51="",$C51=""),"",'MPTO_working_3-way'!F50)</f>
        <v>3.6750686519119053</v>
      </c>
      <c r="J51" s="22">
        <f>IF(OR($A51="",$B51="",$C51=""),"",'MPTO_working_3-way'!G50)</f>
        <v>1.9861889601527607</v>
      </c>
      <c r="K51" s="17">
        <f>IF(OR($A51="",$B51="",$C51=""),"",'OddsRatio_working_3-way'!H50)</f>
        <v>4.4201878474369005</v>
      </c>
      <c r="L51" s="21">
        <f>IF(OR($A51="",$B51="",$C51=""),"",'OddsRatio_working_3-way'!I50)</f>
        <v>3.668381850012691</v>
      </c>
      <c r="M51" s="22">
        <f>IF(OR($A51="",$B51="",$C51=""),"",'OddsRatio_working_3-way'!J50)</f>
        <v>1.9953487853221936</v>
      </c>
      <c r="N51" s="23">
        <f t="shared" si="16"/>
        <v>22.820020986078347</v>
      </c>
      <c r="O51" s="24">
        <f t="shared" si="17"/>
        <v>27.422922946338467</v>
      </c>
      <c r="P51" s="24">
        <f t="shared" si="18"/>
        <v>49.7570560675832</v>
      </c>
      <c r="Q51" t="s">
        <v>226</v>
      </c>
      <c r="R51" t="s">
        <v>168</v>
      </c>
      <c r="S51" s="48" t="s">
        <v>467</v>
      </c>
      <c r="T51" s="35">
        <v>100</v>
      </c>
      <c r="U51" s="35">
        <f t="shared" si="19"/>
        <v>60.629921259842511</v>
      </c>
      <c r="V51" s="35">
        <f t="shared" si="20"/>
        <v>69.696969696969703</v>
      </c>
      <c r="W51" s="35">
        <f t="shared" si="21"/>
        <v>66.329966329966325</v>
      </c>
      <c r="X51" s="35">
        <f t="shared" si="22"/>
        <v>63.973063973063972</v>
      </c>
      <c r="Y51" s="35">
        <f t="shared" si="23"/>
        <v>73.040112410191142</v>
      </c>
      <c r="Z51" s="35">
        <f t="shared" si="24"/>
        <v>69.673109043187779</v>
      </c>
      <c r="AA51" s="35">
        <f t="shared" si="25"/>
        <v>-3.3431427132214608</v>
      </c>
      <c r="AB51" s="35">
        <f t="shared" si="26"/>
        <v>-3.3431427132214395</v>
      </c>
      <c r="AC51" s="35">
        <f t="shared" si="27"/>
        <v>-3.3431427132214537</v>
      </c>
      <c r="AF51">
        <v>2.02</v>
      </c>
      <c r="AG51">
        <v>1.85</v>
      </c>
      <c r="AJ51" t="s">
        <v>442</v>
      </c>
    </row>
    <row r="52" spans="1:36" ht="15" x14ac:dyDescent="0.25">
      <c r="A52">
        <v>2.54</v>
      </c>
      <c r="B52">
        <v>3.3</v>
      </c>
      <c r="C52">
        <v>2.97</v>
      </c>
      <c r="D52" s="20">
        <f t="shared" si="3"/>
        <v>3.3431427132214475E-2</v>
      </c>
      <c r="E52" s="17">
        <f>IF(OR($A52="",$B52="",$C52=""),"",A52*'MPTO_working_3-way'!$I51)</f>
        <v>2.6249158249158246</v>
      </c>
      <c r="F52" s="21">
        <f>IF(OR($A52="",$B52="",$C52=""),"",B52*'MPTO_working_3-way'!$I51)</f>
        <v>3.4103237095363075</v>
      </c>
      <c r="G52" s="22">
        <f>IF(OR($A52="",$B52="",$C52=""),"",C52*'MPTO_working_3-way'!$I51)</f>
        <v>3.0692913385826772</v>
      </c>
      <c r="H52" s="17">
        <f>IF(OR($A52="",$B52="",$C52=""),"",'MPTO_working_3-way'!E51)</f>
        <v>2.6139896971517009</v>
      </c>
      <c r="I52" s="21">
        <f>IF(OR($A52="",$B52="",$C52=""),"",'MPTO_working_3-way'!F51)</f>
        <v>3.4259892821459919</v>
      </c>
      <c r="J52" s="22">
        <f>IF(OR($A52="",$B52="",$C52=""),"",'MPTO_working_3-way'!G51)</f>
        <v>3.0716631830397132</v>
      </c>
      <c r="K52" s="17">
        <f>IF(OR($A52="",$B52="",$C52=""),"",'OddsRatio_working_3-way'!H51)</f>
        <v>2.6190381774758897</v>
      </c>
      <c r="L52" s="21">
        <f>IF(OR($A52="",$B52="",$C52=""),"",'OddsRatio_working_3-way'!I51)</f>
        <v>3.4180440312951594</v>
      </c>
      <c r="M52" s="22">
        <f>IF(OR($A52="",$B52="",$C52=""),"",'OddsRatio_working_3-way'!J51)</f>
        <v>3.0711072789788978</v>
      </c>
      <c r="N52" s="23">
        <f t="shared" si="16"/>
        <v>38.096459722934846</v>
      </c>
      <c r="O52" s="24">
        <f t="shared" si="17"/>
        <v>29.322729604925605</v>
      </c>
      <c r="P52" s="24">
        <f t="shared" si="18"/>
        <v>32.580810672139563</v>
      </c>
      <c r="Q52" t="s">
        <v>212</v>
      </c>
      <c r="R52" t="s">
        <v>219</v>
      </c>
      <c r="S52" s="48" t="s">
        <v>467</v>
      </c>
      <c r="T52" s="35">
        <v>100</v>
      </c>
      <c r="U52" s="35">
        <f t="shared" si="19"/>
        <v>43.820224719101127</v>
      </c>
      <c r="V52" s="35">
        <f t="shared" si="20"/>
        <v>74.489795918367349</v>
      </c>
      <c r="W52" s="35">
        <f t="shared" si="21"/>
        <v>77.973568281938327</v>
      </c>
      <c r="X52" s="35">
        <f t="shared" si="22"/>
        <v>47.536635799694324</v>
      </c>
      <c r="Y52" s="35">
        <f t="shared" si="23"/>
        <v>78.206206998960553</v>
      </c>
      <c r="Z52" s="35">
        <f t="shared" si="24"/>
        <v>81.689979362531531</v>
      </c>
      <c r="AA52" s="35">
        <f t="shared" si="25"/>
        <v>-3.7164110805931969</v>
      </c>
      <c r="AB52" s="35">
        <f t="shared" si="26"/>
        <v>-3.716411080593204</v>
      </c>
      <c r="AC52" s="35">
        <f t="shared" si="27"/>
        <v>-3.716411080593204</v>
      </c>
      <c r="AF52">
        <v>2.31</v>
      </c>
      <c r="AG52">
        <v>1.65</v>
      </c>
      <c r="AJ52" t="s">
        <v>442</v>
      </c>
    </row>
    <row r="53" spans="1:36" s="35" customFormat="1" ht="15" x14ac:dyDescent="0.25">
      <c r="A53">
        <v>1.78</v>
      </c>
      <c r="B53">
        <v>3.92</v>
      </c>
      <c r="C53">
        <v>4.54</v>
      </c>
      <c r="D53" s="20">
        <f t="shared" si="3"/>
        <v>3.716411080593196E-2</v>
      </c>
      <c r="E53" s="17">
        <f>IF(OR($A53="",$B53="",$C53=""),"",A53*'MPTO_working_3-way'!$I52)</f>
        <v>1.846152117234559</v>
      </c>
      <c r="F53" s="21">
        <f>IF(OR($A53="",$B53="",$C53=""),"",B53*'MPTO_working_3-way'!$I52)</f>
        <v>4.0656833143592532</v>
      </c>
      <c r="G53" s="22">
        <f>IF(OR($A53="",$B53="",$C53=""),"",C53*'MPTO_working_3-way'!$I52)</f>
        <v>4.7087250630589308</v>
      </c>
      <c r="H53" s="17">
        <f>IF(OR($A53="",$B53="",$C53=""),"",'MPTO_working_3-way'!E52)</f>
        <v>1.8201352671926954</v>
      </c>
      <c r="I53" s="21">
        <f>IF(OR($A53="",$B53="",$C53=""),"",'MPTO_working_3-way'!F52)</f>
        <v>4.1200754139024607</v>
      </c>
      <c r="J53" s="22">
        <f>IF(OR($A53="",$B53="",$C53=""),"",'MPTO_working_3-way'!G52)</f>
        <v>4.8105536563380005</v>
      </c>
      <c r="K53" s="17">
        <f>IF(OR($A53="",$B53="",$C53=""),"",'OddsRatio_working_3-way'!H52)</f>
        <v>1.8295879175734415</v>
      </c>
      <c r="L53" s="21">
        <f>IF(OR($A53="",$B53="",$C53=""),"",'OddsRatio_working_3-way'!I52)</f>
        <v>4.1056368196339097</v>
      </c>
      <c r="M53" s="22">
        <f>IF(OR($A53="",$B53="",$C53=""),"",'OddsRatio_working_3-way'!J52)</f>
        <v>4.7650528566794659</v>
      </c>
      <c r="N53" s="23">
        <f t="shared" si="16"/>
        <v>54.166717393686312</v>
      </c>
      <c r="O53" s="24">
        <f t="shared" si="17"/>
        <v>24.596111469582052</v>
      </c>
      <c r="P53" s="24">
        <f t="shared" si="18"/>
        <v>21.237171136731643</v>
      </c>
      <c r="Q53" t="s">
        <v>169</v>
      </c>
      <c r="R53" t="s">
        <v>209</v>
      </c>
      <c r="S53" s="48" t="s">
        <v>467</v>
      </c>
      <c r="T53" s="35">
        <v>100</v>
      </c>
      <c r="U53" s="35">
        <f t="shared" si="19"/>
        <v>57.081545064377686</v>
      </c>
      <c r="V53" s="35">
        <f t="shared" si="20"/>
        <v>71.671388101982998</v>
      </c>
      <c r="W53" s="35">
        <f t="shared" si="21"/>
        <v>67.948717948717942</v>
      </c>
      <c r="X53" s="35">
        <f t="shared" si="22"/>
        <v>60.379893949299046</v>
      </c>
      <c r="Y53" s="35">
        <f t="shared" si="23"/>
        <v>74.969736986904365</v>
      </c>
      <c r="Z53" s="35">
        <f t="shared" si="24"/>
        <v>71.247066833639323</v>
      </c>
      <c r="AA53" s="35">
        <f t="shared" si="25"/>
        <v>-3.29834888492136</v>
      </c>
      <c r="AB53" s="35">
        <f t="shared" si="26"/>
        <v>-3.2983488849213671</v>
      </c>
      <c r="AC53" s="35">
        <f t="shared" si="27"/>
        <v>-3.2983488849213813</v>
      </c>
      <c r="AD53" s="36"/>
      <c r="AE53" s="36"/>
      <c r="AF53">
        <v>1.8</v>
      </c>
      <c r="AG53">
        <v>2.08</v>
      </c>
      <c r="AH53" s="36"/>
      <c r="AI53" s="36"/>
      <c r="AJ53" t="s">
        <v>442</v>
      </c>
    </row>
    <row r="54" spans="1:36" ht="15" x14ac:dyDescent="0.25">
      <c r="A54">
        <v>2.33</v>
      </c>
      <c r="B54">
        <v>3.53</v>
      </c>
      <c r="C54">
        <v>3.12</v>
      </c>
      <c r="D54" s="20">
        <f t="shared" si="3"/>
        <v>3.298348884921376E-2</v>
      </c>
      <c r="E54" s="17">
        <f>IF(OR($A54="",$B54="",$C54=""),"",A54*'MPTO_working_3-way'!$I53)</f>
        <v>2.4068515290186681</v>
      </c>
      <c r="F54" s="21">
        <f>IF(OR($A54="",$B54="",$C54=""),"",B54*'MPTO_working_3-way'!$I53)</f>
        <v>3.6464317156377244</v>
      </c>
      <c r="G54" s="22">
        <f>IF(OR($A54="",$B54="",$C54=""),"",C54*'MPTO_working_3-way'!$I53)</f>
        <v>3.2229084852095471</v>
      </c>
      <c r="H54" s="17">
        <f>IF(OR($A54="",$B54="",$C54=""),"",'MPTO_working_3-way'!E53)</f>
        <v>2.3912572588738139</v>
      </c>
      <c r="I54" s="21">
        <f>IF(OR($A54="",$B54="",$C54=""),"",'MPTO_working_3-way'!F53)</f>
        <v>3.6725331102544239</v>
      </c>
      <c r="J54" s="22">
        <f>IF(OR($A54="",$B54="",$C54=""),"",'MPTO_working_3-way'!G53)</f>
        <v>3.2308264865692409</v>
      </c>
      <c r="K54" s="17">
        <f>IF(OR($A54="",$B54="",$C54=""),"",'OddsRatio_working_3-way'!H53)</f>
        <v>2.3980817433085666</v>
      </c>
      <c r="L54" s="21">
        <f>IF(OR($A54="",$B54="",$C54=""),"",'OddsRatio_working_3-way'!I53)</f>
        <v>3.659508880128326</v>
      </c>
      <c r="M54" s="22">
        <f>IF(OR($A54="",$B54="",$C54=""),"",'OddsRatio_working_3-way'!J53)</f>
        <v>3.2285212750482417</v>
      </c>
      <c r="N54" s="23">
        <f t="shared" si="16"/>
        <v>41.548055122773789</v>
      </c>
      <c r="O54" s="24">
        <f t="shared" si="17"/>
        <v>27.424070378488086</v>
      </c>
      <c r="P54" s="24">
        <f t="shared" si="18"/>
        <v>31.027874498738118</v>
      </c>
      <c r="Q54" t="s">
        <v>216</v>
      </c>
      <c r="R54" t="s">
        <v>207</v>
      </c>
      <c r="S54" s="48" t="s">
        <v>467</v>
      </c>
      <c r="T54" s="35">
        <v>100</v>
      </c>
      <c r="U54" s="35">
        <f t="shared" si="19"/>
        <v>32.432432432432435</v>
      </c>
      <c r="V54" s="35">
        <f t="shared" si="20"/>
        <v>78.260869565217391</v>
      </c>
      <c r="W54" s="35">
        <f t="shared" si="21"/>
        <v>85.443959243085871</v>
      </c>
      <c r="X54" s="35">
        <f t="shared" si="22"/>
        <v>36.295171191696731</v>
      </c>
      <c r="Y54" s="35">
        <f t="shared" si="23"/>
        <v>82.123608324481694</v>
      </c>
      <c r="Z54" s="35">
        <f t="shared" si="24"/>
        <v>89.306698002350188</v>
      </c>
      <c r="AA54" s="35">
        <f t="shared" si="25"/>
        <v>-3.8627387592642961</v>
      </c>
      <c r="AB54" s="35">
        <f t="shared" si="26"/>
        <v>-3.8627387592643032</v>
      </c>
      <c r="AC54" s="35">
        <f t="shared" si="27"/>
        <v>-3.8627387592643174</v>
      </c>
      <c r="AF54">
        <v>1.93</v>
      </c>
      <c r="AG54">
        <v>1.94</v>
      </c>
      <c r="AJ54" t="s">
        <v>442</v>
      </c>
    </row>
    <row r="55" spans="1:36" ht="15" x14ac:dyDescent="0.25">
      <c r="A55">
        <v>1.48</v>
      </c>
      <c r="B55">
        <v>4.5999999999999996</v>
      </c>
      <c r="C55">
        <v>6.87</v>
      </c>
      <c r="D55" s="20">
        <f t="shared" si="3"/>
        <v>3.8627387592643059E-2</v>
      </c>
      <c r="E55" s="17">
        <f>IF(OR($A55="",$B55="",$C55=""),"",A55*'MPTO_working_3-way'!$I54)</f>
        <v>1.5371685336371117</v>
      </c>
      <c r="F55" s="21">
        <f>IF(OR($A55="",$B55="",$C55=""),"",B55*'MPTO_working_3-way'!$I54)</f>
        <v>4.7776859829261573</v>
      </c>
      <c r="G55" s="22">
        <f>IF(OR($A55="",$B55="",$C55=""),"",C55*'MPTO_working_3-way'!$I54)</f>
        <v>7.1353701527614577</v>
      </c>
      <c r="H55" s="17">
        <f>IF(OR($A55="",$B55="",$C55=""),"",'MPTO_working_3-way'!E54)</f>
        <v>1.5087510279640632</v>
      </c>
      <c r="I55" s="21">
        <f>IF(OR($A55="",$B55="",$C55=""),"",'MPTO_working_3-way'!F54)</f>
        <v>4.8896047415403316</v>
      </c>
      <c r="J55" s="22">
        <f>IF(OR($A55="",$B55="",$C55=""),"",'MPTO_working_3-way'!G54)</f>
        <v>7.5366690014051416</v>
      </c>
      <c r="K55" s="17">
        <f>IF(OR($A55="",$B55="",$C55=""),"",'OddsRatio_working_3-way'!H54)</f>
        <v>1.5178031277674211</v>
      </c>
      <c r="L55" s="21">
        <f>IF(OR($A55="",$B55="",$C55=""),"",'OddsRatio_working_3-way'!I54)</f>
        <v>4.8835234582556577</v>
      </c>
      <c r="M55" s="22">
        <f>IF(OR($A55="",$B55="",$C55=""),"",'OddsRatio_working_3-way'!J54)</f>
        <v>7.3323007499890869</v>
      </c>
      <c r="N55" s="23">
        <f t="shared" si="16"/>
        <v>65.054675405948416</v>
      </c>
      <c r="O55" s="24">
        <f t="shared" si="17"/>
        <v>20.930634695826885</v>
      </c>
      <c r="P55" s="24">
        <f t="shared" si="18"/>
        <v>14.014689898224693</v>
      </c>
      <c r="Q55" t="s">
        <v>224</v>
      </c>
      <c r="R55" t="s">
        <v>213</v>
      </c>
      <c r="S55" s="48" t="s">
        <v>467</v>
      </c>
      <c r="T55" s="35">
        <v>100</v>
      </c>
      <c r="U55" s="35">
        <f t="shared" si="19"/>
        <v>50</v>
      </c>
      <c r="V55" s="35">
        <f t="shared" si="20"/>
        <v>70.930232558139537</v>
      </c>
      <c r="W55" s="35">
        <f t="shared" si="21"/>
        <v>75.550122249388764</v>
      </c>
      <c r="X55" s="35">
        <f t="shared" si="22"/>
        <v>53.519645192471721</v>
      </c>
      <c r="Y55" s="35">
        <f t="shared" si="23"/>
        <v>74.44987775061125</v>
      </c>
      <c r="Z55" s="35">
        <f t="shared" si="24"/>
        <v>79.069767441860478</v>
      </c>
      <c r="AA55" s="35">
        <f t="shared" si="25"/>
        <v>-3.5196451924717209</v>
      </c>
      <c r="AB55" s="35">
        <f t="shared" si="26"/>
        <v>-3.5196451924717138</v>
      </c>
      <c r="AC55" s="35">
        <f t="shared" si="27"/>
        <v>-3.5196451924717138</v>
      </c>
      <c r="AF55">
        <v>1.73</v>
      </c>
      <c r="AG55">
        <v>2.17</v>
      </c>
      <c r="AJ55" t="s">
        <v>442</v>
      </c>
    </row>
    <row r="56" spans="1:36" ht="15" x14ac:dyDescent="0.25">
      <c r="A56">
        <v>2</v>
      </c>
      <c r="B56">
        <v>3.44</v>
      </c>
      <c r="C56">
        <v>4.09</v>
      </c>
      <c r="D56" s="20">
        <f t="shared" si="3"/>
        <v>3.5196451924717209E-2</v>
      </c>
      <c r="E56" s="17">
        <f>IF(OR($A56="",$B56="",$C56=""),"",A56*'MPTO_working_3-way'!$I55)</f>
        <v>2.0703929038494344</v>
      </c>
      <c r="F56" s="21">
        <f>IF(OR($A56="",$B56="",$C56=""),"",B56*'MPTO_working_3-way'!$I55)</f>
        <v>3.561075794621027</v>
      </c>
      <c r="G56" s="22">
        <f>IF(OR($A56="",$B56="",$C56=""),"",C56*'MPTO_working_3-way'!$I55)</f>
        <v>4.2339534883720935</v>
      </c>
      <c r="H56" s="17">
        <f>IF(OR($A56="",$B56="",$C56=""),"",'MPTO_working_3-way'!E55)</f>
        <v>2.0480562079071483</v>
      </c>
      <c r="I56" s="21">
        <f>IF(OR($A56="",$B56="",$C56=""),"",'MPTO_working_3-way'!F55)</f>
        <v>3.584672351122737</v>
      </c>
      <c r="J56" s="22">
        <f>IF(OR($A56="",$B56="",$C56=""),"",'MPTO_working_3-way'!G55)</f>
        <v>4.2961485221073206</v>
      </c>
      <c r="K56" s="17">
        <f>IF(OR($A56="",$B56="",$C56=""),"",'OddsRatio_working_3-way'!H55)</f>
        <v>2.0569174783075388</v>
      </c>
      <c r="L56" s="21">
        <f>IF(OR($A56="",$B56="",$C56=""),"",'OddsRatio_working_3-way'!I55)</f>
        <v>3.5788786470703955</v>
      </c>
      <c r="M56" s="22">
        <f>IF(OR($A56="",$B56="",$C56=""),"",'OddsRatio_working_3-way'!J55)</f>
        <v>4.265875007970295</v>
      </c>
      <c r="N56" s="23">
        <f t="shared" si="16"/>
        <v>48.300010985389427</v>
      </c>
      <c r="O56" s="24">
        <f t="shared" si="17"/>
        <v>28.081401735691529</v>
      </c>
      <c r="P56" s="24">
        <f t="shared" si="18"/>
        <v>23.618587278919033</v>
      </c>
      <c r="Q56" t="s">
        <v>214</v>
      </c>
      <c r="R56" t="s">
        <v>205</v>
      </c>
      <c r="S56" s="48" t="s">
        <v>467</v>
      </c>
      <c r="T56" s="35">
        <v>100</v>
      </c>
      <c r="U56" s="35">
        <f t="shared" si="19"/>
        <v>41.860465116279073</v>
      </c>
      <c r="V56" s="35">
        <f t="shared" si="20"/>
        <v>73.118279569892465</v>
      </c>
      <c r="W56" s="35">
        <f t="shared" si="21"/>
        <v>81.16760828625236</v>
      </c>
      <c r="X56" s="35">
        <f t="shared" si="22"/>
        <v>45.714112143855175</v>
      </c>
      <c r="Y56" s="35">
        <f t="shared" si="23"/>
        <v>76.971926597468581</v>
      </c>
      <c r="Z56" s="35">
        <f t="shared" si="24"/>
        <v>85.021255313828462</v>
      </c>
      <c r="AA56" s="35">
        <f t="shared" si="25"/>
        <v>-3.8536470275761019</v>
      </c>
      <c r="AB56" s="35">
        <f t="shared" si="26"/>
        <v>-3.8536470275761161</v>
      </c>
      <c r="AC56" s="35">
        <f t="shared" si="27"/>
        <v>-3.8536470275761019</v>
      </c>
      <c r="AF56">
        <v>2.2599999999999998</v>
      </c>
      <c r="AG56">
        <v>1.68</v>
      </c>
      <c r="AJ56" t="s">
        <v>442</v>
      </c>
    </row>
    <row r="57" spans="1:36" ht="15" x14ac:dyDescent="0.25">
      <c r="A57">
        <v>1.72</v>
      </c>
      <c r="B57">
        <v>3.72</v>
      </c>
      <c r="C57">
        <v>5.31</v>
      </c>
      <c r="D57" s="20">
        <f t="shared" si="3"/>
        <v>3.8536470275761125E-2</v>
      </c>
      <c r="E57" s="17">
        <f>IF(OR($A57="",$B57="",$C57=""),"",A57*'MPTO_working_3-way'!$I56)</f>
        <v>1.7862827288743091</v>
      </c>
      <c r="F57" s="21">
        <f>IF(OR($A57="",$B57="",$C57=""),"",B57*'MPTO_working_3-way'!$I56)</f>
        <v>3.8633556694258315</v>
      </c>
      <c r="G57" s="22">
        <f>IF(OR($A57="",$B57="",$C57=""),"",C57*'MPTO_working_3-way'!$I56)</f>
        <v>5.5146286571642911</v>
      </c>
      <c r="H57" s="17">
        <f>IF(OR($A57="",$B57="",$C57=""),"",'MPTO_working_3-way'!E56)</f>
        <v>1.7588606955366448</v>
      </c>
      <c r="I57" s="21">
        <f>IF(OR($A57="",$B57="",$C57=""),"",'MPTO_working_3-way'!F56)</f>
        <v>3.9066816546100811</v>
      </c>
      <c r="J57" s="22">
        <f>IF(OR($A57="",$B57="",$C57=""),"",'MPTO_working_3-way'!G56)</f>
        <v>5.6987061990268995</v>
      </c>
      <c r="K57" s="17">
        <f>IF(OR($A57="",$B57="",$C57=""),"",'OddsRatio_working_3-way'!H56)</f>
        <v>1.7687776296844719</v>
      </c>
      <c r="L57" s="21">
        <f>IF(OR($A57="",$B57="",$C57=""),"",'OddsRatio_working_3-way'!I56)</f>
        <v>3.9042710454746712</v>
      </c>
      <c r="M57" s="22">
        <f>IF(OR($A57="",$B57="",$C57=""),"",'OddsRatio_working_3-way'!J56)</f>
        <v>5.6019883110278785</v>
      </c>
      <c r="N57" s="23">
        <f t="shared" si="16"/>
        <v>55.982179295333964</v>
      </c>
      <c r="O57" s="24">
        <f t="shared" si="17"/>
        <v>25.884233437627529</v>
      </c>
      <c r="P57" s="24">
        <f t="shared" si="18"/>
        <v>18.133587267038497</v>
      </c>
      <c r="Q57" t="s">
        <v>218</v>
      </c>
      <c r="R57" t="s">
        <v>225</v>
      </c>
      <c r="S57" s="48" t="s">
        <v>467</v>
      </c>
      <c r="T57" s="35">
        <v>100</v>
      </c>
      <c r="U57" s="35">
        <f t="shared" si="19"/>
        <v>32.432432432432435</v>
      </c>
      <c r="V57" s="35">
        <f t="shared" si="20"/>
        <v>78.494623655913983</v>
      </c>
      <c r="W57" s="35">
        <f t="shared" si="21"/>
        <v>85.163204747774472</v>
      </c>
      <c r="X57" s="35">
        <f t="shared" si="22"/>
        <v>36.342171596311537</v>
      </c>
      <c r="Y57" s="35">
        <f t="shared" si="23"/>
        <v>82.404362819793093</v>
      </c>
      <c r="Z57" s="35">
        <f t="shared" si="24"/>
        <v>89.072943911653596</v>
      </c>
      <c r="AA57" s="35">
        <f t="shared" si="25"/>
        <v>-3.9097391638791024</v>
      </c>
      <c r="AB57" s="35">
        <f t="shared" si="26"/>
        <v>-3.9097391638791095</v>
      </c>
      <c r="AC57" s="35">
        <f t="shared" si="27"/>
        <v>-3.9097391638791237</v>
      </c>
      <c r="AF57">
        <v>2.13</v>
      </c>
      <c r="AG57">
        <v>1.76</v>
      </c>
      <c r="AJ57" t="s">
        <v>442</v>
      </c>
    </row>
    <row r="58" spans="1:36" ht="15" x14ac:dyDescent="0.25">
      <c r="A58">
        <v>1.48</v>
      </c>
      <c r="B58">
        <v>4.6500000000000004</v>
      </c>
      <c r="C58">
        <v>6.74</v>
      </c>
      <c r="D58" s="20">
        <f t="shared" si="3"/>
        <v>3.9097391638791112E-2</v>
      </c>
      <c r="E58" s="17">
        <f>IF(OR($A58="",$B58="",$C58=""),"",A58*'MPTO_working_3-way'!$I57)</f>
        <v>1.5378641396254109</v>
      </c>
      <c r="F58" s="21">
        <f>IF(OR($A58="",$B58="",$C58=""),"",B58*'MPTO_working_3-way'!$I57)</f>
        <v>4.8318028711203791</v>
      </c>
      <c r="G58" s="22">
        <f>IF(OR($A58="",$B58="",$C58=""),"",C58*'MPTO_working_3-way'!$I57)</f>
        <v>7.003516419645452</v>
      </c>
      <c r="H58" s="17">
        <f>IF(OR($A58="",$B58="",$C58=""),"",'MPTO_working_3-way'!E57)</f>
        <v>1.5091077403321218</v>
      </c>
      <c r="I58" s="21">
        <f>IF(OR($A58="",$B58="",$C58=""),"",'MPTO_working_3-way'!F57)</f>
        <v>4.949973107646251</v>
      </c>
      <c r="J58" s="22">
        <f>IF(OR($A58="",$B58="",$C58=""),"",'MPTO_working_3-way'!G57)</f>
        <v>7.3890448841575838</v>
      </c>
      <c r="K58" s="17">
        <f>IF(OR($A58="",$B58="",$C58=""),"",'OddsRatio_working_3-way'!H57)</f>
        <v>1.5182355927779771</v>
      </c>
      <c r="L58" s="21">
        <f>IF(OR($A58="",$B58="",$C58=""),"",'OddsRatio_working_3-way'!I57)</f>
        <v>4.9407498200825337</v>
      </c>
      <c r="M58" s="22">
        <f>IF(OR($A58="",$B58="",$C58=""),"",'OddsRatio_working_3-way'!J57)</f>
        <v>7.1972339636366423</v>
      </c>
      <c r="N58" s="23">
        <f t="shared" si="16"/>
        <v>65.02524990559813</v>
      </c>
      <c r="O58" s="24">
        <f t="shared" si="17"/>
        <v>20.69620857210435</v>
      </c>
      <c r="P58" s="24">
        <f t="shared" si="18"/>
        <v>14.278541522297514</v>
      </c>
      <c r="Q58" t="s">
        <v>206</v>
      </c>
      <c r="R58" t="s">
        <v>211</v>
      </c>
      <c r="S58" s="48" t="s">
        <v>467</v>
      </c>
      <c r="T58" s="35">
        <v>100</v>
      </c>
      <c r="U58" s="35">
        <f t="shared" si="19"/>
        <v>31.972789115646258</v>
      </c>
      <c r="V58" s="35">
        <f t="shared" si="20"/>
        <v>79.253112033195009</v>
      </c>
      <c r="W58" s="35">
        <f t="shared" si="21"/>
        <v>85.007496251874073</v>
      </c>
      <c r="X58" s="35">
        <f t="shared" si="22"/>
        <v>35.73939171493091</v>
      </c>
      <c r="Y58" s="35">
        <f t="shared" si="23"/>
        <v>83.019714632479676</v>
      </c>
      <c r="Z58" s="35">
        <f t="shared" si="24"/>
        <v>88.774098851158726</v>
      </c>
      <c r="AA58" s="35">
        <f t="shared" si="25"/>
        <v>-3.7666025992846528</v>
      </c>
      <c r="AB58" s="35">
        <f t="shared" si="26"/>
        <v>-3.766602599284667</v>
      </c>
      <c r="AC58" s="35">
        <f t="shared" si="27"/>
        <v>-3.7666025992846528</v>
      </c>
      <c r="AF58">
        <v>1.76</v>
      </c>
      <c r="AG58">
        <v>2.12</v>
      </c>
      <c r="AJ58" t="s">
        <v>442</v>
      </c>
    </row>
    <row r="59" spans="1:36" ht="15" x14ac:dyDescent="0.25">
      <c r="A59">
        <v>1.47</v>
      </c>
      <c r="B59">
        <v>4.82</v>
      </c>
      <c r="C59">
        <v>6.67</v>
      </c>
      <c r="D59" s="20">
        <f t="shared" si="3"/>
        <v>3.7666025992846519E-2</v>
      </c>
      <c r="E59" s="17">
        <f>IF(OR($A59="",$B59="",$C59=""),"",A59*'MPTO_working_3-way'!$I58)</f>
        <v>1.5253690582094843</v>
      </c>
      <c r="F59" s="21">
        <f>IF(OR($A59="",$B59="",$C59=""),"",B59*'MPTO_working_3-way'!$I58)</f>
        <v>5.0015502452855207</v>
      </c>
      <c r="G59" s="22">
        <f>IF(OR($A59="",$B59="",$C59=""),"",C59*'MPTO_working_3-way'!$I58)</f>
        <v>6.9212323933722866</v>
      </c>
      <c r="H59" s="17">
        <f>IF(OR($A59="",$B59="",$C59=""),"",'MPTO_working_3-way'!E58)</f>
        <v>1.4976409903912953</v>
      </c>
      <c r="I59" s="21">
        <f>IF(OR($A59="",$B59="",$C59=""),"",'MPTO_working_3-way'!F58)</f>
        <v>5.1304799653825501</v>
      </c>
      <c r="J59" s="22">
        <f>IF(OR($A59="",$B59="",$C59=""),"",'MPTO_working_3-way'!G58)</f>
        <v>7.2796259500994998</v>
      </c>
      <c r="K59" s="17">
        <f>IF(OR($A59="",$B59="",$C59=""),"",'OddsRatio_working_3-way'!H58)</f>
        <v>1.5063693785518972</v>
      </c>
      <c r="L59" s="21">
        <f>IF(OR($A59="",$B59="",$C59=""),"",'OddsRatio_working_3-way'!I58)</f>
        <v>5.1155979278047816</v>
      </c>
      <c r="M59" s="22">
        <f>IF(OR($A59="",$B59="",$C59=""),"",'OddsRatio_working_3-way'!J58)</f>
        <v>7.1087539923175669</v>
      </c>
      <c r="N59" s="23">
        <f t="shared" si="16"/>
        <v>65.557905125847029</v>
      </c>
      <c r="O59" s="24">
        <f t="shared" si="17"/>
        <v>19.993800940870354</v>
      </c>
      <c r="P59" s="24">
        <f t="shared" si="18"/>
        <v>14.448293933282628</v>
      </c>
      <c r="Q59" t="s">
        <v>220</v>
      </c>
      <c r="R59" t="s">
        <v>221</v>
      </c>
      <c r="S59" s="48" t="s">
        <v>467</v>
      </c>
      <c r="T59" s="35">
        <v>100</v>
      </c>
      <c r="U59" s="35">
        <f t="shared" si="19"/>
        <v>56.521739130434774</v>
      </c>
      <c r="V59" s="35">
        <f t="shared" si="20"/>
        <v>69.040247678018574</v>
      </c>
      <c r="W59" s="35">
        <f t="shared" si="21"/>
        <v>71.014492753623188</v>
      </c>
      <c r="X59" s="35">
        <f t="shared" si="22"/>
        <v>59.945259568358232</v>
      </c>
      <c r="Y59" s="35">
        <f t="shared" si="23"/>
        <v>72.463768115942045</v>
      </c>
      <c r="Z59" s="35">
        <f t="shared" si="24"/>
        <v>74.438013191546645</v>
      </c>
      <c r="AA59" s="35">
        <f t="shared" si="25"/>
        <v>-3.4235204379234574</v>
      </c>
      <c r="AB59" s="35">
        <f t="shared" si="26"/>
        <v>-3.4235204379234716</v>
      </c>
      <c r="AC59" s="35">
        <f t="shared" si="27"/>
        <v>-3.4235204379234574</v>
      </c>
      <c r="AF59">
        <v>1.65</v>
      </c>
      <c r="AG59">
        <v>2.3199999999999998</v>
      </c>
      <c r="AJ59" t="s">
        <v>442</v>
      </c>
    </row>
    <row r="60" spans="1:36" s="35" customFormat="1" ht="15" x14ac:dyDescent="0.25">
      <c r="A60">
        <v>2.2999999999999998</v>
      </c>
      <c r="B60">
        <v>3.23</v>
      </c>
      <c r="C60">
        <v>3.45</v>
      </c>
      <c r="D60" s="20">
        <f t="shared" si="3"/>
        <v>3.4235204379234663E-2</v>
      </c>
      <c r="E60" s="17">
        <f>IF(OR($A60="",$B60="",$C60=""),"",A60*'MPTO_working_3-way'!$I59)</f>
        <v>2.3787409700722395</v>
      </c>
      <c r="F60" s="21">
        <f>IF(OR($A60="",$B60="",$C60=""),"",B60*'MPTO_working_3-way'!$I59)</f>
        <v>3.3405797101449282</v>
      </c>
      <c r="G60" s="22">
        <f>IF(OR($A60="",$B60="",$C60=""),"",C60*'MPTO_working_3-way'!$I59)</f>
        <v>3.5681114551083599</v>
      </c>
      <c r="H60" s="17">
        <f>IF(OR($A60="",$B60="",$C60=""),"",'MPTO_working_3-way'!E59)</f>
        <v>2.3619952661885755</v>
      </c>
      <c r="I60" s="21">
        <f>IF(OR($A60="",$B60="",$C60=""),"",'MPTO_working_3-way'!F59)</f>
        <v>3.3536138837337619</v>
      </c>
      <c r="J60" s="22">
        <f>IF(OR($A60="",$B60="",$C60=""),"",'MPTO_working_3-way'!G59)</f>
        <v>3.5913949615942431</v>
      </c>
      <c r="K60" s="17">
        <f>IF(OR($A60="",$B60="",$C60=""),"",'OddsRatio_working_3-way'!H59)</f>
        <v>2.3692074053668568</v>
      </c>
      <c r="L60" s="21">
        <f>IF(OR($A60="",$B60="",$C60=""),"",'OddsRatio_working_3-way'!I59)</f>
        <v>3.3487173184369929</v>
      </c>
      <c r="M60" s="22">
        <f>IF(OR($A60="",$B60="",$C60=""),"",'OddsRatio_working_3-way'!J59)</f>
        <v>3.580429340883692</v>
      </c>
      <c r="N60" s="23">
        <f t="shared" si="16"/>
        <v>42.039045553145336</v>
      </c>
      <c r="O60" s="24">
        <f t="shared" si="17"/>
        <v>29.9349240780911</v>
      </c>
      <c r="P60" s="24">
        <f t="shared" si="18"/>
        <v>28.02603036876355</v>
      </c>
      <c r="Q60" t="s">
        <v>246</v>
      </c>
      <c r="R60" t="s">
        <v>239</v>
      </c>
      <c r="S60" s="48" t="s">
        <v>467</v>
      </c>
      <c r="T60" s="35">
        <v>100</v>
      </c>
      <c r="U60" s="35">
        <f t="shared" si="19"/>
        <v>54.751131221719454</v>
      </c>
      <c r="V60" s="35">
        <f t="shared" si="20"/>
        <v>70.501474926253692</v>
      </c>
      <c r="W60" s="35">
        <f t="shared" si="21"/>
        <v>71.346704871060169</v>
      </c>
      <c r="X60" s="35">
        <f t="shared" si="22"/>
        <v>58.151820202686146</v>
      </c>
      <c r="Y60" s="35">
        <f t="shared" si="23"/>
        <v>73.90216390722037</v>
      </c>
      <c r="Z60" s="35">
        <f t="shared" si="24"/>
        <v>74.74739385202686</v>
      </c>
      <c r="AA60" s="35">
        <f t="shared" si="25"/>
        <v>-3.4006889809666916</v>
      </c>
      <c r="AB60" s="35">
        <f t="shared" si="26"/>
        <v>-3.4006889809666774</v>
      </c>
      <c r="AC60" s="35">
        <f t="shared" si="27"/>
        <v>-3.4006889809666916</v>
      </c>
      <c r="AD60" s="36"/>
      <c r="AE60" s="36"/>
      <c r="AF60">
        <v>2.4</v>
      </c>
      <c r="AG60">
        <v>1.61</v>
      </c>
      <c r="AH60" s="36"/>
      <c r="AI60" s="36"/>
      <c r="AJ60" t="s">
        <v>450</v>
      </c>
    </row>
    <row r="61" spans="1:36" ht="15" x14ac:dyDescent="0.25">
      <c r="A61">
        <v>2.21</v>
      </c>
      <c r="B61">
        <v>3.39</v>
      </c>
      <c r="C61">
        <v>3.49</v>
      </c>
      <c r="D61" s="20">
        <f t="shared" si="3"/>
        <v>3.4006889809666818E-2</v>
      </c>
      <c r="E61" s="17">
        <f>IF(OR($A61="",$B61="",$C61=""),"",A61*'MPTO_working_3-way'!$I60)</f>
        <v>2.2851552264793638</v>
      </c>
      <c r="F61" s="21">
        <f>IF(OR($A61="",$B61="",$C61=""),"",B61*'MPTO_working_3-way'!$I60)</f>
        <v>3.5052833564547705</v>
      </c>
      <c r="G61" s="22">
        <f>IF(OR($A61="",$B61="",$C61=""),"",C61*'MPTO_working_3-way'!$I60)</f>
        <v>3.6086840454357376</v>
      </c>
      <c r="H61" s="17">
        <f>IF(OR($A61="",$B61="",$C61=""),"",'MPTO_working_3-way'!E60)</f>
        <v>2.2667869625161225</v>
      </c>
      <c r="I61" s="21">
        <f>IF(OR($A61="",$B61="",$C61=""),"",'MPTO_working_3-way'!F60)</f>
        <v>3.5254762448700601</v>
      </c>
      <c r="J61" s="22">
        <f>IF(OR($A61="",$B61="",$C61=""),"",'MPTO_working_3-way'!G60)</f>
        <v>3.6337562992404853</v>
      </c>
      <c r="K61" s="17">
        <f>IF(OR($A61="",$B61="",$C61=""),"",'OddsRatio_working_3-way'!H60)</f>
        <v>2.2744857217448646</v>
      </c>
      <c r="L61" s="21">
        <f>IF(OR($A61="",$B61="",$C61=""),"",'OddsRatio_working_3-way'!I60)</f>
        <v>3.5173726239423351</v>
      </c>
      <c r="M61" s="22">
        <f>IF(OR($A61="",$B61="",$C61=""),"",'OddsRatio_working_3-way'!J60)</f>
        <v>3.6227020224336464</v>
      </c>
      <c r="N61" s="23">
        <f t="shared" si="16"/>
        <v>43.760703361086556</v>
      </c>
      <c r="O61" s="24">
        <f t="shared" si="17"/>
        <v>28.52836413805348</v>
      </c>
      <c r="P61" s="24">
        <f t="shared" si="18"/>
        <v>27.710932500859965</v>
      </c>
      <c r="Q61" t="s">
        <v>242</v>
      </c>
      <c r="R61" t="s">
        <v>237</v>
      </c>
      <c r="S61" s="48" t="s">
        <v>467</v>
      </c>
      <c r="T61" s="35">
        <v>100</v>
      </c>
      <c r="U61" s="35">
        <f t="shared" si="19"/>
        <v>48.186528497409334</v>
      </c>
      <c r="V61" s="35">
        <f t="shared" si="20"/>
        <v>70.326409495548958</v>
      </c>
      <c r="W61" s="35">
        <f t="shared" si="21"/>
        <v>78.021978021978015</v>
      </c>
      <c r="X61" s="35">
        <f t="shared" si="22"/>
        <v>51.651612482473006</v>
      </c>
      <c r="Y61" s="35">
        <f t="shared" si="23"/>
        <v>73.791493480612658</v>
      </c>
      <c r="Z61" s="35">
        <f t="shared" si="24"/>
        <v>81.487062007041715</v>
      </c>
      <c r="AA61" s="35">
        <f t="shared" si="25"/>
        <v>-3.4650839850636714</v>
      </c>
      <c r="AB61" s="35">
        <f t="shared" si="26"/>
        <v>-3.4650839850636999</v>
      </c>
      <c r="AC61" s="35">
        <f t="shared" si="27"/>
        <v>-3.4650839850636999</v>
      </c>
      <c r="AF61">
        <v>2.1</v>
      </c>
      <c r="AG61">
        <v>1.78</v>
      </c>
      <c r="AJ61" t="s">
        <v>450</v>
      </c>
    </row>
    <row r="62" spans="1:36" ht="15" x14ac:dyDescent="0.25">
      <c r="A62">
        <v>1.93</v>
      </c>
      <c r="B62">
        <v>3.37</v>
      </c>
      <c r="C62">
        <v>4.55</v>
      </c>
      <c r="D62" s="20">
        <f t="shared" si="3"/>
        <v>3.4650839850637105E-2</v>
      </c>
      <c r="E62" s="17">
        <f>IF(OR($A62="",$B62="",$C62=""),"",A62*'MPTO_working_3-way'!$I61)</f>
        <v>1.9968761209117296</v>
      </c>
      <c r="F62" s="21">
        <f>IF(OR($A62="",$B62="",$C62=""),"",B62*'MPTO_working_3-way'!$I61)</f>
        <v>3.4867733302966473</v>
      </c>
      <c r="G62" s="22">
        <f>IF(OR($A62="",$B62="",$C62=""),"",C62*'MPTO_working_3-way'!$I61)</f>
        <v>4.7076613213203986</v>
      </c>
      <c r="H62" s="17">
        <f>IF(OR($A62="",$B62="",$C62=""),"",'MPTO_working_3-way'!E61)</f>
        <v>1.9740045898776559</v>
      </c>
      <c r="I62" s="21">
        <f>IF(OR($A62="",$B62="",$C62=""),"",'MPTO_working_3-way'!F61)</f>
        <v>3.5064880976007999</v>
      </c>
      <c r="J62" s="22">
        <f>IF(OR($A62="",$B62="",$C62=""),"",'MPTO_working_3-way'!G61)</f>
        <v>4.8023833691560851</v>
      </c>
      <c r="K62" s="17">
        <f>IF(OR($A62="",$B62="",$C62=""),"",'OddsRatio_working_3-way'!H61)</f>
        <v>1.9830186925001188</v>
      </c>
      <c r="L62" s="21">
        <f>IF(OR($A62="",$B62="",$C62=""),"",'OddsRatio_working_3-way'!I61)</f>
        <v>3.5051121518551436</v>
      </c>
      <c r="M62" s="22">
        <f>IF(OR($A62="",$B62="",$C62=""),"",'OddsRatio_working_3-way'!J61)</f>
        <v>4.7523831810488435</v>
      </c>
      <c r="N62" s="23">
        <f t="shared" si="16"/>
        <v>50.07821915079149</v>
      </c>
      <c r="O62" s="24">
        <f t="shared" si="17"/>
        <v>28.679810967663965</v>
      </c>
      <c r="P62" s="24">
        <f t="shared" si="18"/>
        <v>21.241969881544524</v>
      </c>
      <c r="Q62" t="s">
        <v>234</v>
      </c>
      <c r="R62" t="s">
        <v>231</v>
      </c>
      <c r="S62" s="48" t="s">
        <v>467</v>
      </c>
      <c r="T62" s="35">
        <v>100</v>
      </c>
      <c r="U62" s="35">
        <f t="shared" si="19"/>
        <v>44.751381215469614</v>
      </c>
      <c r="V62" s="35">
        <f t="shared" si="20"/>
        <v>74.554707379134854</v>
      </c>
      <c r="W62" s="35">
        <f t="shared" si="21"/>
        <v>77.220956719817764</v>
      </c>
      <c r="X62" s="35">
        <f t="shared" si="22"/>
        <v>48.224335901047375</v>
      </c>
      <c r="Y62" s="35">
        <f t="shared" si="23"/>
        <v>78.027662064712615</v>
      </c>
      <c r="Z62" s="35">
        <f t="shared" si="24"/>
        <v>80.693911405395525</v>
      </c>
      <c r="AA62" s="35">
        <f t="shared" si="25"/>
        <v>-3.4729546855777613</v>
      </c>
      <c r="AB62" s="35">
        <f t="shared" si="26"/>
        <v>-3.4729546855777613</v>
      </c>
      <c r="AC62" s="35">
        <f t="shared" si="27"/>
        <v>-3.4729546855777613</v>
      </c>
      <c r="AF62">
        <v>2.34</v>
      </c>
      <c r="AG62">
        <v>1.64</v>
      </c>
      <c r="AJ62" t="s">
        <v>450</v>
      </c>
    </row>
    <row r="63" spans="1:36" s="35" customFormat="1" ht="15" x14ac:dyDescent="0.25">
      <c r="A63">
        <v>1.81</v>
      </c>
      <c r="B63">
        <v>3.93</v>
      </c>
      <c r="C63">
        <v>4.3899999999999997</v>
      </c>
      <c r="D63" s="20">
        <f t="shared" si="3"/>
        <v>3.472954685577756E-2</v>
      </c>
      <c r="E63" s="17">
        <f>IF(OR($A63="",$B63="",$C63=""),"",A63*'MPTO_working_3-way'!$I62)</f>
        <v>1.8728604798089574</v>
      </c>
      <c r="F63" s="21">
        <f>IF(OR($A63="",$B63="",$C63=""),"",B63*'MPTO_working_3-way'!$I62)</f>
        <v>4.0664871191432059</v>
      </c>
      <c r="G63" s="22">
        <f>IF(OR($A63="",$B63="",$C63=""),"",C63*'MPTO_working_3-way'!$I62)</f>
        <v>4.5424627106968636</v>
      </c>
      <c r="H63" s="17">
        <f>IF(OR($A63="",$B63="",$C63=""),"",'MPTO_working_3-way'!E62)</f>
        <v>1.8487375089511622</v>
      </c>
      <c r="I63" s="21">
        <f>IF(OR($A63="",$B63="",$C63=""),"",'MPTO_working_3-way'!F62)</f>
        <v>4.1173203999949548</v>
      </c>
      <c r="J63" s="22">
        <f>IF(OR($A63="",$B63="",$C63=""),"",'MPTO_working_3-way'!G62)</f>
        <v>4.625049178275388</v>
      </c>
      <c r="K63" s="17">
        <f>IF(OR($A63="",$B63="",$C63=""),"",'OddsRatio_working_3-way'!H62)</f>
        <v>1.857605526264049</v>
      </c>
      <c r="L63" s="21">
        <f>IF(OR($A63="",$B63="",$C63=""),"",'OddsRatio_working_3-way'!I62)</f>
        <v>4.1022027061156345</v>
      </c>
      <c r="M63" s="22">
        <f>IF(OR($A63="",$B63="",$C63=""),"",'OddsRatio_working_3-way'!J62)</f>
        <v>4.5892379432532415</v>
      </c>
      <c r="N63" s="23">
        <f t="shared" si="16"/>
        <v>53.394260318953698</v>
      </c>
      <c r="O63" s="24">
        <f t="shared" si="17"/>
        <v>24.591249663436692</v>
      </c>
      <c r="P63" s="24">
        <f t="shared" si="18"/>
        <v>22.01449001760961</v>
      </c>
      <c r="Q63" t="s">
        <v>236</v>
      </c>
      <c r="R63" t="s">
        <v>229</v>
      </c>
      <c r="S63" s="48" t="s">
        <v>467</v>
      </c>
      <c r="T63" s="35">
        <v>100</v>
      </c>
      <c r="U63" s="35">
        <f t="shared" si="19"/>
        <v>73.262032085561486</v>
      </c>
      <c r="V63" s="35">
        <f t="shared" si="20"/>
        <v>71.014492753623188</v>
      </c>
      <c r="W63" s="35">
        <f t="shared" si="21"/>
        <v>52.38095238095238</v>
      </c>
      <c r="X63" s="35">
        <f t="shared" si="22"/>
        <v>76.604554865424433</v>
      </c>
      <c r="Y63" s="35">
        <f t="shared" si="23"/>
        <v>74.35701553348612</v>
      </c>
      <c r="Z63" s="35">
        <f t="shared" si="24"/>
        <v>55.723475160815305</v>
      </c>
      <c r="AA63" s="35">
        <f t="shared" si="25"/>
        <v>-3.3425227798629464</v>
      </c>
      <c r="AB63" s="35">
        <f t="shared" si="26"/>
        <v>-3.3425227798629322</v>
      </c>
      <c r="AC63" s="35">
        <f t="shared" si="27"/>
        <v>-3.3425227798629251</v>
      </c>
      <c r="AD63" s="36"/>
      <c r="AE63" s="36"/>
      <c r="AF63">
        <v>1.85</v>
      </c>
      <c r="AG63">
        <v>2.0299999999999998</v>
      </c>
      <c r="AH63" s="36"/>
      <c r="AI63" s="36"/>
      <c r="AJ63" t="s">
        <v>450</v>
      </c>
    </row>
    <row r="64" spans="1:36" ht="15" x14ac:dyDescent="0.25">
      <c r="A64">
        <v>3.74</v>
      </c>
      <c r="B64">
        <v>3.45</v>
      </c>
      <c r="C64">
        <v>2.1</v>
      </c>
      <c r="D64" s="20">
        <f t="shared" si="3"/>
        <v>3.3425227798629109E-2</v>
      </c>
      <c r="E64" s="17">
        <f>IF(OR($A64="",$B64="",$C64=""),"",A64*'MPTO_working_3-way'!$I63)</f>
        <v>3.8650103519668733</v>
      </c>
      <c r="F64" s="21">
        <f>IF(OR($A64="",$B64="",$C64=""),"",B64*'MPTO_working_3-way'!$I63)</f>
        <v>3.5653170359052706</v>
      </c>
      <c r="G64" s="22">
        <f>IF(OR($A64="",$B64="",$C64=""),"",C64*'MPTO_working_3-way'!$I63)</f>
        <v>2.1701929783771212</v>
      </c>
      <c r="H64" s="17">
        <f>IF(OR($A64="",$B64="",$C64=""),"",'MPTO_working_3-way'!E63)</f>
        <v>3.9026227477639663</v>
      </c>
      <c r="I64" s="21">
        <f>IF(OR($A64="",$B64="",$C64=""),"",'MPTO_working_3-way'!F63)</f>
        <v>3.5879159439096404</v>
      </c>
      <c r="J64" s="22">
        <f>IF(OR($A64="",$B64="",$C64=""),"",'MPTO_working_3-way'!G63)</f>
        <v>2.1503122743252572</v>
      </c>
      <c r="K64" s="17">
        <f>IF(OR($A64="",$B64="",$C64=""),"",'OddsRatio_working_3-way'!H63)</f>
        <v>3.8854657998318602</v>
      </c>
      <c r="L64" s="21">
        <f>IF(OR($A64="",$B64="",$C64=""),"",'OddsRatio_working_3-way'!I63)</f>
        <v>3.5800697845211888</v>
      </c>
      <c r="M64" s="22">
        <f>IF(OR($A64="",$B64="",$C64=""),"",'OddsRatio_working_3-way'!J63)</f>
        <v>2.1583986787646152</v>
      </c>
      <c r="N64" s="23">
        <f t="shared" si="16"/>
        <v>25.873151917720165</v>
      </c>
      <c r="O64" s="24">
        <f t="shared" si="17"/>
        <v>28.047996571673455</v>
      </c>
      <c r="P64" s="24">
        <f t="shared" si="18"/>
        <v>46.078851510606391</v>
      </c>
      <c r="Q64" t="s">
        <v>240</v>
      </c>
      <c r="R64" t="s">
        <v>245</v>
      </c>
      <c r="S64" s="48" t="s">
        <v>467</v>
      </c>
      <c r="T64" s="35">
        <v>100</v>
      </c>
      <c r="U64" s="35">
        <f t="shared" si="19"/>
        <v>57.264957264957268</v>
      </c>
      <c r="V64" s="35">
        <f t="shared" si="20"/>
        <v>69.230769230769241</v>
      </c>
      <c r="W64" s="35">
        <f t="shared" si="21"/>
        <v>70.238095238095241</v>
      </c>
      <c r="X64" s="35">
        <f t="shared" si="22"/>
        <v>60.53113553113554</v>
      </c>
      <c r="Y64" s="35">
        <f t="shared" si="23"/>
        <v>72.496947496947513</v>
      </c>
      <c r="Z64" s="35">
        <f t="shared" si="24"/>
        <v>73.504273504273513</v>
      </c>
      <c r="AA64" s="35">
        <f t="shared" si="25"/>
        <v>-3.2661782661782723</v>
      </c>
      <c r="AB64" s="35">
        <f t="shared" si="26"/>
        <v>-3.2661782661782723</v>
      </c>
      <c r="AC64" s="35">
        <f t="shared" si="27"/>
        <v>-3.2661782661782723</v>
      </c>
      <c r="AF64">
        <v>2.15</v>
      </c>
      <c r="AG64">
        <v>1.75</v>
      </c>
      <c r="AJ64" t="s">
        <v>450</v>
      </c>
    </row>
    <row r="65" spans="1:36" ht="15" x14ac:dyDescent="0.25">
      <c r="A65">
        <v>2.34</v>
      </c>
      <c r="B65">
        <v>3.25</v>
      </c>
      <c r="C65">
        <v>3.36</v>
      </c>
      <c r="D65" s="20">
        <f t="shared" si="3"/>
        <v>3.2661782661782768E-2</v>
      </c>
      <c r="E65" s="17">
        <f>IF(OR($A65="",$B65="",$C65=""),"",A65*'MPTO_working_3-way'!$I64)</f>
        <v>2.4164285714285714</v>
      </c>
      <c r="F65" s="21">
        <f>IF(OR($A65="",$B65="",$C65=""),"",B65*'MPTO_working_3-way'!$I64)</f>
        <v>3.3561507936507939</v>
      </c>
      <c r="G65" s="22">
        <f>IF(OR($A65="",$B65="",$C65=""),"",C65*'MPTO_working_3-way'!$I64)</f>
        <v>3.4697435897435898</v>
      </c>
      <c r="H65" s="17">
        <f>IF(OR($A65="",$B65="",$C65=""),"",'MPTO_working_3-way'!E64)</f>
        <v>2.4011727339359883</v>
      </c>
      <c r="I65" s="21">
        <f>IF(OR($A65="",$B65="",$C65=""),"",'MPTO_working_3-way'!F64)</f>
        <v>3.3692149468632158</v>
      </c>
      <c r="J65" s="22">
        <f>IF(OR($A65="",$B65="",$C65=""),"",'MPTO_working_3-way'!G64)</f>
        <v>3.4875798438608943</v>
      </c>
      <c r="K65" s="17">
        <f>IF(OR($A65="",$B65="",$C65=""),"",'OddsRatio_working_3-way'!H64)</f>
        <v>2.4078022114092121</v>
      </c>
      <c r="L65" s="21">
        <f>IF(OR($A65="",$B65="",$C65=""),"",'OddsRatio_working_3-way'!I64)</f>
        <v>3.3638469967692002</v>
      </c>
      <c r="M65" s="22">
        <f>IF(OR($A65="",$B65="",$C65=""),"",'OddsRatio_working_3-way'!J64)</f>
        <v>3.4794128499445836</v>
      </c>
      <c r="N65" s="23">
        <f t="shared" si="16"/>
        <v>41.38338752586462</v>
      </c>
      <c r="O65" s="24">
        <f t="shared" si="17"/>
        <v>29.796039018622523</v>
      </c>
      <c r="P65" s="24">
        <f t="shared" si="18"/>
        <v>28.820573455512861</v>
      </c>
      <c r="Q65" t="s">
        <v>232</v>
      </c>
      <c r="R65" t="s">
        <v>233</v>
      </c>
      <c r="S65" s="48" t="s">
        <v>467</v>
      </c>
      <c r="T65" s="35">
        <v>100</v>
      </c>
      <c r="U65" s="35">
        <f t="shared" si="19"/>
        <v>71.264367816091948</v>
      </c>
      <c r="V65" s="35">
        <f t="shared" si="20"/>
        <v>71.428571428571431</v>
      </c>
      <c r="W65" s="35">
        <f t="shared" si="21"/>
        <v>53.917050691244242</v>
      </c>
      <c r="X65" s="35">
        <f t="shared" si="22"/>
        <v>74.654377880184327</v>
      </c>
      <c r="Y65" s="35">
        <f t="shared" si="23"/>
        <v>74.81858149266381</v>
      </c>
      <c r="Z65" s="35">
        <f t="shared" si="24"/>
        <v>57.307060755336614</v>
      </c>
      <c r="AA65" s="35">
        <f t="shared" si="25"/>
        <v>-3.3900100640923796</v>
      </c>
      <c r="AB65" s="35">
        <f t="shared" si="26"/>
        <v>-3.3900100640923796</v>
      </c>
      <c r="AC65" s="35">
        <f t="shared" si="27"/>
        <v>-3.3900100640923725</v>
      </c>
      <c r="AF65">
        <v>2.29</v>
      </c>
      <c r="AG65">
        <v>1.66</v>
      </c>
      <c r="AJ65" t="s">
        <v>450</v>
      </c>
    </row>
    <row r="66" spans="1:36" ht="15" x14ac:dyDescent="0.25">
      <c r="A66">
        <v>3.48</v>
      </c>
      <c r="B66">
        <v>3.5</v>
      </c>
      <c r="C66">
        <v>2.17</v>
      </c>
      <c r="D66" s="20">
        <f t="shared" si="3"/>
        <v>3.3900100640923636E-2</v>
      </c>
      <c r="E66" s="17">
        <f>IF(OR($A66="",$B66="",$C66=""),"",A66*'MPTO_working_3-way'!$I65)</f>
        <v>3.5979723502304144</v>
      </c>
      <c r="F66" s="21">
        <f>IF(OR($A66="",$B66="",$C66=""),"",B66*'MPTO_working_3-way'!$I65)</f>
        <v>3.6186503522432325</v>
      </c>
      <c r="G66" s="22">
        <f>IF(OR($A66="",$B66="",$C66=""),"",C66*'MPTO_working_3-way'!$I65)</f>
        <v>2.2435632183908041</v>
      </c>
      <c r="H66" s="17">
        <f>IF(OR($A66="",$B66="",$C66=""),"",'MPTO_working_3-way'!E65)</f>
        <v>3.622449632235369</v>
      </c>
      <c r="I66" s="21">
        <f>IF(OR($A66="",$B66="",$C66=""),"",'MPTO_working_3-way'!F65)</f>
        <v>3.6441255951614968</v>
      </c>
      <c r="J66" s="22">
        <f>IF(OR($A66="",$B66="",$C66=""),"",'MPTO_working_3-way'!G65)</f>
        <v>2.2245483110761977</v>
      </c>
      <c r="K66" s="17">
        <f>IF(OR($A66="",$B66="",$C66=""),"",'OddsRatio_working_3-way'!H65)</f>
        <v>3.6123161052316317</v>
      </c>
      <c r="L66" s="21">
        <f>IF(OR($A66="",$B66="",$C66=""),"",'OddsRatio_working_3-way'!I65)</f>
        <v>3.6333831705964026</v>
      </c>
      <c r="M66" s="22">
        <f>IF(OR($A66="",$B66="",$C66=""),"",'OddsRatio_working_3-way'!J65)</f>
        <v>2.2324233238391162</v>
      </c>
      <c r="N66" s="23">
        <f t="shared" si="16"/>
        <v>27.793432040575851</v>
      </c>
      <c r="O66" s="24">
        <f t="shared" si="17"/>
        <v>27.634612428915421</v>
      </c>
      <c r="P66" s="24">
        <f t="shared" si="18"/>
        <v>44.571955530508745</v>
      </c>
      <c r="Q66" t="s">
        <v>250</v>
      </c>
      <c r="R66" t="s">
        <v>235</v>
      </c>
      <c r="S66" s="48" t="s">
        <v>467</v>
      </c>
      <c r="T66" s="35">
        <v>100</v>
      </c>
      <c r="U66" s="35">
        <f t="shared" si="19"/>
        <v>48.453608247422686</v>
      </c>
      <c r="V66" s="35">
        <f t="shared" si="20"/>
        <v>71.346704871060169</v>
      </c>
      <c r="W66" s="35">
        <f t="shared" si="21"/>
        <v>75.550122249388764</v>
      </c>
      <c r="X66" s="35">
        <f t="shared" si="22"/>
        <v>53.103172879551074</v>
      </c>
      <c r="Y66" s="35">
        <f t="shared" si="23"/>
        <v>75.996269503188572</v>
      </c>
      <c r="Z66" s="35">
        <f t="shared" si="24"/>
        <v>80.199686881517152</v>
      </c>
      <c r="AA66" s="35">
        <f t="shared" si="25"/>
        <v>-4.6495646321283886</v>
      </c>
      <c r="AB66" s="35">
        <f t="shared" si="26"/>
        <v>-4.6495646321284028</v>
      </c>
      <c r="AC66" s="35">
        <f t="shared" si="27"/>
        <v>-4.6495646321283886</v>
      </c>
      <c r="AF66">
        <v>2.0299999999999998</v>
      </c>
      <c r="AG66">
        <v>1.85</v>
      </c>
      <c r="AJ66" t="s">
        <v>450</v>
      </c>
    </row>
    <row r="67" spans="1:36" ht="15" x14ac:dyDescent="0.25">
      <c r="A67">
        <v>1.94</v>
      </c>
      <c r="B67">
        <v>3.49</v>
      </c>
      <c r="C67">
        <v>4.09</v>
      </c>
      <c r="D67" s="20">
        <f t="shared" si="3"/>
        <v>4.6495646321284001E-2</v>
      </c>
      <c r="E67" s="17">
        <f>IF(OR($A67="",$B67="",$C67=""),"",A67*'MPTO_working_3-way'!$I66)</f>
        <v>2.0302015538632907</v>
      </c>
      <c r="F67" s="21">
        <f>IF(OR($A67="",$B67="",$C67=""),"",B67*'MPTO_working_3-way'!$I66)</f>
        <v>3.6522698056612812</v>
      </c>
      <c r="G67" s="22">
        <f>IF(OR($A67="",$B67="",$C67=""),"",C67*'MPTO_working_3-way'!$I66)</f>
        <v>4.2801671934540515</v>
      </c>
      <c r="H67" s="17">
        <f>IF(OR($A67="",$B67="",$C67=""),"",'MPTO_working_3-way'!E66)</f>
        <v>2.0001385345872036</v>
      </c>
      <c r="I67" s="21">
        <f>IF(OR($A67="",$B67="",$C67=""),"",'MPTO_working_3-way'!F66)</f>
        <v>3.6895685223661099</v>
      </c>
      <c r="J67" s="22">
        <f>IF(OR($A67="",$B67="",$C67=""),"",'MPTO_working_3-way'!G66)</f>
        <v>4.3668078653701743</v>
      </c>
      <c r="K67" s="17">
        <f>IF(OR($A67="",$B67="",$C67=""),"",'OddsRatio_working_3-way'!H66)</f>
        <v>2.0117212599295016</v>
      </c>
      <c r="L67" s="21">
        <f>IF(OR($A67="",$B67="",$C67=""),"",'OddsRatio_working_3-way'!I66)</f>
        <v>3.6799850396004885</v>
      </c>
      <c r="M67" s="22">
        <f>IF(OR($A67="",$B67="",$C67=""),"",'OddsRatio_working_3-way'!J66)</f>
        <v>4.3257645672150655</v>
      </c>
      <c r="N67" s="23">
        <f t="shared" si="16"/>
        <v>49.256193213776733</v>
      </c>
      <c r="O67" s="24">
        <f t="shared" si="17"/>
        <v>27.380233476999098</v>
      </c>
      <c r="P67" s="24">
        <f t="shared" si="18"/>
        <v>23.363573309224169</v>
      </c>
      <c r="Q67" t="s">
        <v>228</v>
      </c>
      <c r="R67" t="s">
        <v>243</v>
      </c>
      <c r="S67" s="48" t="s">
        <v>467</v>
      </c>
      <c r="T67" s="35">
        <v>100</v>
      </c>
      <c r="U67" s="35">
        <f t="shared" si="19"/>
        <v>49.494949494949495</v>
      </c>
      <c r="V67" s="35">
        <f t="shared" si="20"/>
        <v>72.375690607734811</v>
      </c>
      <c r="W67" s="35">
        <f t="shared" si="21"/>
        <v>74.747474747474755</v>
      </c>
      <c r="X67" s="35">
        <f t="shared" si="22"/>
        <v>52.876834644790449</v>
      </c>
      <c r="Y67" s="35">
        <f t="shared" si="23"/>
        <v>75.757575757575751</v>
      </c>
      <c r="Z67" s="35">
        <f t="shared" si="24"/>
        <v>78.129359897315709</v>
      </c>
      <c r="AA67" s="35">
        <f t="shared" si="25"/>
        <v>-3.3818851498409543</v>
      </c>
      <c r="AB67" s="35">
        <f t="shared" si="26"/>
        <v>-3.3818851498409401</v>
      </c>
      <c r="AC67" s="35">
        <f t="shared" si="27"/>
        <v>-3.3818851498409543</v>
      </c>
      <c r="AF67">
        <v>2.15</v>
      </c>
      <c r="AG67">
        <v>1.72</v>
      </c>
      <c r="AJ67" t="s">
        <v>450</v>
      </c>
    </row>
    <row r="68" spans="1:36" ht="15" x14ac:dyDescent="0.25">
      <c r="A68">
        <v>1.98</v>
      </c>
      <c r="B68">
        <v>3.62</v>
      </c>
      <c r="C68">
        <v>3.96</v>
      </c>
      <c r="D68" s="20">
        <f t="shared" ref="D68:D131" si="28">IF(OR($A68="",$B68="",$C68=""),"",(1/A68)+(1/B68)+(1/C68)-1)</f>
        <v>3.3818851498409686E-2</v>
      </c>
      <c r="E68" s="17">
        <f>IF(OR($A68="",$B68="",$C68=""),"",A68*'MPTO_working_3-way'!$I67)</f>
        <v>2.0469613259668513</v>
      </c>
      <c r="F68" s="21">
        <f>IF(OR($A68="",$B68="",$C68=""),"",B68*'MPTO_working_3-way'!$I67)</f>
        <v>3.7424242424242431</v>
      </c>
      <c r="G68" s="22">
        <f>IF(OR($A68="",$B68="",$C68=""),"",C68*'MPTO_working_3-way'!$I67)</f>
        <v>4.0939226519337026</v>
      </c>
      <c r="H68" s="17">
        <f>IF(OR($A68="",$B68="",$C68=""),"",'MPTO_working_3-way'!E67)</f>
        <v>2.025203435804702</v>
      </c>
      <c r="I68" s="21">
        <f>IF(OR($A68="",$B68="",$C68=""),"",'MPTO_working_3-way'!F67)</f>
        <v>3.7740101095197982</v>
      </c>
      <c r="J68" s="22">
        <f>IF(OR($A68="",$B68="",$C68=""),"",'MPTO_working_3-way'!G67)</f>
        <v>4.1450381679389317</v>
      </c>
      <c r="K68" s="17">
        <f>IF(OR($A68="",$B68="",$C68=""),"",'OddsRatio_working_3-way'!H67)</f>
        <v>2.0337152193251078</v>
      </c>
      <c r="L68" s="21">
        <f>IF(OR($A68="",$B68="",$C68=""),"",'OddsRatio_working_3-way'!I67)</f>
        <v>3.763605994522226</v>
      </c>
      <c r="M68" s="22">
        <f>IF(OR($A68="",$B68="",$C68=""),"",'OddsRatio_working_3-way'!J67)</f>
        <v>4.1222418869411408</v>
      </c>
      <c r="N68" s="23">
        <f t="shared" si="16"/>
        <v>48.852901484480419</v>
      </c>
      <c r="O68" s="24">
        <f t="shared" si="17"/>
        <v>26.720647773279349</v>
      </c>
      <c r="P68" s="24">
        <f t="shared" si="18"/>
        <v>24.42645074224021</v>
      </c>
      <c r="Q68" t="s">
        <v>230</v>
      </c>
      <c r="R68" t="s">
        <v>249</v>
      </c>
      <c r="S68" s="48" t="s">
        <v>467</v>
      </c>
      <c r="T68" s="35">
        <v>100</v>
      </c>
      <c r="U68" s="35">
        <f t="shared" si="19"/>
        <v>44.751381215469614</v>
      </c>
      <c r="V68" s="35">
        <f t="shared" si="20"/>
        <v>73.190348525469176</v>
      </c>
      <c r="W68" s="35">
        <f t="shared" si="21"/>
        <v>78.632478632478637</v>
      </c>
      <c r="X68" s="35">
        <f t="shared" si="22"/>
        <v>48.177172842052201</v>
      </c>
      <c r="Y68" s="35">
        <f t="shared" si="23"/>
        <v>76.616140152051756</v>
      </c>
      <c r="Z68" s="35">
        <f t="shared" si="24"/>
        <v>82.058270259061231</v>
      </c>
      <c r="AA68" s="35">
        <f t="shared" si="25"/>
        <v>-3.425791626582587</v>
      </c>
      <c r="AB68" s="35">
        <f t="shared" si="26"/>
        <v>-3.4257916265825799</v>
      </c>
      <c r="AC68" s="35">
        <f t="shared" si="27"/>
        <v>-3.4257916265825941</v>
      </c>
      <c r="AF68">
        <v>2</v>
      </c>
      <c r="AG68">
        <v>1.88</v>
      </c>
      <c r="AJ68" t="s">
        <v>450</v>
      </c>
    </row>
    <row r="69" spans="1:36" ht="15" x14ac:dyDescent="0.25">
      <c r="A69">
        <v>1.81</v>
      </c>
      <c r="B69">
        <v>3.73</v>
      </c>
      <c r="C69">
        <v>4.68</v>
      </c>
      <c r="D69" s="20">
        <f t="shared" si="28"/>
        <v>3.4257916265826083E-2</v>
      </c>
      <c r="E69" s="17">
        <f>IF(OR($A69="",$B69="",$C69=""),"",A69*'MPTO_working_3-way'!$I68)</f>
        <v>1.8720068284411453</v>
      </c>
      <c r="F69" s="21">
        <f>IF(OR($A69="",$B69="",$C69=""),"",B69*'MPTO_working_3-way'!$I68)</f>
        <v>3.8577820276715311</v>
      </c>
      <c r="G69" s="22">
        <f>IF(OR($A69="",$B69="",$C69=""),"",C69*'MPTO_working_3-way'!$I68)</f>
        <v>4.8403270481240659</v>
      </c>
      <c r="H69" s="17">
        <f>IF(OR($A69="",$B69="",$C69=""),"",'MPTO_working_3-way'!E68)</f>
        <v>1.8482003472863497</v>
      </c>
      <c r="I69" s="21">
        <f>IF(OR($A69="",$B69="",$C69=""),"",'MPTO_working_3-way'!F68)</f>
        <v>3.8959438690958454</v>
      </c>
      <c r="J69" s="22">
        <f>IF(OR($A69="",$B69="",$C69=""),"",'MPTO_working_3-way'!G68)</f>
        <v>4.9442313385859977</v>
      </c>
      <c r="K69" s="17">
        <f>IF(OR($A69="",$B69="",$C69=""),"",'OddsRatio_working_3-way'!H68)</f>
        <v>1.8570413941935051</v>
      </c>
      <c r="L69" s="21">
        <f>IF(OR($A69="",$B69="",$C69=""),"",'OddsRatio_working_3-way'!I68)</f>
        <v>3.8885469211707018</v>
      </c>
      <c r="M69" s="22">
        <f>IF(OR($A69="",$B69="",$C69=""),"",'OddsRatio_working_3-way'!J68)</f>
        <v>4.8937189267062955</v>
      </c>
      <c r="N69" s="23">
        <f t="shared" ref="N69:N132" si="29">(1/E69)* 100</f>
        <v>53.418608565264613</v>
      </c>
      <c r="O69" s="24">
        <f t="shared" ref="O69:O132" si="30">(1/F69)* 100</f>
        <v>25.921630429793286</v>
      </c>
      <c r="P69" s="24">
        <f t="shared" ref="P69:P132" si="31">(1/G69)* 100</f>
        <v>20.659761004942084</v>
      </c>
      <c r="Q69" t="s">
        <v>244</v>
      </c>
      <c r="R69" t="s">
        <v>247</v>
      </c>
      <c r="S69" s="48" t="s">
        <v>467</v>
      </c>
      <c r="T69" s="35">
        <v>100</v>
      </c>
      <c r="U69" s="35">
        <f t="shared" ref="U69:U132" si="32">(1/A70)*((T69*A70)-T69)</f>
        <v>52.830188679245275</v>
      </c>
      <c r="V69" s="35">
        <f t="shared" ref="V69:V132" si="33">(1/B70)*((T69*B70)-T69)</f>
        <v>69.969969969969966</v>
      </c>
      <c r="W69" s="35">
        <f t="shared" ref="W69:W132" si="34">(1/C70)*((T69*C70)-T69)</f>
        <v>73.821989528795811</v>
      </c>
      <c r="X69" s="35">
        <f t="shared" ref="X69:X132" si="35">((1/B70)+(1/C70))*T69</f>
        <v>56.208040501234223</v>
      </c>
      <c r="Y69" s="35">
        <f t="shared" ref="Y69:Y132" si="36">((1/A70)+(1/C70))*T69</f>
        <v>73.347821791958907</v>
      </c>
      <c r="Z69" s="35">
        <f t="shared" ref="Z69:Z132" si="37">((1/A70)+(1/B70))*T69</f>
        <v>77.199841350784752</v>
      </c>
      <c r="AA69" s="35">
        <f t="shared" ref="AA69:AA132" si="38">U69-X69</f>
        <v>-3.3778518219889477</v>
      </c>
      <c r="AB69" s="35">
        <f t="shared" ref="AB69:AB132" si="39">V69-Y69</f>
        <v>-3.3778518219889406</v>
      </c>
      <c r="AC69" s="35">
        <f t="shared" ref="AC69:AC132" si="40">W69-Z69</f>
        <v>-3.3778518219889406</v>
      </c>
      <c r="AF69">
        <v>2.06</v>
      </c>
      <c r="AG69">
        <v>1.81</v>
      </c>
      <c r="AJ69" t="s">
        <v>450</v>
      </c>
    </row>
    <row r="70" spans="1:36" ht="15" x14ac:dyDescent="0.25">
      <c r="A70">
        <v>2.12</v>
      </c>
      <c r="B70">
        <v>3.33</v>
      </c>
      <c r="C70">
        <v>3.82</v>
      </c>
      <c r="D70" s="20">
        <f t="shared" si="28"/>
        <v>3.3778518219889309E-2</v>
      </c>
      <c r="E70" s="17">
        <f>IF(OR($A70="",$B70="",$C70=""),"",A70*'MPTO_working_3-way'!$I69)</f>
        <v>2.1916104586261653</v>
      </c>
      <c r="F70" s="21">
        <f>IF(OR($A70="",$B70="",$C70=""),"",B70*'MPTO_working_3-way'!$I69)</f>
        <v>3.4424824656722315</v>
      </c>
      <c r="G70" s="22">
        <f>IF(OR($A70="",$B70="",$C70=""),"",C70*'MPTO_working_3-way'!$I69)</f>
        <v>3.949033939599977</v>
      </c>
      <c r="H70" s="17">
        <f>IF(OR($A70="",$B70="",$C70=""),"",'MPTO_working_3-way'!E69)</f>
        <v>2.171842205465687</v>
      </c>
      <c r="I70" s="21">
        <f>IF(OR($A70="",$B70="",$C70=""),"",'MPTO_working_3-way'!F69)</f>
        <v>3.4597192506142589</v>
      </c>
      <c r="J70" s="22">
        <f>IF(OR($A70="",$B70="",$C70=""),"",'MPTO_working_3-way'!G69)</f>
        <v>3.9916877312033541</v>
      </c>
      <c r="K70" s="17">
        <f>IF(OR($A70="",$B70="",$C70=""),"",'OddsRatio_working_3-way'!H69)</f>
        <v>2.1799767888499564</v>
      </c>
      <c r="L70" s="21">
        <f>IF(OR($A70="",$B70="",$C70=""),"",'OddsRatio_working_3-way'!I69)</f>
        <v>3.4547731410896412</v>
      </c>
      <c r="M70" s="22">
        <f>IF(OR($A70="",$B70="",$C70=""),"",'OddsRatio_working_3-way'!J69)</f>
        <v>3.9710129862114965</v>
      </c>
      <c r="N70" s="23">
        <f t="shared" si="29"/>
        <v>45.628546627162052</v>
      </c>
      <c r="O70" s="24">
        <f t="shared" si="30"/>
        <v>29.048804459334399</v>
      </c>
      <c r="P70" s="24">
        <f t="shared" si="31"/>
        <v>25.322648913503549</v>
      </c>
      <c r="Q70" t="s">
        <v>238</v>
      </c>
      <c r="R70" t="s">
        <v>227</v>
      </c>
      <c r="S70" s="48" t="s">
        <v>467</v>
      </c>
      <c r="T70" s="35">
        <v>100</v>
      </c>
      <c r="U70" s="35">
        <f t="shared" si="32"/>
        <v>49.238578680203041</v>
      </c>
      <c r="V70" s="35">
        <f t="shared" si="33"/>
        <v>70.588235294117652</v>
      </c>
      <c r="W70" s="35">
        <f t="shared" si="34"/>
        <v>76.580796252927385</v>
      </c>
      <c r="X70" s="35">
        <f t="shared" si="35"/>
        <v>52.830968452954949</v>
      </c>
      <c r="Y70" s="35">
        <f t="shared" si="36"/>
        <v>74.180625066869553</v>
      </c>
      <c r="Z70" s="35">
        <f t="shared" si="37"/>
        <v>80.173186025679314</v>
      </c>
      <c r="AA70" s="35">
        <f t="shared" si="38"/>
        <v>-3.5923897727519076</v>
      </c>
      <c r="AB70" s="35">
        <f t="shared" si="39"/>
        <v>-3.5923897727519005</v>
      </c>
      <c r="AC70" s="35">
        <f t="shared" si="40"/>
        <v>-3.5923897727519289</v>
      </c>
      <c r="AF70">
        <v>2.2200000000000002</v>
      </c>
      <c r="AG70">
        <v>1.7</v>
      </c>
      <c r="AJ70" t="s">
        <v>450</v>
      </c>
    </row>
    <row r="71" spans="1:36" ht="15" x14ac:dyDescent="0.25">
      <c r="A71">
        <v>1.97</v>
      </c>
      <c r="B71">
        <v>3.4</v>
      </c>
      <c r="C71">
        <v>4.2699999999999996</v>
      </c>
      <c r="D71" s="20">
        <f t="shared" si="28"/>
        <v>3.5923897727519138E-2</v>
      </c>
      <c r="E71" s="17">
        <f>IF(OR($A71="",$B71="",$C71=""),"",A71*'MPTO_working_3-way'!$I70)</f>
        <v>2.0407700785232126</v>
      </c>
      <c r="F71" s="21">
        <f>IF(OR($A71="",$B71="",$C71=""),"",B71*'MPTO_working_3-way'!$I70)</f>
        <v>3.5221412522735651</v>
      </c>
      <c r="G71" s="22">
        <f>IF(OR($A71="",$B71="",$C71=""),"",C71*'MPTO_working_3-way'!$I70)</f>
        <v>4.4233950432965061</v>
      </c>
      <c r="H71" s="17">
        <f>IF(OR($A71="",$B71="",$C71=""),"",'MPTO_working_3-way'!E70)</f>
        <v>2.0175951217309844</v>
      </c>
      <c r="I71" s="21">
        <f>IF(OR($A71="",$B71="",$C71=""),"",'MPTO_working_3-way'!F70)</f>
        <v>3.5443018209487178</v>
      </c>
      <c r="J71" s="22">
        <f>IF(OR($A71="",$B71="",$C71=""),"",'MPTO_working_3-way'!G70)</f>
        <v>4.5000975529933029</v>
      </c>
      <c r="K71" s="17">
        <f>IF(OR($A71="",$B71="",$C71=""),"",'OddsRatio_working_3-way'!H70)</f>
        <v>2.0267550041753108</v>
      </c>
      <c r="L71" s="21">
        <f>IF(OR($A71="",$B71="",$C71=""),"",'OddsRatio_working_3-way'!I70)</f>
        <v>3.5404247525987067</v>
      </c>
      <c r="M71" s="22">
        <f>IF(OR($A71="",$B71="",$C71=""),"",'OddsRatio_working_3-way'!J70)</f>
        <v>4.4613287254157381</v>
      </c>
      <c r="N71" s="23">
        <f t="shared" si="29"/>
        <v>49.001110439821929</v>
      </c>
      <c r="O71" s="24">
        <f t="shared" si="30"/>
        <v>28.391819872485051</v>
      </c>
      <c r="P71" s="24">
        <f t="shared" si="31"/>
        <v>22.60706968769302</v>
      </c>
      <c r="Q71" t="s">
        <v>248</v>
      </c>
      <c r="R71" t="s">
        <v>241</v>
      </c>
      <c r="S71" s="48" t="s">
        <v>467</v>
      </c>
      <c r="T71" s="35">
        <v>100</v>
      </c>
      <c r="U71" s="35">
        <f t="shared" si="32"/>
        <v>45.945945945945937</v>
      </c>
      <c r="V71" s="35">
        <f t="shared" si="33"/>
        <v>72.375690607734811</v>
      </c>
      <c r="W71" s="35">
        <f t="shared" si="34"/>
        <v>75.669099756691011</v>
      </c>
      <c r="X71" s="35">
        <f t="shared" si="35"/>
        <v>51.955209635574192</v>
      </c>
      <c r="Y71" s="35">
        <f t="shared" si="36"/>
        <v>78.384954297363052</v>
      </c>
      <c r="Z71" s="35">
        <f t="shared" si="37"/>
        <v>81.678363446319253</v>
      </c>
      <c r="AA71" s="35">
        <f t="shared" si="38"/>
        <v>-6.0092636896282556</v>
      </c>
      <c r="AB71" s="35">
        <f t="shared" si="39"/>
        <v>-6.0092636896282414</v>
      </c>
      <c r="AC71" s="35">
        <f t="shared" si="40"/>
        <v>-6.0092636896282414</v>
      </c>
      <c r="AF71">
        <v>2.2999999999999998</v>
      </c>
      <c r="AG71">
        <v>1.65</v>
      </c>
      <c r="AJ71" t="s">
        <v>450</v>
      </c>
    </row>
    <row r="72" spans="1:36" ht="15" x14ac:dyDescent="0.25">
      <c r="A72">
        <v>1.85</v>
      </c>
      <c r="B72">
        <v>3.62</v>
      </c>
      <c r="C72">
        <v>4.1100000000000003</v>
      </c>
      <c r="D72" s="20">
        <f t="shared" si="28"/>
        <v>6.0092636896282414E-2</v>
      </c>
      <c r="E72" s="17">
        <f>IF(OR($A72="",$B72="",$C72=""),"",A72*'MPTO_working_3-way'!$I71)</f>
        <v>1.9611713782581226</v>
      </c>
      <c r="F72" s="21">
        <f>IF(OR($A72="",$B72="",$C72=""),"",B72*'MPTO_working_3-way'!$I71)</f>
        <v>3.8375353455645422</v>
      </c>
      <c r="G72" s="22">
        <f>IF(OR($A72="",$B72="",$C72=""),"",C72*'MPTO_working_3-way'!$I71)</f>
        <v>4.3569807376437213</v>
      </c>
      <c r="H72" s="17">
        <f>IF(OR($A72="",$B72="",$C72=""),"",'MPTO_working_3-way'!E71)</f>
        <v>1.9211939255342589</v>
      </c>
      <c r="I72" s="21">
        <f>IF(OR($A72="",$B72="",$C72=""),"",'MPTO_working_3-way'!F71)</f>
        <v>3.9030145388148392</v>
      </c>
      <c r="J72" s="22">
        <f>IF(OR($A72="",$B72="",$C72=""),"",'MPTO_working_3-way'!G71)</f>
        <v>4.4787191170783487</v>
      </c>
      <c r="K72" s="17">
        <f>IF(OR($A72="",$B72="",$C72=""),"",'OddsRatio_working_3-way'!H71)</f>
        <v>1.9358933856091474</v>
      </c>
      <c r="L72" s="21">
        <f>IF(OR($A72="",$B72="",$C72=""),"",'OddsRatio_working_3-way'!I71)</f>
        <v>3.8847537297599586</v>
      </c>
      <c r="M72" s="22">
        <f>IF(OR($A72="",$B72="",$C72=""),"",'OddsRatio_working_3-way'!J71)</f>
        <v>4.4242687402875864</v>
      </c>
      <c r="N72" s="23">
        <f t="shared" si="29"/>
        <v>50.989934438477377</v>
      </c>
      <c r="O72" s="24">
        <f t="shared" si="30"/>
        <v>26.058391909166623</v>
      </c>
      <c r="P72" s="24">
        <f t="shared" si="31"/>
        <v>22.951673652355996</v>
      </c>
      <c r="Q72" t="s">
        <v>256</v>
      </c>
      <c r="R72" t="s">
        <v>254</v>
      </c>
      <c r="S72" s="48" t="s">
        <v>467</v>
      </c>
      <c r="T72" s="35">
        <v>100</v>
      </c>
      <c r="U72" s="35">
        <f t="shared" si="32"/>
        <v>45.054945054945051</v>
      </c>
      <c r="V72" s="35">
        <f t="shared" si="33"/>
        <v>75.609756097560975</v>
      </c>
      <c r="W72" s="35">
        <f t="shared" si="34"/>
        <v>74.619289340101517</v>
      </c>
      <c r="X72" s="35">
        <f t="shared" si="35"/>
        <v>49.770954562337501</v>
      </c>
      <c r="Y72" s="35">
        <f t="shared" si="36"/>
        <v>80.325765604953418</v>
      </c>
      <c r="Z72" s="35">
        <f t="shared" si="37"/>
        <v>79.335298847493959</v>
      </c>
      <c r="AA72" s="35">
        <f t="shared" si="38"/>
        <v>-4.7160095073924495</v>
      </c>
      <c r="AB72" s="35">
        <f t="shared" si="39"/>
        <v>-4.7160095073924424</v>
      </c>
      <c r="AC72" s="35">
        <f t="shared" si="40"/>
        <v>-4.7160095073924424</v>
      </c>
      <c r="AF72">
        <v>1.95</v>
      </c>
      <c r="AG72">
        <v>1.88</v>
      </c>
      <c r="AJ72" t="s">
        <v>443</v>
      </c>
    </row>
    <row r="73" spans="1:36" ht="15" x14ac:dyDescent="0.25">
      <c r="A73">
        <v>1.82</v>
      </c>
      <c r="B73">
        <v>4.0999999999999996</v>
      </c>
      <c r="C73">
        <v>3.94</v>
      </c>
      <c r="D73" s="20">
        <f t="shared" si="28"/>
        <v>4.716009507392438E-2</v>
      </c>
      <c r="E73" s="17">
        <f>IF(OR($A73="",$B73="",$C73=""),"",A73*'MPTO_working_3-way'!$I72)</f>
        <v>1.9058313730345424</v>
      </c>
      <c r="F73" s="21">
        <f>IF(OR($A73="",$B73="",$C73=""),"",B73*'MPTO_working_3-way'!$I72)</f>
        <v>4.2933563898030895</v>
      </c>
      <c r="G73" s="22">
        <f>IF(OR($A73="",$B73="",$C73=""),"",C73*'MPTO_working_3-way'!$I72)</f>
        <v>4.1258107745912618</v>
      </c>
      <c r="H73" s="17">
        <f>IF(OR($A73="",$B73="",$C73=""),"",'MPTO_working_3-way'!E72)</f>
        <v>1.8736046876208166</v>
      </c>
      <c r="I73" s="21">
        <f>IF(OR($A73="",$B73="",$C73=""),"",'MPTO_working_3-way'!F72)</f>
        <v>4.3824588042858243</v>
      </c>
      <c r="J73" s="22">
        <f>IF(OR($A73="",$B73="",$C73=""),"",'MPTO_working_3-way'!G72)</f>
        <v>4.2001440035658026</v>
      </c>
      <c r="K73" s="17">
        <f>IF(OR($A73="",$B73="",$C73=""),"",'OddsRatio_working_3-way'!H72)</f>
        <v>1.8853604974098364</v>
      </c>
      <c r="L73" s="21">
        <f>IF(OR($A73="",$B73="",$C73=""),"",'OddsRatio_working_3-way'!I72)</f>
        <v>4.3470945633786462</v>
      </c>
      <c r="M73" s="22">
        <f>IF(OR($A73="",$B73="",$C73=""),"",'OddsRatio_working_3-way'!J72)</f>
        <v>4.1743412955913621</v>
      </c>
      <c r="N73" s="23">
        <f t="shared" si="29"/>
        <v>52.470539322047117</v>
      </c>
      <c r="O73" s="24">
        <f t="shared" si="30"/>
        <v>23.291800381981894</v>
      </c>
      <c r="P73" s="24">
        <f t="shared" si="31"/>
        <v>24.237660295971004</v>
      </c>
      <c r="Q73" t="s">
        <v>263</v>
      </c>
      <c r="R73" t="s">
        <v>259</v>
      </c>
      <c r="S73" s="48" t="s">
        <v>467</v>
      </c>
      <c r="T73" s="35">
        <v>100</v>
      </c>
      <c r="U73" s="35">
        <f t="shared" si="32"/>
        <v>52.606635071090047</v>
      </c>
      <c r="V73" s="35">
        <f t="shared" si="33"/>
        <v>74.358974358974365</v>
      </c>
      <c r="W73" s="35">
        <f t="shared" si="34"/>
        <v>68.55345911949685</v>
      </c>
      <c r="X73" s="35">
        <f t="shared" si="35"/>
        <v>57.087566521528785</v>
      </c>
      <c r="Y73" s="35">
        <f t="shared" si="36"/>
        <v>78.839905809413096</v>
      </c>
      <c r="Z73" s="35">
        <f t="shared" si="37"/>
        <v>73.034390569935596</v>
      </c>
      <c r="AA73" s="35">
        <f t="shared" si="38"/>
        <v>-4.4809314504387388</v>
      </c>
      <c r="AB73" s="35">
        <f t="shared" si="39"/>
        <v>-4.4809314504387316</v>
      </c>
      <c r="AC73" s="35">
        <f t="shared" si="40"/>
        <v>-4.4809314504387459</v>
      </c>
      <c r="AF73">
        <v>1.72</v>
      </c>
      <c r="AG73">
        <v>2.14</v>
      </c>
      <c r="AJ73" t="s">
        <v>443</v>
      </c>
    </row>
    <row r="74" spans="1:36" ht="15" x14ac:dyDescent="0.25">
      <c r="A74">
        <v>2.11</v>
      </c>
      <c r="B74">
        <v>3.9</v>
      </c>
      <c r="C74">
        <v>3.18</v>
      </c>
      <c r="D74" s="20">
        <f t="shared" si="28"/>
        <v>4.4809314504387299E-2</v>
      </c>
      <c r="E74" s="17">
        <f>IF(OR($A74="",$B74="",$C74=""),"",A74*'MPTO_working_3-way'!$I73)</f>
        <v>2.2045476536042572</v>
      </c>
      <c r="F74" s="21">
        <f>IF(OR($A74="",$B74="",$C74=""),"",B74*'MPTO_working_3-way'!$I73)</f>
        <v>4.0747563265671101</v>
      </c>
      <c r="G74" s="22">
        <f>IF(OR($A74="",$B74="",$C74=""),"",C74*'MPTO_working_3-way'!$I73)</f>
        <v>3.3224936201239519</v>
      </c>
      <c r="H74" s="17">
        <f>IF(OR($A74="",$B74="",$C74=""),"",'MPTO_working_3-way'!E73)</f>
        <v>2.1786624750023726</v>
      </c>
      <c r="I74" s="21">
        <f>IF(OR($A74="",$B74="",$C74=""),"",'MPTO_working_3-way'!F73)</f>
        <v>4.141235713584873</v>
      </c>
      <c r="J74" s="22">
        <f>IF(OR($A74="",$B74="",$C74=""),"",'MPTO_working_3-way'!G73)</f>
        <v>3.3385752232034642</v>
      </c>
      <c r="K74" s="17">
        <f>IF(OR($A74="",$B74="",$C74=""),"",'OddsRatio_working_3-way'!H73)</f>
        <v>2.1893488837424511</v>
      </c>
      <c r="L74" s="21">
        <f>IF(OR($A74="",$B74="",$C74=""),"",'OddsRatio_working_3-way'!I73)</f>
        <v>4.1073078944622594</v>
      </c>
      <c r="M74" s="22">
        <f>IF(OR($A74="",$B74="",$C74=""),"",'OddsRatio_working_3-way'!J73)</f>
        <v>3.3358383482509408</v>
      </c>
      <c r="N74" s="23">
        <f t="shared" si="29"/>
        <v>45.360779494382022</v>
      </c>
      <c r="O74" s="24">
        <f t="shared" si="30"/>
        <v>24.541344803370791</v>
      </c>
      <c r="P74" s="24">
        <f t="shared" si="31"/>
        <v>30.09787570224719</v>
      </c>
      <c r="Q74" t="s">
        <v>258</v>
      </c>
      <c r="R74" t="s">
        <v>251</v>
      </c>
      <c r="S74" s="48" t="s">
        <v>467</v>
      </c>
      <c r="T74" s="35">
        <v>100</v>
      </c>
      <c r="U74" s="35">
        <f t="shared" si="32"/>
        <v>69.325153374233125</v>
      </c>
      <c r="V74" s="35">
        <f t="shared" si="33"/>
        <v>74.160206718346245</v>
      </c>
      <c r="W74" s="35">
        <f t="shared" si="34"/>
        <v>51.92307692307692</v>
      </c>
      <c r="X74" s="35">
        <f t="shared" si="35"/>
        <v>73.916716358576821</v>
      </c>
      <c r="Y74" s="35">
        <f t="shared" si="36"/>
        <v>78.751769702689941</v>
      </c>
      <c r="Z74" s="35">
        <f t="shared" si="37"/>
        <v>56.514639907420616</v>
      </c>
      <c r="AA74" s="35">
        <f t="shared" si="38"/>
        <v>-4.591562984343696</v>
      </c>
      <c r="AB74" s="35">
        <f t="shared" si="39"/>
        <v>-4.591562984343696</v>
      </c>
      <c r="AC74" s="35">
        <f t="shared" si="40"/>
        <v>-4.591562984343696</v>
      </c>
      <c r="AF74">
        <v>1.48</v>
      </c>
      <c r="AG74">
        <v>2.65</v>
      </c>
      <c r="AJ74" t="s">
        <v>443</v>
      </c>
    </row>
    <row r="75" spans="1:36" ht="15" x14ac:dyDescent="0.25">
      <c r="A75">
        <v>3.26</v>
      </c>
      <c r="B75">
        <v>3.87</v>
      </c>
      <c r="C75">
        <v>2.08</v>
      </c>
      <c r="D75" s="20">
        <f t="shared" si="28"/>
        <v>4.5915629843436889E-2</v>
      </c>
      <c r="E75" s="17">
        <f>IF(OR($A75="",$B75="",$C75=""),"",A75*'MPTO_working_3-way'!$I74)</f>
        <v>3.4096849532896041</v>
      </c>
      <c r="F75" s="21">
        <f>IF(OR($A75="",$B75="",$C75=""),"",B75*'MPTO_working_3-way'!$I74)</f>
        <v>4.0476934874941009</v>
      </c>
      <c r="G75" s="22">
        <f>IF(OR($A75="",$B75="",$C75=""),"",C75*'MPTO_working_3-way'!$I74)</f>
        <v>2.1755045100743486</v>
      </c>
      <c r="H75" s="17">
        <f>IF(OR($A75="",$B75="",$C75=""),"",'MPTO_working_3-way'!E74)</f>
        <v>3.4311996532759732</v>
      </c>
      <c r="I75" s="21">
        <f>IF(OR($A75="",$B75="",$C75=""),"",'MPTO_working_3-way'!F74)</f>
        <v>4.1136566664729797</v>
      </c>
      <c r="J75" s="22">
        <f>IF(OR($A75="",$B75="",$C75=""),"",'MPTO_working_3-way'!G74)</f>
        <v>2.1483937646464484</v>
      </c>
      <c r="K75" s="17">
        <f>IF(OR($A75="",$B75="",$C75=""),"",'OddsRatio_working_3-way'!H74)</f>
        <v>3.4261607017239131</v>
      </c>
      <c r="L75" s="21">
        <f>IF(OR($A75="",$B75="",$C75=""),"",'OddsRatio_working_3-way'!I74)</f>
        <v>4.0810093867024912</v>
      </c>
      <c r="M75" s="22">
        <f>IF(OR($A75="",$B75="",$C75=""),"",'OddsRatio_working_3-way'!J74)</f>
        <v>2.1594042291424014</v>
      </c>
      <c r="N75" s="23">
        <f t="shared" si="29"/>
        <v>29.328222803553082</v>
      </c>
      <c r="O75" s="24">
        <f t="shared" si="30"/>
        <v>24.705427994724303</v>
      </c>
      <c r="P75" s="24">
        <f t="shared" si="31"/>
        <v>45.966349201722622</v>
      </c>
      <c r="Q75" t="s">
        <v>260</v>
      </c>
      <c r="R75" t="s">
        <v>266</v>
      </c>
      <c r="S75" s="48" t="s">
        <v>467</v>
      </c>
      <c r="T75" s="35">
        <v>100</v>
      </c>
      <c r="U75" s="35">
        <f t="shared" si="32"/>
        <v>68.944099378881987</v>
      </c>
      <c r="V75" s="35">
        <f t="shared" si="33"/>
        <v>71.014492753623188</v>
      </c>
      <c r="W75" s="35">
        <f t="shared" si="34"/>
        <v>54.545454545454554</v>
      </c>
      <c r="X75" s="35">
        <f t="shared" si="35"/>
        <v>74.440052700922266</v>
      </c>
      <c r="Y75" s="35">
        <f t="shared" si="36"/>
        <v>76.510446075663467</v>
      </c>
      <c r="Z75" s="35">
        <f t="shared" si="37"/>
        <v>60.041407867494826</v>
      </c>
      <c r="AA75" s="35">
        <f t="shared" si="38"/>
        <v>-5.495953322040279</v>
      </c>
      <c r="AB75" s="35">
        <f t="shared" si="39"/>
        <v>-5.495953322040279</v>
      </c>
      <c r="AC75" s="35">
        <f t="shared" si="40"/>
        <v>-5.4959533220402719</v>
      </c>
      <c r="AF75">
        <v>1.72</v>
      </c>
      <c r="AG75">
        <v>2.15</v>
      </c>
      <c r="AJ75" t="s">
        <v>443</v>
      </c>
    </row>
    <row r="76" spans="1:36" ht="15" x14ac:dyDescent="0.25">
      <c r="A76">
        <v>3.22</v>
      </c>
      <c r="B76">
        <v>3.45</v>
      </c>
      <c r="C76">
        <v>2.2000000000000002</v>
      </c>
      <c r="D76" s="20">
        <f t="shared" si="28"/>
        <v>5.4959533220402701E-2</v>
      </c>
      <c r="E76" s="17">
        <f>IF(OR($A76="",$B76="",$C76=""),"",A76*'MPTO_working_3-way'!$I75)</f>
        <v>3.396969696969697</v>
      </c>
      <c r="F76" s="21">
        <f>IF(OR($A76="",$B76="",$C76=""),"",B76*'MPTO_working_3-way'!$I75)</f>
        <v>3.6396103896103895</v>
      </c>
      <c r="G76" s="22">
        <f>IF(OR($A76="",$B76="",$C76=""),"",C76*'MPTO_working_3-way'!$I75)</f>
        <v>2.320910973084886</v>
      </c>
      <c r="H76" s="17">
        <f>IF(OR($A76="",$B76="",$C76=""),"",'MPTO_working_3-way'!E75)</f>
        <v>3.4218548733361955</v>
      </c>
      <c r="I76" s="21">
        <f>IF(OR($A76="",$B76="",$C76=""),"",'MPTO_working_3-way'!F75)</f>
        <v>3.6827634011090575</v>
      </c>
      <c r="J76" s="22">
        <f>IF(OR($A76="",$B76="",$C76=""),"",'MPTO_working_3-way'!G75)</f>
        <v>2.2923917733352508</v>
      </c>
      <c r="K76" s="17">
        <f>IF(OR($A76="",$B76="",$C76=""),"",'OddsRatio_working_3-way'!H75)</f>
        <v>3.4128690726254689</v>
      </c>
      <c r="L76" s="21">
        <f>IF(OR($A76="",$B76="",$C76=""),"",'OddsRatio_working_3-way'!I75)</f>
        <v>3.6628510035731519</v>
      </c>
      <c r="M76" s="22">
        <f>IF(OR($A76="",$B76="",$C76=""),"",'OddsRatio_working_3-way'!J75)</f>
        <v>2.3042535527705241</v>
      </c>
      <c r="N76" s="23">
        <f t="shared" si="29"/>
        <v>29.438001784121319</v>
      </c>
      <c r="O76" s="24">
        <f t="shared" si="30"/>
        <v>27.475468331846564</v>
      </c>
      <c r="P76" s="24">
        <f t="shared" si="31"/>
        <v>43.086529884032117</v>
      </c>
      <c r="Q76" t="s">
        <v>253</v>
      </c>
      <c r="R76" t="s">
        <v>257</v>
      </c>
      <c r="S76" s="48" t="s">
        <v>467</v>
      </c>
      <c r="T76" s="35">
        <v>100</v>
      </c>
      <c r="U76" s="35">
        <f t="shared" si="32"/>
        <v>60.317460317460316</v>
      </c>
      <c r="V76" s="35">
        <f t="shared" si="33"/>
        <v>70.845481049562679</v>
      </c>
      <c r="W76" s="35">
        <f t="shared" si="34"/>
        <v>64.539007092198588</v>
      </c>
      <c r="X76" s="35">
        <f t="shared" si="35"/>
        <v>64.615511858238733</v>
      </c>
      <c r="Y76" s="35">
        <f t="shared" si="36"/>
        <v>75.143532590341096</v>
      </c>
      <c r="Z76" s="35">
        <f t="shared" si="37"/>
        <v>68.837058632977005</v>
      </c>
      <c r="AA76" s="35">
        <f t="shared" si="38"/>
        <v>-4.2980515407784168</v>
      </c>
      <c r="AB76" s="35">
        <f t="shared" si="39"/>
        <v>-4.2980515407784168</v>
      </c>
      <c r="AC76" s="35">
        <f t="shared" si="40"/>
        <v>-4.2980515407784168</v>
      </c>
      <c r="AF76">
        <v>1.93</v>
      </c>
      <c r="AG76">
        <v>1.9</v>
      </c>
      <c r="AJ76" t="s">
        <v>443</v>
      </c>
    </row>
    <row r="77" spans="1:36" ht="15" x14ac:dyDescent="0.25">
      <c r="A77">
        <v>2.52</v>
      </c>
      <c r="B77">
        <v>3.43</v>
      </c>
      <c r="C77">
        <v>2.82</v>
      </c>
      <c r="D77" s="20">
        <f t="shared" si="28"/>
        <v>4.2980515407784248E-2</v>
      </c>
      <c r="E77" s="17">
        <f>IF(OR($A77="",$B77="",$C77=""),"",A77*'MPTO_working_3-way'!$I76)</f>
        <v>2.6283108988276163</v>
      </c>
      <c r="F77" s="21">
        <f>IF(OR($A77="",$B77="",$C77=""),"",B77*'MPTO_working_3-way'!$I76)</f>
        <v>3.5774231678487003</v>
      </c>
      <c r="G77" s="22">
        <f>IF(OR($A77="",$B77="",$C77=""),"",C77*'MPTO_working_3-way'!$I76)</f>
        <v>2.9412050534499512</v>
      </c>
      <c r="H77" s="17">
        <f>IF(OR($A77="",$B77="",$C77=""),"",'MPTO_working_3-way'!E76)</f>
        <v>2.614388938608557</v>
      </c>
      <c r="I77" s="21">
        <f>IF(OR($A77="",$B77="",$C77=""),"",'MPTO_working_3-way'!F76)</f>
        <v>3.6072648014320765</v>
      </c>
      <c r="J77" s="22">
        <f>IF(OR($A77="",$B77="",$C77=""),"",'MPTO_working_3-way'!G76)</f>
        <v>2.9387296271790646</v>
      </c>
      <c r="K77" s="17">
        <f>IF(OR($A77="",$B77="",$C77=""),"",'OddsRatio_working_3-way'!H76)</f>
        <v>2.6209988178490984</v>
      </c>
      <c r="L77" s="21">
        <f>IF(OR($A77="",$B77="",$C77=""),"",'OddsRatio_working_3-way'!I76)</f>
        <v>3.5914652153771778</v>
      </c>
      <c r="M77" s="22">
        <f>IF(OR($A77="",$B77="",$C77=""),"",'OddsRatio_working_3-way'!J76)</f>
        <v>2.9409327950561575</v>
      </c>
      <c r="N77" s="23">
        <f t="shared" si="29"/>
        <v>38.047249297868824</v>
      </c>
      <c r="O77" s="24">
        <f t="shared" si="30"/>
        <v>27.953081116801581</v>
      </c>
      <c r="P77" s="24">
        <f t="shared" si="31"/>
        <v>33.999669585329592</v>
      </c>
      <c r="Q77" t="s">
        <v>171</v>
      </c>
      <c r="R77" t="s">
        <v>265</v>
      </c>
      <c r="S77" s="48" t="s">
        <v>467</v>
      </c>
      <c r="T77" s="35">
        <v>100</v>
      </c>
      <c r="U77" s="35">
        <f t="shared" si="32"/>
        <v>13.793103448275851</v>
      </c>
      <c r="V77" s="35">
        <f t="shared" si="33"/>
        <v>87.012987012987011</v>
      </c>
      <c r="W77" s="35">
        <f t="shared" si="34"/>
        <v>93.773349937733499</v>
      </c>
      <c r="X77" s="35">
        <f t="shared" si="35"/>
        <v>19.213663049279486</v>
      </c>
      <c r="Y77" s="35">
        <f t="shared" si="36"/>
        <v>92.433546613990643</v>
      </c>
      <c r="Z77" s="35">
        <f t="shared" si="37"/>
        <v>99.193909538737131</v>
      </c>
      <c r="AA77" s="35">
        <f t="shared" si="38"/>
        <v>-5.4205596010036352</v>
      </c>
      <c r="AB77" s="35">
        <f t="shared" si="39"/>
        <v>-5.4205596010036317</v>
      </c>
      <c r="AC77" s="35">
        <f t="shared" si="40"/>
        <v>-5.4205596010036317</v>
      </c>
      <c r="AF77">
        <v>1.98</v>
      </c>
      <c r="AG77">
        <v>1.86</v>
      </c>
      <c r="AJ77" t="s">
        <v>443</v>
      </c>
    </row>
    <row r="78" spans="1:36" ht="15" x14ac:dyDescent="0.25">
      <c r="A78">
        <v>1.1599999999999999</v>
      </c>
      <c r="B78">
        <v>7.7</v>
      </c>
      <c r="C78">
        <v>16.059999999999999</v>
      </c>
      <c r="D78" s="20">
        <f t="shared" si="28"/>
        <v>5.4205596010036272E-2</v>
      </c>
      <c r="E78" s="17">
        <f>IF(OR($A78="",$B78="",$C78=""),"",A78*'MPTO_working_3-way'!$I77)</f>
        <v>1.222878491371642</v>
      </c>
      <c r="F78" s="21">
        <f>IF(OR($A78="",$B78="",$C78=""),"",B78*'MPTO_working_3-way'!$I77)</f>
        <v>8.1173830892772791</v>
      </c>
      <c r="G78" s="22">
        <f>IF(OR($A78="",$B78="",$C78=""),"",C78*'MPTO_working_3-way'!$I77)</f>
        <v>16.930541871921182</v>
      </c>
      <c r="H78" s="17">
        <f>IF(OR($A78="",$B78="",$C78=""),"",'MPTO_working_3-way'!E77)</f>
        <v>1.1848335146424251</v>
      </c>
      <c r="I78" s="21">
        <f>IF(OR($A78="",$B78="",$C78=""),"",'MPTO_working_3-way'!F77)</f>
        <v>8.9444159929765537</v>
      </c>
      <c r="J78" s="22">
        <f>IF(OR($A78="",$B78="",$C78=""),"",'MPTO_working_3-way'!G77)</f>
        <v>22.625474229665958</v>
      </c>
      <c r="K78" s="17">
        <f>IF(OR($A78="",$B78="",$C78=""),"",'OddsRatio_working_3-way'!H77)</f>
        <v>1.1933465816496809</v>
      </c>
      <c r="L78" s="21">
        <f>IF(OR($A78="",$B78="",$C78=""),"",'OddsRatio_working_3-way'!I77)</f>
        <v>9.0963881065803935</v>
      </c>
      <c r="M78" s="22">
        <f>IF(OR($A78="",$B78="",$C78=""),"",'OddsRatio_working_3-way'!J77)</f>
        <v>19.198746997776226</v>
      </c>
      <c r="N78" s="23">
        <f t="shared" si="29"/>
        <v>81.774273327708116</v>
      </c>
      <c r="O78" s="24">
        <f t="shared" si="30"/>
        <v>12.319241176641741</v>
      </c>
      <c r="P78" s="24">
        <f t="shared" si="31"/>
        <v>5.9064854956501494</v>
      </c>
      <c r="Q78" t="s">
        <v>170</v>
      </c>
      <c r="R78" t="s">
        <v>270</v>
      </c>
      <c r="S78" s="48" t="s">
        <v>467</v>
      </c>
      <c r="T78" s="35">
        <v>100</v>
      </c>
      <c r="U78" s="35">
        <f t="shared" si="32"/>
        <v>42.528735632183903</v>
      </c>
      <c r="V78" s="35">
        <f t="shared" si="33"/>
        <v>74.937343358395992</v>
      </c>
      <c r="W78" s="35">
        <f t="shared" si="34"/>
        <v>77.777777777777771</v>
      </c>
      <c r="X78" s="35">
        <f t="shared" si="35"/>
        <v>47.284878863826229</v>
      </c>
      <c r="Y78" s="35">
        <f t="shared" si="36"/>
        <v>79.693486590038304</v>
      </c>
      <c r="Z78" s="35">
        <f t="shared" si="37"/>
        <v>82.533921009420098</v>
      </c>
      <c r="AA78" s="35">
        <f t="shared" si="38"/>
        <v>-4.7561432316423264</v>
      </c>
      <c r="AB78" s="35">
        <f t="shared" si="39"/>
        <v>-4.7561432316423122</v>
      </c>
      <c r="AC78" s="35">
        <f t="shared" si="40"/>
        <v>-4.7561432316423264</v>
      </c>
      <c r="AF78">
        <v>1.41</v>
      </c>
      <c r="AG78">
        <v>2.89</v>
      </c>
      <c r="AJ78" t="s">
        <v>443</v>
      </c>
    </row>
    <row r="79" spans="1:36" ht="15" x14ac:dyDescent="0.25">
      <c r="A79">
        <v>1.74</v>
      </c>
      <c r="B79">
        <v>3.99</v>
      </c>
      <c r="C79">
        <v>4.5</v>
      </c>
      <c r="D79" s="20">
        <f t="shared" si="28"/>
        <v>4.7561432316423069E-2</v>
      </c>
      <c r="E79" s="17">
        <f>IF(OR($A79="",$B79="",$C79=""),"",A79*'MPTO_working_3-way'!$I78)</f>
        <v>1.8227568922305761</v>
      </c>
      <c r="F79" s="21">
        <f>IF(OR($A79="",$B79="",$C79=""),"",B79*'MPTO_working_3-way'!$I78)</f>
        <v>4.1797701149425279</v>
      </c>
      <c r="G79" s="22">
        <f>IF(OR($A79="",$B79="",$C79=""),"",C79*'MPTO_working_3-way'!$I78)</f>
        <v>4.7140264454239036</v>
      </c>
      <c r="H79" s="17">
        <f>IF(OR($A79="",$B79="",$C79=""),"",'MPTO_working_3-way'!E78)</f>
        <v>1.7893606419354282</v>
      </c>
      <c r="I79" s="21">
        <f>IF(OR($A79="",$B79="",$C79=""),"",'MPTO_working_3-way'!F78)</f>
        <v>4.2594380138246954</v>
      </c>
      <c r="J79" s="22">
        <f>IF(OR($A79="",$B79="",$C79=""),"",'MPTO_working_3-way'!G78)</f>
        <v>4.8457028523567987</v>
      </c>
      <c r="K79" s="17">
        <f>IF(OR($A79="",$B79="",$C79=""),"",'OddsRatio_working_3-way'!H78)</f>
        <v>1.8011697810983194</v>
      </c>
      <c r="L79" s="21">
        <f>IF(OR($A79="",$B79="",$C79=""),"",'OddsRatio_working_3-way'!I78)</f>
        <v>4.2371589803837502</v>
      </c>
      <c r="M79" s="22">
        <f>IF(OR($A79="",$B79="",$C79=""),"",'OddsRatio_working_3-way'!J78)</f>
        <v>4.7893165322217817</v>
      </c>
      <c r="N79" s="23">
        <f t="shared" si="29"/>
        <v>54.861951380486204</v>
      </c>
      <c r="O79" s="24">
        <f t="shared" si="30"/>
        <v>23.92476075239248</v>
      </c>
      <c r="P79" s="24">
        <f t="shared" si="31"/>
        <v>21.213287867121334</v>
      </c>
      <c r="Q79" t="s">
        <v>261</v>
      </c>
      <c r="R79" t="s">
        <v>267</v>
      </c>
      <c r="S79" s="48" t="s">
        <v>467</v>
      </c>
      <c r="T79" s="35">
        <v>100</v>
      </c>
      <c r="U79" s="35">
        <f t="shared" si="32"/>
        <v>25.925925925925924</v>
      </c>
      <c r="V79" s="35">
        <f t="shared" si="33"/>
        <v>81.684981684981679</v>
      </c>
      <c r="W79" s="35">
        <f t="shared" si="34"/>
        <v>87.468671679197996</v>
      </c>
      <c r="X79" s="35">
        <f t="shared" si="35"/>
        <v>30.846346635820321</v>
      </c>
      <c r="Y79" s="35">
        <f t="shared" si="36"/>
        <v>86.60540239487608</v>
      </c>
      <c r="Z79" s="35">
        <f t="shared" si="37"/>
        <v>92.389092389092383</v>
      </c>
      <c r="AA79" s="35">
        <f t="shared" si="38"/>
        <v>-4.9204207098943975</v>
      </c>
      <c r="AB79" s="35">
        <f t="shared" si="39"/>
        <v>-4.9204207098944011</v>
      </c>
      <c r="AC79" s="35">
        <f t="shared" si="40"/>
        <v>-4.9204207098943868</v>
      </c>
      <c r="AF79">
        <v>1.87</v>
      </c>
      <c r="AG79">
        <v>1.97</v>
      </c>
      <c r="AJ79" t="s">
        <v>443</v>
      </c>
    </row>
    <row r="80" spans="1:36" ht="15" x14ac:dyDescent="0.25">
      <c r="A80">
        <v>1.35</v>
      </c>
      <c r="B80">
        <v>5.46</v>
      </c>
      <c r="C80">
        <v>7.98</v>
      </c>
      <c r="D80" s="20">
        <f t="shared" si="28"/>
        <v>4.9204207098943797E-2</v>
      </c>
      <c r="E80" s="17">
        <f>IF(OR($A80="",$B80="",$C80=""),"",A80*'MPTO_working_3-way'!$I79)</f>
        <v>1.4164256795835741</v>
      </c>
      <c r="F80" s="21">
        <f>IF(OR($A80="",$B80="",$C80=""),"",B80*'MPTO_working_3-way'!$I79)</f>
        <v>5.7286549707602328</v>
      </c>
      <c r="G80" s="22">
        <f>IF(OR($A80="",$B80="",$C80=""),"",C80*'MPTO_working_3-way'!$I79)</f>
        <v>8.3726495726495713</v>
      </c>
      <c r="H80" s="17">
        <f>IF(OR($A80="",$B80="",$C80=""),"",'MPTO_working_3-way'!E79)</f>
        <v>1.3805683980166203</v>
      </c>
      <c r="I80" s="21">
        <f>IF(OR($A80="",$B80="",$C80=""),"",'MPTO_working_3-way'!F79)</f>
        <v>5.9970453474928256</v>
      </c>
      <c r="J80" s="22">
        <f>IF(OR($A80="",$B80="",$C80=""),"",'MPTO_working_3-way'!G79)</f>
        <v>9.1817347407067427</v>
      </c>
      <c r="K80" s="17">
        <f>IF(OR($A80="",$B80="",$C80=""),"",'OddsRatio_working_3-way'!H79)</f>
        <v>1.3907606291065888</v>
      </c>
      <c r="L80" s="21">
        <f>IF(OR($A80="",$B80="",$C80=""),"",'OddsRatio_working_3-way'!I79)</f>
        <v>5.9794068737582462</v>
      </c>
      <c r="M80" s="22">
        <f>IF(OR($A80="",$B80="",$C80=""),"",'OddsRatio_working_3-way'!J79)</f>
        <v>8.7928834033256837</v>
      </c>
      <c r="N80" s="23">
        <f t="shared" si="29"/>
        <v>70.600244997958356</v>
      </c>
      <c r="O80" s="24">
        <f t="shared" si="30"/>
        <v>17.456104532462234</v>
      </c>
      <c r="P80" s="24">
        <f t="shared" si="31"/>
        <v>11.943650469579422</v>
      </c>
      <c r="Q80" t="s">
        <v>255</v>
      </c>
      <c r="R80" t="s">
        <v>271</v>
      </c>
      <c r="S80" s="48" t="s">
        <v>467</v>
      </c>
      <c r="T80" s="35">
        <v>100</v>
      </c>
      <c r="U80" s="35">
        <f t="shared" si="32"/>
        <v>69.135802469135797</v>
      </c>
      <c r="V80" s="35">
        <f t="shared" si="33"/>
        <v>69.418960244648318</v>
      </c>
      <c r="W80" s="35">
        <f t="shared" si="34"/>
        <v>57.081545064377686</v>
      </c>
      <c r="X80" s="35">
        <f t="shared" si="35"/>
        <v>73.499494690974004</v>
      </c>
      <c r="Y80" s="35">
        <f t="shared" si="36"/>
        <v>73.782652466486525</v>
      </c>
      <c r="Z80" s="35">
        <f t="shared" si="37"/>
        <v>61.445237286215871</v>
      </c>
      <c r="AA80" s="35">
        <f t="shared" si="38"/>
        <v>-4.3636922218382068</v>
      </c>
      <c r="AB80" s="35">
        <f t="shared" si="39"/>
        <v>-4.3636922218382068</v>
      </c>
      <c r="AC80" s="35">
        <f t="shared" si="40"/>
        <v>-4.3636922218381855</v>
      </c>
      <c r="AF80">
        <v>1.42</v>
      </c>
      <c r="AG80">
        <v>2.87</v>
      </c>
      <c r="AJ80" t="s">
        <v>443</v>
      </c>
    </row>
    <row r="81" spans="1:36" ht="15" x14ac:dyDescent="0.25">
      <c r="A81">
        <v>3.24</v>
      </c>
      <c r="B81">
        <v>3.27</v>
      </c>
      <c r="C81">
        <v>2.33</v>
      </c>
      <c r="D81" s="20">
        <f t="shared" si="28"/>
        <v>4.3636922218381891E-2</v>
      </c>
      <c r="E81" s="17">
        <f>IF(OR($A81="",$B81="",$C81=""),"",A81*'MPTO_working_3-way'!$I80)</f>
        <v>3.3813836279875575</v>
      </c>
      <c r="F81" s="21">
        <f>IF(OR($A81="",$B81="",$C81=""),"",B81*'MPTO_working_3-way'!$I80)</f>
        <v>3.412692735654109</v>
      </c>
      <c r="G81" s="22">
        <f>IF(OR($A81="",$B81="",$C81=""),"",C81*'MPTO_working_3-way'!$I80)</f>
        <v>2.4316740287688301</v>
      </c>
      <c r="H81" s="17">
        <f>IF(OR($A81="",$B81="",$C81=""),"",'MPTO_working_3-way'!E80)</f>
        <v>3.4002463902343076</v>
      </c>
      <c r="I81" s="21">
        <f>IF(OR($A81="",$B81="",$C81=""),"",'MPTO_working_3-way'!F80)</f>
        <v>3.4333024391220848</v>
      </c>
      <c r="J81" s="22">
        <f>IF(OR($A81="",$B81="",$C81=""),"",'MPTO_working_3-way'!G80)</f>
        <v>2.4117370059071521</v>
      </c>
      <c r="K81" s="17">
        <f>IF(OR($A81="",$B81="",$C81=""),"",'OddsRatio_working_3-way'!H80)</f>
        <v>3.3921631066578475</v>
      </c>
      <c r="L81" s="21">
        <f>IF(OR($A81="",$B81="",$C81=""),"",'OddsRatio_working_3-way'!I80)</f>
        <v>3.4242010054077299</v>
      </c>
      <c r="M81" s="22">
        <f>IF(OR($A81="",$B81="",$C81=""),"",'OddsRatio_working_3-way'!J80)</f>
        <v>2.4203468445780967</v>
      </c>
      <c r="N81" s="23">
        <f t="shared" si="29"/>
        <v>29.573692606867962</v>
      </c>
      <c r="O81" s="24">
        <f t="shared" si="30"/>
        <v>29.302374326071007</v>
      </c>
      <c r="P81" s="24">
        <f t="shared" si="31"/>
        <v>41.123933067061024</v>
      </c>
      <c r="Q81" t="s">
        <v>454</v>
      </c>
      <c r="R81" t="s">
        <v>268</v>
      </c>
      <c r="S81" s="48" t="s">
        <v>467</v>
      </c>
      <c r="T81" s="35">
        <v>100</v>
      </c>
      <c r="U81" s="35">
        <f t="shared" si="32"/>
        <v>52.830188679245275</v>
      </c>
      <c r="V81" s="35">
        <f t="shared" si="33"/>
        <v>69.879518072289159</v>
      </c>
      <c r="W81" s="35">
        <f t="shared" si="34"/>
        <v>71.751412429378533</v>
      </c>
      <c r="X81" s="35">
        <f t="shared" si="35"/>
        <v>58.369069498332316</v>
      </c>
      <c r="Y81" s="35">
        <f t="shared" si="36"/>
        <v>75.418398891376185</v>
      </c>
      <c r="Z81" s="35">
        <f t="shared" si="37"/>
        <v>77.290293248465559</v>
      </c>
      <c r="AA81" s="35">
        <f t="shared" si="38"/>
        <v>-5.5388808190870407</v>
      </c>
      <c r="AB81" s="35">
        <f t="shared" si="39"/>
        <v>-5.5388808190870265</v>
      </c>
      <c r="AC81" s="35">
        <f t="shared" si="40"/>
        <v>-5.5388808190870265</v>
      </c>
      <c r="AF81">
        <v>2.2000000000000002</v>
      </c>
      <c r="AG81">
        <v>1.69</v>
      </c>
      <c r="AJ81" t="s">
        <v>443</v>
      </c>
    </row>
    <row r="82" spans="1:36" ht="15" x14ac:dyDescent="0.25">
      <c r="A82">
        <v>2.12</v>
      </c>
      <c r="B82">
        <v>3.32</v>
      </c>
      <c r="C82">
        <v>3.54</v>
      </c>
      <c r="D82" s="20">
        <f t="shared" si="28"/>
        <v>5.538880819087022E-2</v>
      </c>
      <c r="E82" s="17">
        <f>IF(OR($A82="",$B82="",$C82=""),"",A82*'MPTO_working_3-way'!$I81)</f>
        <v>2.237424273364645</v>
      </c>
      <c r="F82" s="21">
        <f>IF(OR($A82="",$B82="",$C82=""),"",B82*'MPTO_working_3-way'!$I81)</f>
        <v>3.5038908431936888</v>
      </c>
      <c r="G82" s="22">
        <f>IF(OR($A82="",$B82="",$C82=""),"",C82*'MPTO_working_3-way'!$I81)</f>
        <v>3.7360763809956805</v>
      </c>
      <c r="H82" s="17">
        <f>IF(OR($A82="",$B82="",$C82=""),"",'MPTO_working_3-way'!E81)</f>
        <v>2.2063600762445947</v>
      </c>
      <c r="I82" s="21">
        <f>IF(OR($A82="",$B82="",$C82=""),"",'MPTO_working_3-way'!F81)</f>
        <v>3.5367947211589699</v>
      </c>
      <c r="J82" s="22">
        <f>IF(OR($A82="",$B82="",$C82=""),"",'MPTO_working_3-way'!G81)</f>
        <v>3.7875496778942894</v>
      </c>
      <c r="K82" s="17">
        <f>IF(OR($A82="",$B82="",$C82=""),"",'OddsRatio_working_3-way'!H81)</f>
        <v>2.218950756843344</v>
      </c>
      <c r="L82" s="21">
        <f>IF(OR($A82="",$B82="",$C82=""),"",'OddsRatio_working_3-way'!I81)</f>
        <v>3.5249694248897834</v>
      </c>
      <c r="M82" s="22">
        <f>IF(OR($A82="",$B82="",$C82=""),"",'OddsRatio_working_3-way'!J81)</f>
        <v>3.7644061806982978</v>
      </c>
      <c r="N82" s="23">
        <f t="shared" si="29"/>
        <v>44.694250076057195</v>
      </c>
      <c r="O82" s="24">
        <f t="shared" si="30"/>
        <v>28.539701855795563</v>
      </c>
      <c r="P82" s="24">
        <f t="shared" si="31"/>
        <v>26.766048068147246</v>
      </c>
      <c r="Q82" t="s">
        <v>262</v>
      </c>
      <c r="R82" t="s">
        <v>264</v>
      </c>
      <c r="S82" s="48" t="s">
        <v>467</v>
      </c>
      <c r="T82" s="35">
        <v>100</v>
      </c>
      <c r="U82" s="35">
        <f t="shared" si="32"/>
        <v>9.0909090909091042</v>
      </c>
      <c r="V82" s="35">
        <f t="shared" si="33"/>
        <v>91.638795986622071</v>
      </c>
      <c r="W82" s="35">
        <f t="shared" si="34"/>
        <v>96.420901932712951</v>
      </c>
      <c r="X82" s="35">
        <f t="shared" si="35"/>
        <v>11.940302080664969</v>
      </c>
      <c r="Y82" s="35">
        <f t="shared" si="36"/>
        <v>94.488188976377955</v>
      </c>
      <c r="Z82" s="35">
        <f t="shared" si="37"/>
        <v>99.270294922468835</v>
      </c>
      <c r="AA82" s="35">
        <f t="shared" si="38"/>
        <v>-2.8493929897558647</v>
      </c>
      <c r="AB82" s="35">
        <f t="shared" si="39"/>
        <v>-2.8493929897558843</v>
      </c>
      <c r="AC82" s="35">
        <f t="shared" si="40"/>
        <v>-2.8493929897558843</v>
      </c>
      <c r="AF82">
        <v>2.06</v>
      </c>
      <c r="AG82">
        <v>1.75</v>
      </c>
      <c r="AJ82" t="s">
        <v>443</v>
      </c>
    </row>
    <row r="83" spans="1:36" ht="15" x14ac:dyDescent="0.25">
      <c r="A83">
        <v>1.1000000000000001</v>
      </c>
      <c r="B83">
        <v>11.96</v>
      </c>
      <c r="C83">
        <v>27.94</v>
      </c>
      <c r="D83" s="20">
        <f t="shared" si="28"/>
        <v>2.8493929897558834E-2</v>
      </c>
      <c r="E83" s="17">
        <f>IF(OR($A83="",$B83="",$C83=""),"",A83*'MPTO_working_3-way'!$I82)</f>
        <v>1.1313433228873149</v>
      </c>
      <c r="F83" s="21">
        <f>IF(OR($A83="",$B83="",$C83=""),"",B83*'MPTO_working_3-way'!$I82)</f>
        <v>12.300787401574805</v>
      </c>
      <c r="G83" s="22">
        <f>IF(OR($A83="",$B83="",$C83=""),"",C83*'MPTO_working_3-way'!$I82)</f>
        <v>28.736120401337796</v>
      </c>
      <c r="H83" s="17">
        <f>IF(OR($A83="",$B83="",$C83=""),"",'MPTO_working_3-way'!E82)</f>
        <v>1.1116138910376054</v>
      </c>
      <c r="I83" s="21">
        <f>IF(OR($A83="",$B83="",$C83=""),"",'MPTO_working_3-way'!F82)</f>
        <v>13.492715859291724</v>
      </c>
      <c r="J83" s="22">
        <f>IF(OR($A83="",$B83="",$C83=""),"",'MPTO_working_3-way'!G82)</f>
        <v>38.032930678645158</v>
      </c>
      <c r="K83" s="17">
        <f>IF(OR($A83="",$B83="",$C83=""),"",'OddsRatio_working_3-way'!H82)</f>
        <v>1.1159908971258008</v>
      </c>
      <c r="L83" s="21">
        <f>IF(OR($A83="",$B83="",$C83=""),"",'OddsRatio_working_3-way'!I82)</f>
        <v>13.712602324987744</v>
      </c>
      <c r="M83" s="22">
        <f>IF(OR($A83="",$B83="",$C83=""),"",'OddsRatio_working_3-way'!J82)</f>
        <v>32.247947685690683</v>
      </c>
      <c r="N83" s="23">
        <f t="shared" si="29"/>
        <v>88.390498248390941</v>
      </c>
      <c r="O83" s="24">
        <f t="shared" si="30"/>
        <v>8.1295608756881315</v>
      </c>
      <c r="P83" s="24">
        <f t="shared" si="31"/>
        <v>3.4799408759209034</v>
      </c>
      <c r="Q83" t="s">
        <v>173</v>
      </c>
      <c r="R83" t="s">
        <v>363</v>
      </c>
      <c r="S83" s="48" t="s">
        <v>467</v>
      </c>
      <c r="T83" s="35">
        <v>100</v>
      </c>
      <c r="U83" s="35">
        <f t="shared" si="32"/>
        <v>67.637540453074436</v>
      </c>
      <c r="V83" s="35">
        <f t="shared" si="33"/>
        <v>71.910112359550567</v>
      </c>
      <c r="W83" s="35">
        <f t="shared" si="34"/>
        <v>58.15899581589958</v>
      </c>
      <c r="X83" s="35">
        <f t="shared" si="35"/>
        <v>69.93089182454986</v>
      </c>
      <c r="Y83" s="35">
        <f t="shared" si="36"/>
        <v>74.203463731025991</v>
      </c>
      <c r="Z83" s="35">
        <f t="shared" si="37"/>
        <v>60.452347187375011</v>
      </c>
      <c r="AA83" s="35">
        <f t="shared" si="38"/>
        <v>-2.2933513714754241</v>
      </c>
      <c r="AB83" s="35">
        <f t="shared" si="39"/>
        <v>-2.2933513714754241</v>
      </c>
      <c r="AC83" s="35">
        <f t="shared" si="40"/>
        <v>-2.2933513714754312</v>
      </c>
      <c r="AF83">
        <v>1.31</v>
      </c>
      <c r="AG83">
        <v>3.36</v>
      </c>
      <c r="AJ83" t="s">
        <v>444</v>
      </c>
    </row>
    <row r="84" spans="1:36" ht="15" x14ac:dyDescent="0.25">
      <c r="A84">
        <v>3.09</v>
      </c>
      <c r="B84">
        <v>3.56</v>
      </c>
      <c r="C84">
        <v>2.39</v>
      </c>
      <c r="D84" s="20">
        <f t="shared" si="28"/>
        <v>2.2933513714754383E-2</v>
      </c>
      <c r="E84" s="17">
        <f>IF(OR($A84="",$B84="",$C84=""),"",A84*'MPTO_working_3-way'!$I83)</f>
        <v>3.160864557378591</v>
      </c>
      <c r="F84" s="21">
        <f>IF(OR($A84="",$B84="",$C84=""),"",B84*'MPTO_working_3-way'!$I83)</f>
        <v>3.6416433088245257</v>
      </c>
      <c r="G84" s="22">
        <f>IF(OR($A84="",$B84="",$C84=""),"",C84*'MPTO_working_3-way'!$I83)</f>
        <v>2.4448110977782629</v>
      </c>
      <c r="H84" s="17">
        <f>IF(OR($A84="",$B84="",$C84=""),"",'MPTO_working_3-way'!E83)</f>
        <v>3.1647563527154206</v>
      </c>
      <c r="I84" s="21">
        <f>IF(OR($A84="",$B84="",$C84=""),"",'MPTO_working_3-way'!F83)</f>
        <v>3.6595937817656692</v>
      </c>
      <c r="J84" s="22">
        <f>IF(OR($A84="",$B84="",$C84=""),"",'MPTO_working_3-way'!G83)</f>
        <v>2.4344788188598794</v>
      </c>
      <c r="K84" s="17">
        <f>IF(OR($A84="",$B84="",$C84=""),"",'OddsRatio_working_3-way'!H83)</f>
        <v>3.1638287875491145</v>
      </c>
      <c r="L84" s="21">
        <f>IF(OR($A84="",$B84="",$C84=""),"",'OddsRatio_working_3-way'!I83)</f>
        <v>3.6504314335529822</v>
      </c>
      <c r="M84" s="22">
        <f>IF(OR($A84="",$B84="",$C84=""),"",'OddsRatio_working_3-way'!J83)</f>
        <v>2.439101442436971</v>
      </c>
      <c r="N84" s="23">
        <f t="shared" si="29"/>
        <v>31.636913947028876</v>
      </c>
      <c r="O84" s="24">
        <f t="shared" si="30"/>
        <v>27.46013036413461</v>
      </c>
      <c r="P84" s="24">
        <f t="shared" si="31"/>
        <v>40.902955688836492</v>
      </c>
      <c r="Q84" t="s">
        <v>362</v>
      </c>
      <c r="R84" t="s">
        <v>274</v>
      </c>
      <c r="S84" s="48" t="s">
        <v>467</v>
      </c>
      <c r="T84" s="35">
        <v>100</v>
      </c>
      <c r="U84" s="35">
        <f t="shared" si="32"/>
        <v>53.271028037383175</v>
      </c>
      <c r="V84" s="35">
        <f t="shared" si="33"/>
        <v>69.418960244648318</v>
      </c>
      <c r="W84" s="35">
        <f t="shared" si="34"/>
        <v>72.899728997289984</v>
      </c>
      <c r="X84" s="35">
        <f t="shared" si="35"/>
        <v>57.681310758061713</v>
      </c>
      <c r="Y84" s="35">
        <f t="shared" si="36"/>
        <v>73.829242965326841</v>
      </c>
      <c r="Z84" s="35">
        <f t="shared" si="37"/>
        <v>77.310011717968493</v>
      </c>
      <c r="AA84" s="35">
        <f t="shared" si="38"/>
        <v>-4.4102827206785378</v>
      </c>
      <c r="AB84" s="35">
        <f t="shared" si="39"/>
        <v>-4.4102827206785236</v>
      </c>
      <c r="AC84" s="35">
        <f t="shared" si="40"/>
        <v>-4.4102827206785093</v>
      </c>
      <c r="AF84">
        <v>1.92</v>
      </c>
      <c r="AG84">
        <v>1.99</v>
      </c>
      <c r="AJ84" t="s">
        <v>444</v>
      </c>
    </row>
    <row r="85" spans="1:36" ht="15" x14ac:dyDescent="0.25">
      <c r="A85">
        <v>2.14</v>
      </c>
      <c r="B85">
        <v>3.27</v>
      </c>
      <c r="C85">
        <v>3.69</v>
      </c>
      <c r="D85" s="20">
        <f t="shared" si="28"/>
        <v>4.4102827206785378E-2</v>
      </c>
      <c r="E85" s="17">
        <f>IF(OR($A85="",$B85="",$C85=""),"",A85*'MPTO_working_3-way'!$I84)</f>
        <v>2.2343800502225206</v>
      </c>
      <c r="F85" s="21">
        <f>IF(OR($A85="",$B85="",$C85=""),"",B85*'MPTO_working_3-way'!$I84)</f>
        <v>3.4142162449661884</v>
      </c>
      <c r="G85" s="22">
        <f>IF(OR($A85="",$B85="",$C85=""),"",C85*'MPTO_working_3-way'!$I84)</f>
        <v>3.852739432393038</v>
      </c>
      <c r="H85" s="17">
        <f>IF(OR($A85="",$B85="",$C85=""),"",'MPTO_working_3-way'!E84)</f>
        <v>2.2095112612685845</v>
      </c>
      <c r="I85" s="21">
        <f>IF(OR($A85="",$B85="",$C85=""),"",'MPTO_working_3-way'!F84)</f>
        <v>3.4351340442735494</v>
      </c>
      <c r="J85" s="22">
        <f>IF(OR($A85="",$B85="",$C85=""),"",'MPTO_working_3-way'!G84)</f>
        <v>3.9016508128954821</v>
      </c>
      <c r="K85" s="17">
        <f>IF(OR($A85="",$B85="",$C85=""),"",'OddsRatio_working_3-way'!H84)</f>
        <v>2.2197521636452753</v>
      </c>
      <c r="L85" s="21">
        <f>IF(OR($A85="",$B85="",$C85=""),"",'OddsRatio_working_3-way'!I84)</f>
        <v>3.4288047469076965</v>
      </c>
      <c r="M85" s="22">
        <f>IF(OR($A85="",$B85="",$C85=""),"",'OddsRatio_working_3-way'!J84)</f>
        <v>3.8781871229875344</v>
      </c>
      <c r="N85" s="23">
        <f t="shared" si="29"/>
        <v>44.755143597903611</v>
      </c>
      <c r="O85" s="24">
        <f t="shared" si="30"/>
        <v>29.289298868352819</v>
      </c>
      <c r="P85" s="24">
        <f t="shared" si="31"/>
        <v>25.955557533743562</v>
      </c>
      <c r="Q85" t="s">
        <v>369</v>
      </c>
      <c r="R85" t="s">
        <v>278</v>
      </c>
      <c r="S85" s="48" t="s">
        <v>467</v>
      </c>
      <c r="T85" s="35">
        <v>100</v>
      </c>
      <c r="U85" s="35">
        <f t="shared" si="32"/>
        <v>78.632478632478637</v>
      </c>
      <c r="V85" s="35">
        <f t="shared" si="33"/>
        <v>71.098265895953759</v>
      </c>
      <c r="W85" s="35">
        <f t="shared" si="34"/>
        <v>45.355191256830594</v>
      </c>
      <c r="X85" s="35">
        <f t="shared" si="35"/>
        <v>83.546542847215633</v>
      </c>
      <c r="Y85" s="35">
        <f t="shared" si="36"/>
        <v>76.012330110690769</v>
      </c>
      <c r="Z85" s="35">
        <f t="shared" si="37"/>
        <v>50.269255471567618</v>
      </c>
      <c r="AA85" s="35">
        <f t="shared" si="38"/>
        <v>-4.914064214736996</v>
      </c>
      <c r="AB85" s="35">
        <f t="shared" si="39"/>
        <v>-4.9140642147370102</v>
      </c>
      <c r="AC85" s="35">
        <f t="shared" si="40"/>
        <v>-4.9140642147370244</v>
      </c>
      <c r="AF85">
        <v>2.2599999999999998</v>
      </c>
      <c r="AG85">
        <v>1.65</v>
      </c>
      <c r="AJ85" t="s">
        <v>451</v>
      </c>
    </row>
    <row r="86" spans="1:36" ht="15" x14ac:dyDescent="0.25">
      <c r="A86">
        <v>4.68</v>
      </c>
      <c r="B86">
        <v>3.46</v>
      </c>
      <c r="C86">
        <v>1.83</v>
      </c>
      <c r="D86" s="20">
        <f t="shared" si="28"/>
        <v>4.9140642147370128E-2</v>
      </c>
      <c r="E86" s="17">
        <f>IF(OR($A86="",$B86="",$C86=""),"",A86*'MPTO_working_3-way'!$I85)</f>
        <v>4.9099782052496916</v>
      </c>
      <c r="F86" s="21">
        <f>IF(OR($A86="",$B86="",$C86=""),"",B86*'MPTO_working_3-way'!$I85)</f>
        <v>3.6300266218299004</v>
      </c>
      <c r="G86" s="22">
        <f>IF(OR($A86="",$B86="",$C86=""),"",C86*'MPTO_working_3-way'!$I85)</f>
        <v>1.9199273751296875</v>
      </c>
      <c r="H86" s="17">
        <f>IF(OR($A86="",$B86="",$C86=""),"",'MPTO_working_3-way'!E85)</f>
        <v>5.0685521776790132</v>
      </c>
      <c r="I86" s="21">
        <f>IF(OR($A86="",$B86="",$C86=""),"",'MPTO_working_3-way'!F85)</f>
        <v>3.6678790267319945</v>
      </c>
      <c r="J86" s="22">
        <f>IF(OR($A86="",$B86="",$C86=""),"",'MPTO_working_3-way'!G85)</f>
        <v>1.8865508554944266</v>
      </c>
      <c r="K86" s="17">
        <f>IF(OR($A86="",$B86="",$C86=""),"",'OddsRatio_working_3-way'!H85)</f>
        <v>4.9862259913508913</v>
      </c>
      <c r="L86" s="21">
        <f>IF(OR($A86="",$B86="",$C86=""),"",'OddsRatio_working_3-way'!I85)</f>
        <v>3.6647054181313021</v>
      </c>
      <c r="M86" s="22">
        <f>IF(OR($A86="",$B86="",$C86=""),"",'OddsRatio_working_3-way'!J85)</f>
        <v>1.8990672752231632</v>
      </c>
      <c r="N86" s="23">
        <f t="shared" si="29"/>
        <v>20.366689182669113</v>
      </c>
      <c r="O86" s="24">
        <f t="shared" si="30"/>
        <v>27.548007333783652</v>
      </c>
      <c r="P86" s="24">
        <f t="shared" si="31"/>
        <v>52.085303483547229</v>
      </c>
      <c r="Q86" t="s">
        <v>277</v>
      </c>
      <c r="R86" t="s">
        <v>371</v>
      </c>
      <c r="S86" s="48" t="s">
        <v>467</v>
      </c>
      <c r="T86" s="35">
        <v>100</v>
      </c>
      <c r="U86" s="35">
        <f t="shared" si="32"/>
        <v>23.664122137404579</v>
      </c>
      <c r="V86" s="35">
        <f t="shared" si="33"/>
        <v>83.050847457627114</v>
      </c>
      <c r="W86" s="35">
        <f t="shared" si="34"/>
        <v>90.069513406156901</v>
      </c>
      <c r="X86" s="35">
        <f t="shared" si="35"/>
        <v>26.879639136215978</v>
      </c>
      <c r="Y86" s="35">
        <f t="shared" si="36"/>
        <v>86.266364456438509</v>
      </c>
      <c r="Z86" s="35">
        <f t="shared" si="37"/>
        <v>93.285030404968296</v>
      </c>
      <c r="AA86" s="35">
        <f t="shared" si="38"/>
        <v>-3.215516998811399</v>
      </c>
      <c r="AB86" s="35">
        <f t="shared" si="39"/>
        <v>-3.2155169988113954</v>
      </c>
      <c r="AC86" s="35">
        <f t="shared" si="40"/>
        <v>-3.2155169988113954</v>
      </c>
      <c r="AF86">
        <v>2.2999999999999998</v>
      </c>
      <c r="AG86">
        <v>1.63</v>
      </c>
      <c r="AJ86" t="s">
        <v>451</v>
      </c>
    </row>
    <row r="87" spans="1:36" ht="15" x14ac:dyDescent="0.25">
      <c r="A87">
        <v>1.31</v>
      </c>
      <c r="B87">
        <v>5.9</v>
      </c>
      <c r="C87">
        <v>10.07</v>
      </c>
      <c r="D87" s="20">
        <f t="shared" si="28"/>
        <v>3.2155169988113963E-2</v>
      </c>
      <c r="E87" s="17">
        <f>IF(OR($A87="",$B87="",$C87=""),"",A87*'MPTO_working_3-way'!$I86)</f>
        <v>1.3521232726844294</v>
      </c>
      <c r="F87" s="21">
        <f>IF(OR($A87="",$B87="",$C87=""),"",B87*'MPTO_working_3-way'!$I86)</f>
        <v>6.0897155029298728</v>
      </c>
      <c r="G87" s="22">
        <f>IF(OR($A87="",$B87="",$C87=""),"",C87*'MPTO_working_3-way'!$I86)</f>
        <v>10.393802561780308</v>
      </c>
      <c r="H87" s="17">
        <f>IF(OR($A87="",$B87="",$C87=""),"",'MPTO_working_3-way'!E86)</f>
        <v>1.3286557765261173</v>
      </c>
      <c r="I87" s="21">
        <f>IF(OR($A87="",$B87="",$C87=""),"",'MPTO_working_3-way'!F86)</f>
        <v>6.2982947165858842</v>
      </c>
      <c r="J87" s="22">
        <f>IF(OR($A87="",$B87="",$C87=""),"",'MPTO_working_3-way'!G86)</f>
        <v>11.288404797254733</v>
      </c>
      <c r="K87" s="17">
        <f>IF(OR($A87="",$B87="",$C87=""),"",'OddsRatio_working_3-way'!H86)</f>
        <v>1.3354099487650908</v>
      </c>
      <c r="L87" s="21">
        <f>IF(OR($A87="",$B87="",$C87=""),"",'OddsRatio_working_3-way'!I86)</f>
        <v>6.3016411256417548</v>
      </c>
      <c r="M87" s="22">
        <f>IF(OR($A87="",$B87="",$C87=""),"",'OddsRatio_working_3-way'!J86)</f>
        <v>10.813445920320556</v>
      </c>
      <c r="N87" s="23">
        <f t="shared" si="29"/>
        <v>73.957753719796287</v>
      </c>
      <c r="O87" s="24">
        <f t="shared" si="30"/>
        <v>16.421128368293754</v>
      </c>
      <c r="P87" s="24">
        <f t="shared" si="31"/>
        <v>9.6211179119099448</v>
      </c>
      <c r="Q87" t="s">
        <v>382</v>
      </c>
      <c r="R87" t="s">
        <v>428</v>
      </c>
      <c r="S87" s="48" t="s">
        <v>467</v>
      </c>
      <c r="T87" s="35">
        <v>100</v>
      </c>
      <c r="U87" s="35">
        <f t="shared" si="32"/>
        <v>78.94736842105263</v>
      </c>
      <c r="V87" s="35">
        <f t="shared" si="33"/>
        <v>70.760233918128648</v>
      </c>
      <c r="W87" s="35">
        <f t="shared" si="34"/>
        <v>47.916666666666671</v>
      </c>
      <c r="X87" s="35">
        <f t="shared" si="35"/>
        <v>81.32309941520468</v>
      </c>
      <c r="Y87" s="35">
        <f t="shared" si="36"/>
        <v>73.135964912280699</v>
      </c>
      <c r="Z87" s="35">
        <f t="shared" si="37"/>
        <v>50.292397660818708</v>
      </c>
      <c r="AA87" s="35">
        <f t="shared" si="38"/>
        <v>-2.3757309941520504</v>
      </c>
      <c r="AB87" s="35">
        <f t="shared" si="39"/>
        <v>-2.3757309941520504</v>
      </c>
      <c r="AC87" s="35">
        <f t="shared" si="40"/>
        <v>-2.3757309941520361</v>
      </c>
      <c r="AF87">
        <v>1.46</v>
      </c>
      <c r="AG87">
        <v>2.83</v>
      </c>
      <c r="AJ87" t="s">
        <v>445</v>
      </c>
    </row>
    <row r="88" spans="1:36" ht="15" x14ac:dyDescent="0.25">
      <c r="A88">
        <v>4.75</v>
      </c>
      <c r="B88">
        <v>3.42</v>
      </c>
      <c r="C88">
        <v>1.92</v>
      </c>
      <c r="D88" s="20">
        <f t="shared" si="28"/>
        <v>2.3757309941520477E-2</v>
      </c>
      <c r="E88" s="17">
        <f>IF(OR($A88="",$B88="",$C88=""),"",A88*'MPTO_working_3-way'!$I87)</f>
        <v>4.8628472222222223</v>
      </c>
      <c r="F88" s="21">
        <f>IF(OR($A88="",$B88="",$C88=""),"",B88*'MPTO_working_3-way'!$I87)</f>
        <v>3.5012499999999998</v>
      </c>
      <c r="G88" s="22">
        <f>IF(OR($A88="",$B88="",$C88=""),"",C88*'MPTO_working_3-way'!$I87)</f>
        <v>1.9656140350877191</v>
      </c>
      <c r="H88" s="17">
        <f>IF(OR($A88="",$B88="",$C88=""),"",'MPTO_working_3-way'!E87)</f>
        <v>4.9356584485868913</v>
      </c>
      <c r="I88" s="21">
        <f>IF(OR($A88="",$B88="",$C88=""),"",'MPTO_working_3-way'!F87)</f>
        <v>3.5152034261241969</v>
      </c>
      <c r="J88" s="22">
        <f>IF(OR($A88="",$B88="",$C88=""),"",'MPTO_working_3-way'!G87)</f>
        <v>1.949643705463183</v>
      </c>
      <c r="K88" s="17">
        <f>IF(OR($A88="",$B88="",$C88=""),"",'OddsRatio_working_3-way'!H87)</f>
        <v>4.8966419367901448</v>
      </c>
      <c r="L88" s="21">
        <f>IF(OR($A88="",$B88="",$C88=""),"",'OddsRatio_working_3-way'!I87)</f>
        <v>3.5146329298752397</v>
      </c>
      <c r="M88" s="22">
        <f>IF(OR($A88="",$B88="",$C88=""),"",'OddsRatio_working_3-way'!J87)</f>
        <v>1.9559761551591826</v>
      </c>
      <c r="N88" s="23">
        <f t="shared" si="29"/>
        <v>20.564084255622991</v>
      </c>
      <c r="O88" s="24">
        <f t="shared" si="30"/>
        <v>28.561228132809713</v>
      </c>
      <c r="P88" s="24">
        <f t="shared" si="31"/>
        <v>50.874687611567303</v>
      </c>
      <c r="Q88" t="s">
        <v>378</v>
      </c>
      <c r="R88" t="s">
        <v>174</v>
      </c>
      <c r="S88" s="48" t="s">
        <v>467</v>
      </c>
      <c r="T88" s="35">
        <v>100</v>
      </c>
      <c r="U88" s="35">
        <f t="shared" si="32"/>
        <v>20</v>
      </c>
      <c r="V88" s="35">
        <f t="shared" si="33"/>
        <v>84.301412872841439</v>
      </c>
      <c r="W88" s="35">
        <f t="shared" si="34"/>
        <v>92.614475627769579</v>
      </c>
      <c r="X88" s="35">
        <f t="shared" si="35"/>
        <v>23.084111499388985</v>
      </c>
      <c r="Y88" s="35">
        <f t="shared" si="36"/>
        <v>87.385524372230435</v>
      </c>
      <c r="Z88" s="35">
        <f t="shared" si="37"/>
        <v>95.698587127158561</v>
      </c>
      <c r="AA88" s="35">
        <f t="shared" si="38"/>
        <v>-3.0841114993889853</v>
      </c>
      <c r="AB88" s="35">
        <f t="shared" si="39"/>
        <v>-3.084111499388996</v>
      </c>
      <c r="AC88" s="35">
        <f t="shared" si="40"/>
        <v>-3.0841114993889818</v>
      </c>
      <c r="AF88">
        <v>2.2400000000000002</v>
      </c>
      <c r="AG88">
        <v>1.72</v>
      </c>
      <c r="AJ88" t="s">
        <v>445</v>
      </c>
    </row>
    <row r="89" spans="1:36" ht="15" x14ac:dyDescent="0.25">
      <c r="A89">
        <v>1.25</v>
      </c>
      <c r="B89">
        <v>6.37</v>
      </c>
      <c r="C89">
        <v>13.54</v>
      </c>
      <c r="D89" s="20">
        <f t="shared" si="28"/>
        <v>3.0841114993889862E-2</v>
      </c>
      <c r="E89" s="17">
        <f>IF(OR($A89="",$B89="",$C89=""),"",A89*'MPTO_working_3-way'!$I88)</f>
        <v>1.2885513937423623</v>
      </c>
      <c r="F89" s="21">
        <f>IF(OR($A89="",$B89="",$C89=""),"",B89*'MPTO_working_3-way'!$I88)</f>
        <v>6.566457902511079</v>
      </c>
      <c r="G89" s="22">
        <f>IF(OR($A89="",$B89="",$C89=""),"",C89*'MPTO_working_3-way'!$I88)</f>
        <v>13.957588697017268</v>
      </c>
      <c r="H89" s="17">
        <f>IF(OR($A89="",$B89="",$C89=""),"",'MPTO_working_3-way'!E88)</f>
        <v>1.2662721858742128</v>
      </c>
      <c r="I89" s="21">
        <f>IF(OR($A89="",$B89="",$C89=""),"",'MPTO_working_3-way'!F88)</f>
        <v>6.8163770457081618</v>
      </c>
      <c r="J89" s="22">
        <f>IF(OR($A89="",$B89="",$C89=""),"",'MPTO_working_3-way'!G88)</f>
        <v>15.729485056498618</v>
      </c>
      <c r="K89" s="17">
        <f>IF(OR($A89="",$B89="",$C89=""),"",'OddsRatio_working_3-way'!H88)</f>
        <v>1.2724560867788897</v>
      </c>
      <c r="L89" s="21">
        <f>IF(OR($A89="",$B89="",$C89=""),"",'OddsRatio_working_3-way'!I88)</f>
        <v>6.8523567440105486</v>
      </c>
      <c r="M89" s="22">
        <f>IF(OR($A89="",$B89="",$C89=""),"",'OddsRatio_working_3-way'!J88)</f>
        <v>14.666397312829105</v>
      </c>
      <c r="N89" s="23">
        <f t="shared" si="29"/>
        <v>77.606528141317085</v>
      </c>
      <c r="O89" s="24">
        <f t="shared" si="30"/>
        <v>15.228910545784357</v>
      </c>
      <c r="P89" s="24">
        <f t="shared" si="31"/>
        <v>7.1645613128985497</v>
      </c>
      <c r="Q89" t="s">
        <v>285</v>
      </c>
      <c r="R89" t="s">
        <v>427</v>
      </c>
      <c r="S89" s="48" t="s">
        <v>467</v>
      </c>
      <c r="T89" s="35">
        <v>100</v>
      </c>
      <c r="U89" s="35">
        <f t="shared" si="32"/>
        <v>57.264957264957268</v>
      </c>
      <c r="V89" s="35">
        <f t="shared" si="33"/>
        <v>69.879518072289159</v>
      </c>
      <c r="W89" s="35">
        <f t="shared" si="34"/>
        <v>70.149253731343279</v>
      </c>
      <c r="X89" s="35">
        <f t="shared" si="35"/>
        <v>59.971228196367555</v>
      </c>
      <c r="Y89" s="35">
        <f t="shared" si="36"/>
        <v>72.585789003699446</v>
      </c>
      <c r="Z89" s="35">
        <f t="shared" si="37"/>
        <v>72.855524662753581</v>
      </c>
      <c r="AA89" s="35">
        <f t="shared" si="38"/>
        <v>-2.7062709314102875</v>
      </c>
      <c r="AB89" s="35">
        <f t="shared" si="39"/>
        <v>-2.7062709314102875</v>
      </c>
      <c r="AC89" s="35">
        <f t="shared" si="40"/>
        <v>-2.7062709314103017</v>
      </c>
      <c r="AF89">
        <v>1.55</v>
      </c>
      <c r="AG89">
        <v>2.57</v>
      </c>
      <c r="AJ89" t="s">
        <v>445</v>
      </c>
    </row>
    <row r="90" spans="1:36" ht="15" x14ac:dyDescent="0.25">
      <c r="A90">
        <v>2.34</v>
      </c>
      <c r="B90">
        <v>3.32</v>
      </c>
      <c r="C90">
        <v>3.35</v>
      </c>
      <c r="D90" s="20">
        <f t="shared" si="28"/>
        <v>2.7062709314102928E-2</v>
      </c>
      <c r="E90" s="17">
        <f>IF(OR($A90="",$B90="",$C90=""),"",A90*'MPTO_working_3-way'!$I89)</f>
        <v>2.4033267397950007</v>
      </c>
      <c r="F90" s="21">
        <f>IF(OR($A90="",$B90="",$C90=""),"",B90*'MPTO_working_3-way'!$I89)</f>
        <v>3.4098481949228217</v>
      </c>
      <c r="G90" s="22">
        <f>IF(OR($A90="",$B90="",$C90=""),"",C90*'MPTO_working_3-way'!$I89)</f>
        <v>3.4406600762022448</v>
      </c>
      <c r="H90" s="17">
        <f>IF(OR($A90="",$B90="",$C90=""),"",'MPTO_working_3-way'!E89)</f>
        <v>2.3904600130795473</v>
      </c>
      <c r="I90" s="21">
        <f>IF(OR($A90="",$B90="",$C90=""),"",'MPTO_working_3-way'!F89)</f>
        <v>3.4225018717660527</v>
      </c>
      <c r="J90" s="22">
        <f>IF(OR($A90="",$B90="",$C90=""),"",'MPTO_working_3-way'!G89)</f>
        <v>3.4543918081875651</v>
      </c>
      <c r="K90" s="17">
        <f>IF(OR($A90="",$B90="",$C90=""),"",'OddsRatio_working_3-way'!H89)</f>
        <v>2.396055552660461</v>
      </c>
      <c r="L90" s="21">
        <f>IF(OR($A90="",$B90="",$C90=""),"",'OddsRatio_working_3-way'!I89)</f>
        <v>3.4170514046061711</v>
      </c>
      <c r="M90" s="22">
        <f>IF(OR($A90="",$B90="",$C90=""),"",'OddsRatio_working_3-way'!J89)</f>
        <v>3.4483063796657345</v>
      </c>
      <c r="N90" s="23">
        <f t="shared" si="29"/>
        <v>41.608990714483461</v>
      </c>
      <c r="O90" s="24">
        <f t="shared" si="30"/>
        <v>29.326818756593763</v>
      </c>
      <c r="P90" s="24">
        <f t="shared" si="31"/>
        <v>29.064190528922779</v>
      </c>
      <c r="Q90" t="s">
        <v>289</v>
      </c>
      <c r="R90" t="s">
        <v>385</v>
      </c>
      <c r="S90" s="48" t="s">
        <v>467</v>
      </c>
      <c r="T90" s="35">
        <v>100</v>
      </c>
      <c r="U90" s="35">
        <f t="shared" si="32"/>
        <v>56.521739130434774</v>
      </c>
      <c r="V90" s="35">
        <f t="shared" si="33"/>
        <v>69.230769230769241</v>
      </c>
      <c r="W90" s="35">
        <f t="shared" si="34"/>
        <v>71.428571428571431</v>
      </c>
      <c r="X90" s="35">
        <f t="shared" si="35"/>
        <v>59.340659340659343</v>
      </c>
      <c r="Y90" s="35">
        <f t="shared" si="36"/>
        <v>72.049689440993788</v>
      </c>
      <c r="Z90" s="35">
        <f t="shared" si="37"/>
        <v>74.247491638795992</v>
      </c>
      <c r="AA90" s="35">
        <f t="shared" si="38"/>
        <v>-2.8189202102245687</v>
      </c>
      <c r="AB90" s="35">
        <f t="shared" si="39"/>
        <v>-2.8189202102245474</v>
      </c>
      <c r="AC90" s="35">
        <f t="shared" si="40"/>
        <v>-2.8189202102245616</v>
      </c>
      <c r="AF90">
        <v>2.17</v>
      </c>
      <c r="AG90">
        <v>1.75</v>
      </c>
      <c r="AJ90" t="s">
        <v>452</v>
      </c>
    </row>
    <row r="91" spans="1:36" ht="15" x14ac:dyDescent="0.25">
      <c r="A91">
        <v>2.2999999999999998</v>
      </c>
      <c r="B91">
        <v>3.25</v>
      </c>
      <c r="C91">
        <v>3.5</v>
      </c>
      <c r="D91" s="20">
        <f t="shared" si="28"/>
        <v>2.8189202102245625E-2</v>
      </c>
      <c r="E91" s="17">
        <f>IF(OR($A91="",$B91="",$C91=""),"",A91*'MPTO_working_3-way'!$I90)</f>
        <v>2.3648351648351649</v>
      </c>
      <c r="F91" s="21">
        <f>IF(OR($A91="",$B91="",$C91=""),"",B91*'MPTO_working_3-way'!$I90)</f>
        <v>3.3416149068322984</v>
      </c>
      <c r="G91" s="22">
        <f>IF(OR($A91="",$B91="",$C91=""),"",C91*'MPTO_working_3-way'!$I90)</f>
        <v>3.5986622073578598</v>
      </c>
      <c r="H91" s="17">
        <f>IF(OR($A91="",$B91="",$C91=""),"",'MPTO_working_3-way'!E90)</f>
        <v>2.3508049419693</v>
      </c>
      <c r="I91" s="21">
        <f>IF(OR($A91="",$B91="",$C91=""),"",'MPTO_working_3-way'!F90)</f>
        <v>3.3523758675920985</v>
      </c>
      <c r="J91" s="22">
        <f>IF(OR($A91="",$B91="",$C91=""),"",'MPTO_working_3-way'!G90)</f>
        <v>3.619020172910663</v>
      </c>
      <c r="K91" s="17">
        <f>IF(OR($A91="",$B91="",$C91=""),"",'OddsRatio_working_3-way'!H90)</f>
        <v>2.3568618737305149</v>
      </c>
      <c r="L91" s="21">
        <f>IF(OR($A91="",$B91="",$C91=""),"",'OddsRatio_working_3-way'!I90)</f>
        <v>3.3484147814566603</v>
      </c>
      <c r="M91" s="22">
        <f>IF(OR($A91="",$B91="",$C91=""),"",'OddsRatio_working_3-way'!J90)</f>
        <v>3.6093497571740674</v>
      </c>
      <c r="N91" s="23">
        <f t="shared" si="29"/>
        <v>42.286245353159849</v>
      </c>
      <c r="O91" s="24">
        <f t="shared" si="30"/>
        <v>29.925650557620813</v>
      </c>
      <c r="P91" s="24">
        <f t="shared" si="31"/>
        <v>27.788104089219328</v>
      </c>
      <c r="Q91" t="s">
        <v>431</v>
      </c>
      <c r="R91" t="s">
        <v>292</v>
      </c>
      <c r="S91" s="48" t="s">
        <v>467</v>
      </c>
      <c r="T91" s="35">
        <v>100</v>
      </c>
      <c r="U91" s="35">
        <f t="shared" si="32"/>
        <v>78.586723768736618</v>
      </c>
      <c r="V91" s="35">
        <f t="shared" si="33"/>
        <v>71.098265895953759</v>
      </c>
      <c r="W91" s="35">
        <f t="shared" si="34"/>
        <v>47.368421052631575</v>
      </c>
      <c r="X91" s="35">
        <f t="shared" si="35"/>
        <v>81.533313051414666</v>
      </c>
      <c r="Y91" s="35">
        <f t="shared" si="36"/>
        <v>74.044855178631792</v>
      </c>
      <c r="Z91" s="35">
        <f t="shared" si="37"/>
        <v>50.31501033530963</v>
      </c>
      <c r="AA91" s="35">
        <f t="shared" si="38"/>
        <v>-2.9465892826780475</v>
      </c>
      <c r="AB91" s="35">
        <f t="shared" si="39"/>
        <v>-2.9465892826780333</v>
      </c>
      <c r="AC91" s="35">
        <f t="shared" si="40"/>
        <v>-2.9465892826780546</v>
      </c>
      <c r="AF91">
        <v>2.09</v>
      </c>
      <c r="AG91">
        <v>1.8</v>
      </c>
      <c r="AJ91" t="s">
        <v>452</v>
      </c>
    </row>
    <row r="92" spans="1:36" ht="15" x14ac:dyDescent="0.25">
      <c r="A92">
        <v>4.67</v>
      </c>
      <c r="B92">
        <v>3.46</v>
      </c>
      <c r="C92">
        <v>1.9</v>
      </c>
      <c r="D92" s="20">
        <f t="shared" si="28"/>
        <v>2.9465892826780582E-2</v>
      </c>
      <c r="E92" s="17">
        <f>IF(OR($A92="",$B92="",$C92=""),"",A92*'MPTO_working_3-way'!$I91)</f>
        <v>4.8076057195010655</v>
      </c>
      <c r="F92" s="21">
        <f>IF(OR($A92="",$B92="",$C92=""),"",B92*'MPTO_working_3-way'!$I91)</f>
        <v>3.5619519891806606</v>
      </c>
      <c r="G92" s="22">
        <f>IF(OR($A92="",$B92="",$C92=""),"",C92*'MPTO_working_3-way'!$I91)</f>
        <v>1.955985196370883</v>
      </c>
      <c r="H92" s="17">
        <f>IF(OR($A92="",$B92="",$C92=""),"",'MPTO_working_3-way'!E91)</f>
        <v>4.8945039107463426</v>
      </c>
      <c r="I92" s="21">
        <f>IF(OR($A92="",$B92="",$C92=""),"",'MPTO_working_3-way'!F91)</f>
        <v>3.5817212003555987</v>
      </c>
      <c r="J92" s="22">
        <f>IF(OR($A92="",$B92="",$C92=""),"",'MPTO_working_3-way'!G91)</f>
        <v>1.9361315686910106</v>
      </c>
      <c r="K92" s="17">
        <f>IF(OR($A92="",$B92="",$C92=""),"",'OddsRatio_working_3-way'!H91)</f>
        <v>4.8489352962269576</v>
      </c>
      <c r="L92" s="21">
        <f>IF(OR($A92="",$B92="",$C92=""),"",'OddsRatio_working_3-way'!I91)</f>
        <v>3.5799402803047178</v>
      </c>
      <c r="M92" s="22">
        <f>IF(OR($A92="",$B92="",$C92=""),"",'OddsRatio_working_3-way'!J91)</f>
        <v>1.9438805903553844</v>
      </c>
      <c r="N92" s="23">
        <f t="shared" si="29"/>
        <v>20.80037462189766</v>
      </c>
      <c r="O92" s="24">
        <f t="shared" si="30"/>
        <v>28.074494070595978</v>
      </c>
      <c r="P92" s="24">
        <f t="shared" si="31"/>
        <v>51.125131307506358</v>
      </c>
      <c r="Q92" t="s">
        <v>295</v>
      </c>
      <c r="R92" t="s">
        <v>290</v>
      </c>
      <c r="S92" s="48" t="s">
        <v>467</v>
      </c>
      <c r="T92" s="35">
        <v>100</v>
      </c>
      <c r="U92" s="35">
        <f t="shared" si="32"/>
        <v>56.140350877192972</v>
      </c>
      <c r="V92" s="35">
        <f t="shared" si="33"/>
        <v>70.149253731343279</v>
      </c>
      <c r="W92" s="35">
        <f t="shared" si="34"/>
        <v>70.930232558139537</v>
      </c>
      <c r="X92" s="35">
        <f t="shared" si="35"/>
        <v>58.920513710517184</v>
      </c>
      <c r="Y92" s="35">
        <f t="shared" si="36"/>
        <v>72.929416564667491</v>
      </c>
      <c r="Z92" s="35">
        <f t="shared" si="37"/>
        <v>73.710395391463734</v>
      </c>
      <c r="AA92" s="35">
        <f t="shared" si="38"/>
        <v>-2.7801628333242121</v>
      </c>
      <c r="AB92" s="35">
        <f t="shared" si="39"/>
        <v>-2.7801628333242121</v>
      </c>
      <c r="AC92" s="35">
        <f t="shared" si="40"/>
        <v>-2.7801628333241979</v>
      </c>
      <c r="AF92">
        <v>2.2400000000000002</v>
      </c>
      <c r="AG92">
        <v>1.7</v>
      </c>
      <c r="AJ92" t="s">
        <v>452</v>
      </c>
    </row>
    <row r="93" spans="1:36" ht="15" x14ac:dyDescent="0.25">
      <c r="A93">
        <v>2.2799999999999998</v>
      </c>
      <c r="B93">
        <v>3.35</v>
      </c>
      <c r="C93">
        <v>3.44</v>
      </c>
      <c r="D93" s="20">
        <f t="shared" si="28"/>
        <v>2.7801628333242068E-2</v>
      </c>
      <c r="E93" s="17">
        <f>IF(OR($A93="",$B93="",$C93=""),"",A93*'MPTO_working_3-way'!$I92)</f>
        <v>2.3433877125997915</v>
      </c>
      <c r="F93" s="21">
        <f>IF(OR($A93="",$B93="",$C93=""),"",B93*'MPTO_working_3-way'!$I92)</f>
        <v>3.4431354549163609</v>
      </c>
      <c r="G93" s="22">
        <f>IF(OR($A93="",$B93="",$C93=""),"",C93*'MPTO_working_3-way'!$I92)</f>
        <v>3.5356376014663526</v>
      </c>
      <c r="H93" s="17">
        <f>IF(OR($A93="",$B93="",$C93=""),"",'MPTO_working_3-way'!E92)</f>
        <v>2.329214527007061</v>
      </c>
      <c r="I93" s="21">
        <f>IF(OR($A93="",$B93="",$C93=""),"",'MPTO_working_3-way'!F92)</f>
        <v>3.4573334409398262</v>
      </c>
      <c r="J93" s="22">
        <f>IF(OR($A93="",$B93="",$C93=""),"",'MPTO_working_3-way'!G92)</f>
        <v>3.5532755847584157</v>
      </c>
      <c r="K93" s="17">
        <f>IF(OR($A93="",$B93="",$C93=""),"",'OddsRatio_working_3-way'!H92)</f>
        <v>2.3352830200885779</v>
      </c>
      <c r="L93" s="21">
        <f>IF(OR($A93="",$B93="",$C93=""),"",'OddsRatio_working_3-way'!I92)</f>
        <v>3.4514961696938742</v>
      </c>
      <c r="M93" s="22">
        <f>IF(OR($A93="",$B93="",$C93=""),"",'OddsRatio_working_3-way'!J92)</f>
        <v>3.5453832570438526</v>
      </c>
      <c r="N93" s="23">
        <f t="shared" si="29"/>
        <v>42.673262927139959</v>
      </c>
      <c r="O93" s="24">
        <f t="shared" si="30"/>
        <v>29.043295365337045</v>
      </c>
      <c r="P93" s="24">
        <f t="shared" si="31"/>
        <v>28.283441707522993</v>
      </c>
      <c r="Q93" t="s">
        <v>386</v>
      </c>
      <c r="R93" t="s">
        <v>383</v>
      </c>
      <c r="S93" s="48" t="s">
        <v>467</v>
      </c>
      <c r="T93" s="35">
        <v>100</v>
      </c>
      <c r="U93" s="35">
        <f t="shared" si="32"/>
        <v>42.528735632183903</v>
      </c>
      <c r="V93" s="35">
        <f t="shared" si="33"/>
        <v>74.874371859296474</v>
      </c>
      <c r="W93" s="35">
        <f t="shared" si="34"/>
        <v>79.466119096509232</v>
      </c>
      <c r="X93" s="35">
        <f t="shared" si="35"/>
        <v>45.659509044194273</v>
      </c>
      <c r="Y93" s="35">
        <f t="shared" si="36"/>
        <v>78.005145271306844</v>
      </c>
      <c r="Z93" s="35">
        <f t="shared" si="37"/>
        <v>82.596892508519602</v>
      </c>
      <c r="AA93" s="35">
        <f t="shared" si="38"/>
        <v>-3.1307734120103703</v>
      </c>
      <c r="AB93" s="35">
        <f t="shared" si="39"/>
        <v>-3.1307734120103703</v>
      </c>
      <c r="AC93" s="35">
        <f t="shared" si="40"/>
        <v>-3.1307734120103703</v>
      </c>
      <c r="AF93">
        <v>1.98</v>
      </c>
      <c r="AG93">
        <v>1.91</v>
      </c>
      <c r="AJ93" t="s">
        <v>452</v>
      </c>
    </row>
    <row r="94" spans="1:36" ht="15" x14ac:dyDescent="0.25">
      <c r="A94">
        <v>1.74</v>
      </c>
      <c r="B94">
        <v>3.98</v>
      </c>
      <c r="C94">
        <v>4.87</v>
      </c>
      <c r="D94" s="20">
        <f t="shared" si="28"/>
        <v>3.130773412010357E-2</v>
      </c>
      <c r="E94" s="17">
        <f>IF(OR($A94="",$B94="",$C94=""),"",A94*'MPTO_working_3-way'!$I93)</f>
        <v>1.7944754573689803</v>
      </c>
      <c r="F94" s="21">
        <f>IF(OR($A94="",$B94="",$C94=""),"",B94*'MPTO_working_3-way'!$I93)</f>
        <v>4.1046047817980122</v>
      </c>
      <c r="G94" s="22">
        <f>IF(OR($A94="",$B94="",$C94=""),"",C94*'MPTO_working_3-way'!$I93)</f>
        <v>5.0224686651649044</v>
      </c>
      <c r="H94" s="17">
        <f>IF(OR($A94="",$B94="",$C94=""),"",'MPTO_working_3-way'!E93)</f>
        <v>1.7721801072950349</v>
      </c>
      <c r="I94" s="21">
        <f>IF(OR($A94="",$B94="",$C94=""),"",'MPTO_working_3-way'!F93)</f>
        <v>4.1524726494697992</v>
      </c>
      <c r="J94" s="22">
        <f>IF(OR($A94="",$B94="",$C94=""),"",'MPTO_working_3-way'!G93)</f>
        <v>5.1307600451203053</v>
      </c>
      <c r="K94" s="17">
        <f>IF(OR($A94="",$B94="",$C94=""),"",'OddsRatio_working_3-way'!H93)</f>
        <v>1.7802156686221267</v>
      </c>
      <c r="L94" s="21">
        <f>IF(OR($A94="",$B94="",$C94=""),"",'OddsRatio_working_3-way'!I93)</f>
        <v>4.1419495844512664</v>
      </c>
      <c r="M94" s="22">
        <f>IF(OR($A94="",$B94="",$C94=""),"",'OddsRatio_working_3-way'!J93)</f>
        <v>5.0803170777940938</v>
      </c>
      <c r="N94" s="23">
        <f t="shared" si="29"/>
        <v>55.726591071141065</v>
      </c>
      <c r="O94" s="24">
        <f t="shared" si="30"/>
        <v>24.362881523564187</v>
      </c>
      <c r="P94" s="24">
        <f t="shared" si="31"/>
        <v>19.910527405294758</v>
      </c>
      <c r="Q94" t="s">
        <v>297</v>
      </c>
      <c r="R94" t="s">
        <v>288</v>
      </c>
      <c r="S94" s="48" t="s">
        <v>467</v>
      </c>
      <c r="T94" s="35">
        <v>100</v>
      </c>
      <c r="U94" s="35">
        <f t="shared" si="32"/>
        <v>56.140350877192972</v>
      </c>
      <c r="V94" s="35">
        <f t="shared" si="33"/>
        <v>67.10526315789474</v>
      </c>
      <c r="W94" s="35">
        <f t="shared" si="34"/>
        <v>73.958333333333343</v>
      </c>
      <c r="X94" s="35">
        <f t="shared" si="35"/>
        <v>58.936403508771939</v>
      </c>
      <c r="Y94" s="35">
        <f t="shared" si="36"/>
        <v>69.901315789473699</v>
      </c>
      <c r="Z94" s="35">
        <f t="shared" si="37"/>
        <v>76.754385964912288</v>
      </c>
      <c r="AA94" s="35">
        <f t="shared" si="38"/>
        <v>-2.7960526315789664</v>
      </c>
      <c r="AB94" s="35">
        <f t="shared" si="39"/>
        <v>-2.7960526315789593</v>
      </c>
      <c r="AC94" s="35">
        <f t="shared" si="40"/>
        <v>-2.7960526315789451</v>
      </c>
      <c r="AF94">
        <v>1.83</v>
      </c>
      <c r="AG94">
        <v>2.06</v>
      </c>
      <c r="AJ94" t="s">
        <v>452</v>
      </c>
    </row>
    <row r="95" spans="1:36" ht="15" x14ac:dyDescent="0.25">
      <c r="A95">
        <v>2.2799999999999998</v>
      </c>
      <c r="B95">
        <v>3.04</v>
      </c>
      <c r="C95">
        <v>3.84</v>
      </c>
      <c r="D95" s="20">
        <f t="shared" si="28"/>
        <v>2.7960526315789602E-2</v>
      </c>
      <c r="E95" s="17">
        <f>IF(OR($A95="",$B95="",$C95=""),"",A95*'MPTO_working_3-way'!$I94)</f>
        <v>2.34375</v>
      </c>
      <c r="F95" s="21">
        <f>IF(OR($A95="",$B95="",$C95=""),"",B95*'MPTO_working_3-way'!$I94)</f>
        <v>3.1250000000000004</v>
      </c>
      <c r="G95" s="22">
        <f>IF(OR($A95="",$B95="",$C95=""),"",C95*'MPTO_working_3-way'!$I94)</f>
        <v>3.9473684210526319</v>
      </c>
      <c r="H95" s="17">
        <f>IF(OR($A95="",$B95="",$C95=""),"",'MPTO_working_3-way'!E94)</f>
        <v>2.3295019157088124</v>
      </c>
      <c r="I95" s="21">
        <f>IF(OR($A95="",$B95="",$C95=""),"",'MPTO_working_3-way'!F94)</f>
        <v>3.1286449399656955</v>
      </c>
      <c r="J95" s="22">
        <f>IF(OR($A95="",$B95="",$C95=""),"",'MPTO_working_3-way'!G94)</f>
        <v>3.9825327510917035</v>
      </c>
      <c r="K95" s="17">
        <f>IF(OR($A95="",$B95="",$C95=""),"",'OddsRatio_working_3-way'!H94)</f>
        <v>2.3357990896745515</v>
      </c>
      <c r="L95" s="21">
        <f>IF(OR($A95="",$B95="",$C95=""),"",'OddsRatio_working_3-way'!I94)</f>
        <v>3.1289297991688163</v>
      </c>
      <c r="M95" s="22">
        <f>IF(OR($A95="",$B95="",$C95=""),"",'OddsRatio_working_3-way'!J94)</f>
        <v>3.9638042302154117</v>
      </c>
      <c r="N95" s="23">
        <f t="shared" si="29"/>
        <v>42.666666666666671</v>
      </c>
      <c r="O95" s="24">
        <f t="shared" si="30"/>
        <v>31.999999999999996</v>
      </c>
      <c r="P95" s="24">
        <f t="shared" si="31"/>
        <v>25.333333333333329</v>
      </c>
      <c r="Q95" t="s">
        <v>294</v>
      </c>
      <c r="R95" t="s">
        <v>296</v>
      </c>
      <c r="S95" s="48" t="s">
        <v>467</v>
      </c>
      <c r="T95" s="35">
        <v>100</v>
      </c>
      <c r="U95" s="35">
        <f t="shared" si="32"/>
        <v>49.494949494949495</v>
      </c>
      <c r="V95" s="35">
        <f t="shared" si="33"/>
        <v>71.428571428571431</v>
      </c>
      <c r="W95" s="35">
        <f t="shared" si="34"/>
        <v>76.24703087885986</v>
      </c>
      <c r="X95" s="35">
        <f t="shared" si="35"/>
        <v>52.324397692568716</v>
      </c>
      <c r="Y95" s="35">
        <f t="shared" si="36"/>
        <v>74.258019626190645</v>
      </c>
      <c r="Z95" s="35">
        <f t="shared" si="37"/>
        <v>79.076479076479075</v>
      </c>
      <c r="AA95" s="35">
        <f t="shared" si="38"/>
        <v>-2.8294481976192216</v>
      </c>
      <c r="AB95" s="35">
        <f t="shared" si="39"/>
        <v>-2.8294481976192145</v>
      </c>
      <c r="AC95" s="35">
        <f t="shared" si="40"/>
        <v>-2.8294481976192145</v>
      </c>
      <c r="AF95">
        <v>2.38</v>
      </c>
      <c r="AG95">
        <v>1.63</v>
      </c>
      <c r="AJ95" t="s">
        <v>452</v>
      </c>
    </row>
    <row r="96" spans="1:36" ht="15" x14ac:dyDescent="0.25">
      <c r="A96">
        <v>1.98</v>
      </c>
      <c r="B96">
        <v>3.5</v>
      </c>
      <c r="C96">
        <v>4.21</v>
      </c>
      <c r="D96" s="20">
        <f t="shared" si="28"/>
        <v>2.829448197619211E-2</v>
      </c>
      <c r="E96" s="17">
        <f>IF(OR($A96="",$B96="",$C96=""),"",A96*'MPTO_working_3-way'!$I95)</f>
        <v>2.0360230743128604</v>
      </c>
      <c r="F96" s="21">
        <f>IF(OR($A96="",$B96="",$C96=""),"",B96*'MPTO_working_3-way'!$I95)</f>
        <v>3.5990306869166724</v>
      </c>
      <c r="G96" s="22">
        <f>IF(OR($A96="",$B96="",$C96=""),"",C96*'MPTO_working_3-way'!$I95)</f>
        <v>4.3291197691197691</v>
      </c>
      <c r="H96" s="17">
        <f>IF(OR($A96="",$B96="",$C96=""),"",'MPTO_working_3-way'!E95)</f>
        <v>2.0176788575248676</v>
      </c>
      <c r="I96" s="21">
        <f>IF(OR($A96="",$B96="",$C96=""),"",'MPTO_working_3-way'!F95)</f>
        <v>3.6194798589027326</v>
      </c>
      <c r="J96" s="22">
        <f>IF(OR($A96="",$B96="",$C96=""),"",'MPTO_working_3-way'!G95)</f>
        <v>4.3840767362067661</v>
      </c>
      <c r="K96" s="17">
        <f>IF(OR($A96="",$B96="",$C96=""),"",'OddsRatio_working_3-way'!H95)</f>
        <v>2.0249390339459596</v>
      </c>
      <c r="L96" s="21">
        <f>IF(OR($A96="",$B96="",$C96=""),"",'OddsRatio_working_3-way'!I95)</f>
        <v>3.6146403927192852</v>
      </c>
      <c r="M96" s="22">
        <f>IF(OR($A96="",$B96="",$C96=""),"",'OddsRatio_working_3-way'!J95)</f>
        <v>4.3571982642515614</v>
      </c>
      <c r="N96" s="23">
        <f t="shared" si="29"/>
        <v>49.115356923815369</v>
      </c>
      <c r="O96" s="24">
        <f t="shared" si="30"/>
        <v>27.78525905975841</v>
      </c>
      <c r="P96" s="24">
        <f t="shared" si="31"/>
        <v>23.099384016426228</v>
      </c>
      <c r="Q96" t="s">
        <v>287</v>
      </c>
      <c r="R96" t="s">
        <v>430</v>
      </c>
      <c r="S96" s="48" t="s">
        <v>467</v>
      </c>
      <c r="T96" s="35">
        <v>100</v>
      </c>
      <c r="U96" s="35">
        <f t="shared" si="32"/>
        <v>35.483870967741936</v>
      </c>
      <c r="V96" s="35">
        <f t="shared" si="33"/>
        <v>75.124378109452735</v>
      </c>
      <c r="W96" s="35">
        <f t="shared" si="34"/>
        <v>86.072423398328695</v>
      </c>
      <c r="X96" s="35">
        <f t="shared" si="35"/>
        <v>38.803198492218577</v>
      </c>
      <c r="Y96" s="35">
        <f t="shared" si="36"/>
        <v>78.443705633929369</v>
      </c>
      <c r="Z96" s="35">
        <f t="shared" si="37"/>
        <v>89.391750922805329</v>
      </c>
      <c r="AA96" s="35">
        <f t="shared" si="38"/>
        <v>-3.3193275244766411</v>
      </c>
      <c r="AB96" s="35">
        <f t="shared" si="39"/>
        <v>-3.319327524476634</v>
      </c>
      <c r="AC96" s="35">
        <f t="shared" si="40"/>
        <v>-3.319327524476634</v>
      </c>
      <c r="AF96">
        <v>2.12</v>
      </c>
      <c r="AG96">
        <v>1.78</v>
      </c>
      <c r="AJ96" t="s">
        <v>452</v>
      </c>
    </row>
    <row r="97" spans="1:36" ht="15" x14ac:dyDescent="0.25">
      <c r="A97">
        <v>1.55</v>
      </c>
      <c r="B97">
        <v>4.0199999999999996</v>
      </c>
      <c r="C97">
        <v>7.18</v>
      </c>
      <c r="D97" s="20">
        <f t="shared" si="28"/>
        <v>3.319327524476634E-2</v>
      </c>
      <c r="E97" s="17">
        <f>IF(OR($A97="",$B97="",$C97=""),"",A97*'MPTO_working_3-way'!$I96)</f>
        <v>1.6014495766293879</v>
      </c>
      <c r="F97" s="21">
        <f>IF(OR($A97="",$B97="",$C97=""),"",B97*'MPTO_working_3-way'!$I96)</f>
        <v>4.1534369664839605</v>
      </c>
      <c r="G97" s="22">
        <f>IF(OR($A97="",$B97="",$C97=""),"",C97*'MPTO_working_3-way'!$I96)</f>
        <v>7.4183277162574219</v>
      </c>
      <c r="H97" s="17">
        <f>IF(OR($A97="",$B97="",$C97=""),"",'MPTO_working_3-way'!E96)</f>
        <v>1.5770461183717486</v>
      </c>
      <c r="I97" s="21">
        <f>IF(OR($A97="",$B97="",$C97=""),"",'MPTO_working_3-way'!F96)</f>
        <v>4.2071288365173567</v>
      </c>
      <c r="J97" s="22">
        <f>IF(OR($A97="",$B97="",$C97=""),"",'MPTO_working_3-way'!G96)</f>
        <v>7.7996220358229138</v>
      </c>
      <c r="K97" s="17">
        <f>IF(OR($A97="",$B97="",$C97=""),"",'OddsRatio_working_3-way'!H96)</f>
        <v>1.585403951388364</v>
      </c>
      <c r="L97" s="21">
        <f>IF(OR($A97="",$B97="",$C97=""),"",'OddsRatio_working_3-way'!I96)</f>
        <v>4.2143998785324701</v>
      </c>
      <c r="M97" s="22">
        <f>IF(OR($A97="",$B97="",$C97=""),"",'OddsRatio_working_3-way'!J96)</f>
        <v>7.5778116719637989</v>
      </c>
      <c r="N97" s="23">
        <f t="shared" si="29"/>
        <v>62.44342716707483</v>
      </c>
      <c r="O97" s="24">
        <f t="shared" si="30"/>
        <v>24.076445798250244</v>
      </c>
      <c r="P97" s="24">
        <f t="shared" si="31"/>
        <v>13.480127034674929</v>
      </c>
      <c r="Q97" t="s">
        <v>299</v>
      </c>
      <c r="R97" t="s">
        <v>286</v>
      </c>
      <c r="S97" s="48" t="s">
        <v>467</v>
      </c>
      <c r="T97" s="35">
        <v>100</v>
      </c>
      <c r="U97" s="35">
        <f t="shared" si="32"/>
        <v>57.805907172995774</v>
      </c>
      <c r="V97" s="35">
        <f t="shared" si="33"/>
        <v>72.602739726027394</v>
      </c>
      <c r="W97" s="35">
        <f t="shared" si="34"/>
        <v>66.88741721854305</v>
      </c>
      <c r="X97" s="35">
        <f t="shared" si="35"/>
        <v>60.509843055429556</v>
      </c>
      <c r="Y97" s="35">
        <f t="shared" si="36"/>
        <v>75.306675608461177</v>
      </c>
      <c r="Z97" s="35">
        <f t="shared" si="37"/>
        <v>69.591353100976818</v>
      </c>
      <c r="AA97" s="35">
        <f t="shared" si="38"/>
        <v>-2.7039358824337825</v>
      </c>
      <c r="AB97" s="35">
        <f t="shared" si="39"/>
        <v>-2.7039358824337825</v>
      </c>
      <c r="AC97" s="35">
        <f t="shared" si="40"/>
        <v>-2.7039358824337683</v>
      </c>
      <c r="AF97">
        <v>1.93</v>
      </c>
      <c r="AG97">
        <v>1.95</v>
      </c>
      <c r="AJ97" t="s">
        <v>452</v>
      </c>
    </row>
    <row r="98" spans="1:36" ht="15" x14ac:dyDescent="0.25">
      <c r="A98">
        <v>2.37</v>
      </c>
      <c r="B98">
        <v>3.65</v>
      </c>
      <c r="C98">
        <v>3.02</v>
      </c>
      <c r="D98" s="20">
        <f t="shared" si="28"/>
        <v>2.7039358824337612E-2</v>
      </c>
      <c r="E98" s="17">
        <f>IF(OR($A98="",$B98="",$C98=""),"",A98*'MPTO_working_3-way'!$I97)</f>
        <v>2.4340832804136801</v>
      </c>
      <c r="F98" s="21">
        <f>IF(OR($A98="",$B98="",$C98=""),"",B98*'MPTO_working_3-way'!$I97)</f>
        <v>3.7486936597088323</v>
      </c>
      <c r="G98" s="22">
        <f>IF(OR($A98="",$B98="",$C98=""),"",C98*'MPTO_working_3-way'!$I97)</f>
        <v>3.1016588636494995</v>
      </c>
      <c r="H98" s="17">
        <f>IF(OR($A98="",$B98="",$C98=""),"",'MPTO_working_3-way'!E97)</f>
        <v>2.4217308183734252</v>
      </c>
      <c r="I98" s="21">
        <f>IF(OR($A98="",$B98="",$C98=""),"",'MPTO_working_3-way'!F97)</f>
        <v>3.7741619517851692</v>
      </c>
      <c r="J98" s="22">
        <f>IF(OR($A98="",$B98="",$C98=""),"",'MPTO_working_3-way'!G97)</f>
        <v>3.1045034067983854</v>
      </c>
      <c r="K98" s="17">
        <f>IF(OR($A98="",$B98="",$C98=""),"",'OddsRatio_working_3-way'!H97)</f>
        <v>2.4272852740174145</v>
      </c>
      <c r="L98" s="21">
        <f>IF(OR($A98="",$B98="",$C98=""),"",'OddsRatio_working_3-way'!I97)</f>
        <v>3.7608072818585025</v>
      </c>
      <c r="M98" s="22">
        <f>IF(OR($A98="",$B98="",$C98=""),"",'OddsRatio_working_3-way'!J97)</f>
        <v>3.1044644186242163</v>
      </c>
      <c r="N98" s="23">
        <f t="shared" si="29"/>
        <v>41.08322866545663</v>
      </c>
      <c r="O98" s="24">
        <f t="shared" si="30"/>
        <v>26.675959434830744</v>
      </c>
      <c r="P98" s="24">
        <f t="shared" si="31"/>
        <v>32.240811899712654</v>
      </c>
      <c r="Q98" t="s">
        <v>397</v>
      </c>
      <c r="R98" t="s">
        <v>394</v>
      </c>
      <c r="S98" s="48" t="s">
        <v>467</v>
      </c>
      <c r="T98" s="35">
        <v>100</v>
      </c>
      <c r="U98" s="35">
        <f t="shared" si="32"/>
        <v>48.453608247422686</v>
      </c>
      <c r="V98" s="35">
        <f t="shared" si="33"/>
        <v>73.614775725593674</v>
      </c>
      <c r="W98" s="35">
        <f t="shared" si="34"/>
        <v>74.874371859296474</v>
      </c>
      <c r="X98" s="35">
        <f t="shared" si="35"/>
        <v>51.510852415109845</v>
      </c>
      <c r="Y98" s="35">
        <f t="shared" si="36"/>
        <v>76.672019893280847</v>
      </c>
      <c r="Z98" s="35">
        <f t="shared" si="37"/>
        <v>77.931616026983662</v>
      </c>
      <c r="AA98" s="35">
        <f t="shared" si="38"/>
        <v>-3.0572441676871591</v>
      </c>
      <c r="AB98" s="35">
        <f t="shared" si="39"/>
        <v>-3.0572441676871733</v>
      </c>
      <c r="AC98" s="35">
        <f t="shared" si="40"/>
        <v>-3.0572441676871875</v>
      </c>
      <c r="AF98">
        <v>1.88</v>
      </c>
      <c r="AG98">
        <v>2.02</v>
      </c>
      <c r="AJ98" t="s">
        <v>453</v>
      </c>
    </row>
    <row r="99" spans="1:36" ht="15" x14ac:dyDescent="0.25">
      <c r="A99">
        <v>1.94</v>
      </c>
      <c r="B99">
        <v>3.79</v>
      </c>
      <c r="C99">
        <v>3.98</v>
      </c>
      <c r="D99" s="20">
        <f t="shared" si="28"/>
        <v>3.0572441676871787E-2</v>
      </c>
      <c r="E99" s="17">
        <f>IF(OR($A99="",$B99="",$C99=""),"",A99*'MPTO_working_3-way'!$I98)</f>
        <v>1.9993105368531312</v>
      </c>
      <c r="F99" s="21">
        <f>IF(OR($A99="",$B99="",$C99=""),"",B99*'MPTO_working_3-way'!$I98)</f>
        <v>3.9058695539553443</v>
      </c>
      <c r="G99" s="22">
        <f>IF(OR($A99="",$B99="",$C99=""),"",C99*'MPTO_working_3-way'!$I98)</f>
        <v>4.10167831787395</v>
      </c>
      <c r="H99" s="17">
        <f>IF(OR($A99="",$B99="",$C99=""),"",'MPTO_working_3-way'!E98)</f>
        <v>1.979127708973373</v>
      </c>
      <c r="I99" s="21">
        <f>IF(OR($A99="",$B99="",$C99=""),"",'MPTO_working_3-way'!F98)</f>
        <v>3.9422627418232787</v>
      </c>
      <c r="J99" s="22">
        <f>IF(OR($A99="",$B99="",$C99=""),"",'MPTO_working_3-way'!G98)</f>
        <v>4.1482507233800945</v>
      </c>
      <c r="K99" s="17">
        <f>IF(OR($A99="",$B99="",$C99=""),"",'OddsRatio_working_3-way'!H98)</f>
        <v>1.9869144226953439</v>
      </c>
      <c r="L99" s="21">
        <f>IF(OR($A99="",$B99="",$C99=""),"",'OddsRatio_working_3-way'!I98)</f>
        <v>3.9292459992766058</v>
      </c>
      <c r="M99" s="22">
        <f>IF(OR($A99="",$B99="",$C99=""),"",'OddsRatio_working_3-way'!J98)</f>
        <v>4.1287287017363035</v>
      </c>
      <c r="N99" s="23">
        <f t="shared" si="29"/>
        <v>50.017242522713701</v>
      </c>
      <c r="O99" s="24">
        <f t="shared" si="30"/>
        <v>25.602493534053977</v>
      </c>
      <c r="P99" s="24">
        <f t="shared" si="31"/>
        <v>24.380263943232304</v>
      </c>
      <c r="Q99" t="s">
        <v>395</v>
      </c>
      <c r="R99" t="s">
        <v>300</v>
      </c>
      <c r="S99" s="48" t="s">
        <v>467</v>
      </c>
      <c r="T99" s="35">
        <v>100</v>
      </c>
      <c r="U99" s="35">
        <f t="shared" si="32"/>
        <v>42.857142857142854</v>
      </c>
      <c r="V99" s="35">
        <f t="shared" si="33"/>
        <v>76.635514018691595</v>
      </c>
      <c r="W99" s="35">
        <f t="shared" si="34"/>
        <v>77.477477477477478</v>
      </c>
      <c r="X99" s="35">
        <f t="shared" si="35"/>
        <v>45.887008503830927</v>
      </c>
      <c r="Y99" s="35">
        <f t="shared" si="36"/>
        <v>79.66537966537966</v>
      </c>
      <c r="Z99" s="35">
        <f t="shared" si="37"/>
        <v>80.507343124165558</v>
      </c>
      <c r="AA99" s="35">
        <f t="shared" si="38"/>
        <v>-3.0298656466880729</v>
      </c>
      <c r="AB99" s="35">
        <f t="shared" si="39"/>
        <v>-3.0298656466880658</v>
      </c>
      <c r="AC99" s="35">
        <f t="shared" si="40"/>
        <v>-3.02986564668808</v>
      </c>
      <c r="AF99">
        <v>1.85</v>
      </c>
      <c r="AG99">
        <v>2.0499999999999998</v>
      </c>
      <c r="AJ99" t="s">
        <v>453</v>
      </c>
    </row>
    <row r="100" spans="1:36" ht="15" x14ac:dyDescent="0.25">
      <c r="A100">
        <v>1.75</v>
      </c>
      <c r="B100">
        <v>4.28</v>
      </c>
      <c r="C100">
        <v>4.4400000000000004</v>
      </c>
      <c r="D100" s="20">
        <f t="shared" si="28"/>
        <v>3.0298656466880791E-2</v>
      </c>
      <c r="E100" s="17">
        <f>IF(OR($A100="",$B100="",$C100=""),"",A100*'MPTO_working_3-way'!$I99)</f>
        <v>1.8030226488170413</v>
      </c>
      <c r="F100" s="21">
        <f>IF(OR($A100="",$B100="",$C100=""),"",B100*'MPTO_working_3-way'!$I99)</f>
        <v>4.4096782496782501</v>
      </c>
      <c r="G100" s="22">
        <f>IF(OR($A100="",$B100="",$C100=""),"",C100*'MPTO_working_3-way'!$I99)</f>
        <v>4.5745260347129513</v>
      </c>
      <c r="H100" s="17">
        <f>IF(OR($A100="",$B100="",$C100=""),"",'MPTO_working_3-way'!E99)</f>
        <v>1.7814863754865897</v>
      </c>
      <c r="I100" s="21">
        <f>IF(OR($A100="",$B100="",$C100=""),"",'MPTO_working_3-way'!F99)</f>
        <v>4.4733660951287755</v>
      </c>
      <c r="J100" s="22">
        <f>IF(OR($A100="",$B100="",$C100=""),"",'MPTO_working_3-way'!G99)</f>
        <v>4.6484456537945436</v>
      </c>
      <c r="K100" s="17">
        <f>IF(OR($A100="",$B100="",$C100=""),"",'OddsRatio_working_3-way'!H99)</f>
        <v>1.7892205851424969</v>
      </c>
      <c r="L100" s="21">
        <f>IF(OR($A100="",$B100="",$C100=""),"",'OddsRatio_working_3-way'!I99)</f>
        <v>4.4515246923565197</v>
      </c>
      <c r="M100" s="22">
        <f>IF(OR($A100="",$B100="",$C100=""),"",'OddsRatio_working_3-way'!J99)</f>
        <v>4.619891750520253</v>
      </c>
      <c r="N100" s="23">
        <f t="shared" si="29"/>
        <v>55.462420322678561</v>
      </c>
      <c r="O100" s="24">
        <f t="shared" si="30"/>
        <v>22.677391487076513</v>
      </c>
      <c r="P100" s="24">
        <f t="shared" si="31"/>
        <v>21.860188190244926</v>
      </c>
      <c r="Q100" t="s">
        <v>393</v>
      </c>
      <c r="R100" t="s">
        <v>387</v>
      </c>
      <c r="S100" s="48" t="s">
        <v>467</v>
      </c>
      <c r="T100" s="35">
        <v>100</v>
      </c>
      <c r="U100" s="35">
        <f t="shared" si="32"/>
        <v>89.327641408751333</v>
      </c>
      <c r="V100" s="35">
        <f t="shared" si="33"/>
        <v>79.079497907949786</v>
      </c>
      <c r="W100" s="35">
        <f t="shared" si="34"/>
        <v>28.571428571428573</v>
      </c>
      <c r="X100" s="35">
        <f t="shared" si="35"/>
        <v>92.349073520621644</v>
      </c>
      <c r="Y100" s="35">
        <f t="shared" si="36"/>
        <v>82.100930019820098</v>
      </c>
      <c r="Z100" s="35">
        <f t="shared" si="37"/>
        <v>31.592860683298873</v>
      </c>
      <c r="AA100" s="35">
        <f t="shared" si="38"/>
        <v>-3.0214321118703111</v>
      </c>
      <c r="AB100" s="35">
        <f t="shared" si="39"/>
        <v>-3.0214321118703111</v>
      </c>
      <c r="AC100" s="35">
        <f t="shared" si="40"/>
        <v>-3.0214321118703005</v>
      </c>
      <c r="AF100">
        <v>1.61</v>
      </c>
      <c r="AG100">
        <v>2.42</v>
      </c>
      <c r="AJ100" t="s">
        <v>453</v>
      </c>
    </row>
    <row r="101" spans="1:36" ht="15" x14ac:dyDescent="0.25">
      <c r="A101">
        <v>9.3699999999999992</v>
      </c>
      <c r="B101">
        <v>4.78</v>
      </c>
      <c r="C101">
        <v>1.4</v>
      </c>
      <c r="D101" s="20">
        <f t="shared" si="28"/>
        <v>3.0214321118703147E-2</v>
      </c>
      <c r="E101" s="17">
        <f>IF(OR($A101="",$B101="",$C101=""),"",A101*'MPTO_working_3-way'!$I100)</f>
        <v>9.6531081888822481</v>
      </c>
      <c r="F101" s="21">
        <f>IF(OR($A101="",$B101="",$C101=""),"",B101*'MPTO_working_3-way'!$I100)</f>
        <v>4.9244244549474017</v>
      </c>
      <c r="G101" s="22">
        <f>IF(OR($A101="",$B101="",$C101=""),"",C101*'MPTO_working_3-way'!$I100)</f>
        <v>1.4423000495661844</v>
      </c>
      <c r="H101" s="17">
        <f>IF(OR($A101="",$B101="",$C101=""),"",'MPTO_working_3-way'!E100)</f>
        <v>10.346381804741542</v>
      </c>
      <c r="I101" s="21">
        <f>IF(OR($A101="",$B101="",$C101=""),"",'MPTO_working_3-way'!F100)</f>
        <v>5.0217547299158776</v>
      </c>
      <c r="J101" s="22">
        <f>IF(OR($A101="",$B101="",$C101=""),"",'MPTO_working_3-way'!G100)</f>
        <v>1.4200223384336101</v>
      </c>
      <c r="K101" s="17">
        <f>IF(OR($A101="",$B101="",$C101=""),"",'OddsRatio_working_3-way'!H100)</f>
        <v>9.9355423679233539</v>
      </c>
      <c r="L101" s="21">
        <f>IF(OR($A101="",$B101="",$C101=""),"",'OddsRatio_working_3-way'!I100)</f>
        <v>5.035406230675064</v>
      </c>
      <c r="M101" s="22">
        <f>IF(OR($A101="",$B101="",$C101=""),"",'OddsRatio_working_3-way'!J100)</f>
        <v>1.4270271143571494</v>
      </c>
      <c r="N101" s="23">
        <f t="shared" si="29"/>
        <v>10.359357633137559</v>
      </c>
      <c r="O101" s="24">
        <f t="shared" si="30"/>
        <v>20.30694163650605</v>
      </c>
      <c r="P101" s="24">
        <f t="shared" si="31"/>
        <v>69.333700730356369</v>
      </c>
      <c r="Q101" t="s">
        <v>401</v>
      </c>
      <c r="R101" t="s">
        <v>176</v>
      </c>
      <c r="S101" s="48" t="s">
        <v>467</v>
      </c>
      <c r="T101" s="35">
        <v>100</v>
      </c>
      <c r="U101" s="35">
        <f t="shared" si="32"/>
        <v>15.254237288135595</v>
      </c>
      <c r="V101" s="35">
        <f t="shared" si="33"/>
        <v>86.910994764397898</v>
      </c>
      <c r="W101" s="35">
        <f t="shared" si="34"/>
        <v>94.30848036425725</v>
      </c>
      <c r="X101" s="35">
        <f t="shared" si="35"/>
        <v>18.780524871344838</v>
      </c>
      <c r="Y101" s="35">
        <f t="shared" si="36"/>
        <v>90.437282347607166</v>
      </c>
      <c r="Z101" s="35">
        <f t="shared" si="37"/>
        <v>97.834767947466503</v>
      </c>
      <c r="AA101" s="35">
        <f t="shared" si="38"/>
        <v>-3.5262875832092426</v>
      </c>
      <c r="AB101" s="35">
        <f t="shared" si="39"/>
        <v>-3.5262875832092675</v>
      </c>
      <c r="AC101" s="35">
        <f t="shared" si="40"/>
        <v>-3.5262875832092533</v>
      </c>
      <c r="AF101">
        <v>1.9</v>
      </c>
      <c r="AG101">
        <v>1.99</v>
      </c>
      <c r="AJ101" t="s">
        <v>446</v>
      </c>
    </row>
    <row r="102" spans="1:36" ht="15" x14ac:dyDescent="0.25">
      <c r="A102">
        <v>1.18</v>
      </c>
      <c r="B102">
        <v>7.64</v>
      </c>
      <c r="C102">
        <v>17.57</v>
      </c>
      <c r="D102" s="20">
        <f t="shared" si="28"/>
        <v>3.5262875832092533E-2</v>
      </c>
      <c r="E102" s="17">
        <f>IF(OR($A102="",$B102="",$C102=""),"",A102*'MPTO_working_3-way'!$I101)</f>
        <v>1.2216101934818691</v>
      </c>
      <c r="F102" s="21">
        <f>IF(OR($A102="",$B102="",$C102=""),"",B102*'MPTO_working_3-way'!$I101)</f>
        <v>7.9094083713571868</v>
      </c>
      <c r="G102" s="22">
        <f>IF(OR($A102="",$B102="",$C102=""),"",C102*'MPTO_working_3-way'!$I101)</f>
        <v>18.189568728369867</v>
      </c>
      <c r="H102" s="17">
        <f>IF(OR($A102="",$B102="",$C102=""),"",'MPTO_working_3-way'!E101)</f>
        <v>1.196596875841184</v>
      </c>
      <c r="I102" s="21">
        <f>IF(OR($A102="",$B102="",$C102=""),"",'MPTO_working_3-way'!F101)</f>
        <v>8.393785346581442</v>
      </c>
      <c r="J102" s="22">
        <f>IF(OR($A102="",$B102="",$C102=""),"",'MPTO_working_3-way'!G101)</f>
        <v>22.143046358109665</v>
      </c>
      <c r="K102" s="17">
        <f>IF(OR($A102="",$B102="",$C102=""),"",'OddsRatio_working_3-way'!H101)</f>
        <v>1.2029004991286987</v>
      </c>
      <c r="L102" s="21">
        <f>IF(OR($A102="",$B102="",$C102=""),"",'OddsRatio_working_3-way'!I101)</f>
        <v>8.4847739678586613</v>
      </c>
      <c r="M102" s="22">
        <f>IF(OR($A102="",$B102="",$C102=""),"",'OddsRatio_working_3-way'!J101)</f>
        <v>19.678118169791869</v>
      </c>
      <c r="N102" s="23">
        <f t="shared" si="29"/>
        <v>81.859172863462348</v>
      </c>
      <c r="O102" s="24">
        <f t="shared" si="30"/>
        <v>12.643170677864601</v>
      </c>
      <c r="P102" s="24">
        <f t="shared" si="31"/>
        <v>5.4976564586730534</v>
      </c>
      <c r="Q102" t="s">
        <v>177</v>
      </c>
      <c r="R102" t="s">
        <v>402</v>
      </c>
      <c r="S102" s="48" t="s">
        <v>467</v>
      </c>
      <c r="T102" s="35">
        <v>100</v>
      </c>
      <c r="U102" s="35">
        <f t="shared" si="32"/>
        <v>86.449864498644999</v>
      </c>
      <c r="V102" s="35">
        <f t="shared" si="33"/>
        <v>78.40172786177105</v>
      </c>
      <c r="W102" s="35">
        <f t="shared" si="34"/>
        <v>31.972789115646258</v>
      </c>
      <c r="X102" s="35">
        <f t="shared" si="35"/>
        <v>89.625483022582685</v>
      </c>
      <c r="Y102" s="35">
        <f t="shared" si="36"/>
        <v>81.577346385708751</v>
      </c>
      <c r="Z102" s="35">
        <f t="shared" si="37"/>
        <v>35.148407639583958</v>
      </c>
      <c r="AA102" s="35">
        <f t="shared" si="38"/>
        <v>-3.1756185239376862</v>
      </c>
      <c r="AB102" s="35">
        <f t="shared" si="39"/>
        <v>-3.1756185239377004</v>
      </c>
      <c r="AC102" s="35">
        <f t="shared" si="40"/>
        <v>-3.1756185239377004</v>
      </c>
      <c r="AF102">
        <v>1.44</v>
      </c>
      <c r="AG102">
        <v>2.85</v>
      </c>
      <c r="AJ102" t="s">
        <v>446</v>
      </c>
    </row>
    <row r="103" spans="1:36" ht="15" x14ac:dyDescent="0.25">
      <c r="A103">
        <v>7.38</v>
      </c>
      <c r="B103">
        <v>4.63</v>
      </c>
      <c r="C103">
        <v>1.47</v>
      </c>
      <c r="D103" s="20">
        <f t="shared" si="28"/>
        <v>3.1756185239376844E-2</v>
      </c>
      <c r="E103" s="17">
        <f>IF(OR($A103="",$B103="",$C103=""),"",A103*'MPTO_working_3-way'!$I102)</f>
        <v>7.6143606470666008</v>
      </c>
      <c r="F103" s="21">
        <f>IF(OR($A103="",$B103="",$C103=""),"",B103*'MPTO_working_3-way'!$I102)</f>
        <v>4.777031137658315</v>
      </c>
      <c r="G103" s="22">
        <f>IF(OR($A103="",$B103="",$C103=""),"",C103*'MPTO_working_3-way'!$I102)</f>
        <v>1.5166815923018839</v>
      </c>
      <c r="H103" s="17">
        <f>IF(OR($A103="",$B103="",$C103=""),"",'MPTO_working_3-way'!E102)</f>
        <v>8.0053821827914842</v>
      </c>
      <c r="I103" s="21">
        <f>IF(OR($A103="",$B103="",$C103=""),"",'MPTO_working_3-way'!F102)</f>
        <v>4.8686125472113435</v>
      </c>
      <c r="J103" s="22">
        <f>IF(OR($A103="",$B103="",$C103=""),"",'MPTO_working_3-way'!G102)</f>
        <v>1.4932355375244672</v>
      </c>
      <c r="K103" s="17">
        <f>IF(OR($A103="",$B103="",$C103=""),"",'OddsRatio_working_3-way'!H102)</f>
        <v>7.7977651849557459</v>
      </c>
      <c r="L103" s="21">
        <f>IF(OR($A103="",$B103="",$C103=""),"",'OddsRatio_working_3-way'!I102)</f>
        <v>4.867693984543787</v>
      </c>
      <c r="M103" s="22">
        <f>IF(OR($A103="",$B103="",$C103=""),"",'OddsRatio_working_3-way'!J102)</f>
        <v>1.5007758051613169</v>
      </c>
      <c r="N103" s="23">
        <f t="shared" si="29"/>
        <v>13.133079011502371</v>
      </c>
      <c r="O103" s="24">
        <f t="shared" si="30"/>
        <v>20.933503910342875</v>
      </c>
      <c r="P103" s="24">
        <f t="shared" si="31"/>
        <v>65.933417078154761</v>
      </c>
      <c r="Q103" t="s">
        <v>399</v>
      </c>
      <c r="R103" t="s">
        <v>307</v>
      </c>
      <c r="S103" s="48" t="s">
        <v>467</v>
      </c>
      <c r="T103" s="35">
        <v>100</v>
      </c>
      <c r="U103" s="35">
        <f t="shared" si="32"/>
        <v>63.235294117647051</v>
      </c>
      <c r="V103" s="35">
        <f t="shared" si="33"/>
        <v>69.6048632218845</v>
      </c>
      <c r="W103" s="35">
        <f t="shared" si="34"/>
        <v>64.412811387900362</v>
      </c>
      <c r="X103" s="35">
        <f t="shared" si="35"/>
        <v>65.982325390215152</v>
      </c>
      <c r="Y103" s="35">
        <f t="shared" si="36"/>
        <v>72.35189449445258</v>
      </c>
      <c r="Z103" s="35">
        <f t="shared" si="37"/>
        <v>67.159842660468442</v>
      </c>
      <c r="AA103" s="35">
        <f t="shared" si="38"/>
        <v>-2.7470312725681012</v>
      </c>
      <c r="AB103" s="35">
        <f t="shared" si="39"/>
        <v>-2.7470312725680799</v>
      </c>
      <c r="AC103" s="35">
        <f t="shared" si="40"/>
        <v>-2.7470312725680799</v>
      </c>
      <c r="AF103">
        <v>1.9</v>
      </c>
      <c r="AG103">
        <v>1.98</v>
      </c>
      <c r="AJ103" t="s">
        <v>446</v>
      </c>
    </row>
    <row r="104" spans="1:36" ht="15" x14ac:dyDescent="0.25">
      <c r="A104">
        <v>2.72</v>
      </c>
      <c r="B104">
        <v>3.29</v>
      </c>
      <c r="C104">
        <v>2.81</v>
      </c>
      <c r="D104" s="20">
        <f t="shared" si="28"/>
        <v>2.747031272568079E-2</v>
      </c>
      <c r="E104" s="17">
        <f>IF(OR($A104="",$B104="",$C104=""),"",A104*'MPTO_working_3-way'!$I103)</f>
        <v>2.7947192506138521</v>
      </c>
      <c r="F104" s="21">
        <f>IF(OR($A104="",$B104="",$C104=""),"",B104*'MPTO_working_3-way'!$I103)</f>
        <v>3.3803773288674899</v>
      </c>
      <c r="G104" s="22">
        <f>IF(OR($A104="",$B104="",$C104=""),"",C104*'MPTO_working_3-way'!$I103)</f>
        <v>2.8871915787591629</v>
      </c>
      <c r="H104" s="17">
        <f>IF(OR($A104="",$B104="",$C104=""),"",'MPTO_working_3-way'!E103)</f>
        <v>2.7894758483309081</v>
      </c>
      <c r="I104" s="21">
        <f>IF(OR($A104="",$B104="",$C104=""),"",'MPTO_working_3-way'!F103)</f>
        <v>3.3921924302845459</v>
      </c>
      <c r="J104" s="22">
        <f>IF(OR($A104="",$B104="",$C104=""),"",'MPTO_working_3-way'!G103)</f>
        <v>2.8842123003125746</v>
      </c>
      <c r="K104" s="17">
        <f>IF(OR($A104="",$B104="",$C104=""),"",'OddsRatio_working_3-way'!H103)</f>
        <v>2.7921088478629281</v>
      </c>
      <c r="L104" s="21">
        <f>IF(OR($A104="",$B104="",$C104=""),"",'OddsRatio_working_3-way'!I103)</f>
        <v>3.386005384654712</v>
      </c>
      <c r="M104" s="22">
        <f>IF(OR($A104="",$B104="",$C104=""),"",'OddsRatio_working_3-way'!J103)</f>
        <v>2.8858819852511037</v>
      </c>
      <c r="N104" s="23">
        <f t="shared" si="29"/>
        <v>35.781769484729203</v>
      </c>
      <c r="O104" s="24">
        <f t="shared" si="30"/>
        <v>29.58249635211655</v>
      </c>
      <c r="P104" s="24">
        <f t="shared" si="31"/>
        <v>34.635734163154254</v>
      </c>
      <c r="Q104" t="s">
        <v>318</v>
      </c>
      <c r="R104" t="s">
        <v>313</v>
      </c>
      <c r="S104" s="48" t="s">
        <v>467</v>
      </c>
      <c r="T104" s="35">
        <v>100</v>
      </c>
      <c r="U104" s="35">
        <f t="shared" si="32"/>
        <v>44.134078212290497</v>
      </c>
      <c r="V104" s="35">
        <f t="shared" si="33"/>
        <v>72.972972972972968</v>
      </c>
      <c r="W104" s="35">
        <f t="shared" si="34"/>
        <v>79.797979797979792</v>
      </c>
      <c r="X104" s="35">
        <f t="shared" si="35"/>
        <v>47.229047229047225</v>
      </c>
      <c r="Y104" s="35">
        <f t="shared" si="36"/>
        <v>76.06794198972969</v>
      </c>
      <c r="Z104" s="35">
        <f t="shared" si="37"/>
        <v>82.892948814736528</v>
      </c>
      <c r="AA104" s="35">
        <f t="shared" si="38"/>
        <v>-3.0949690167567283</v>
      </c>
      <c r="AB104" s="35">
        <f t="shared" si="39"/>
        <v>-3.0949690167567212</v>
      </c>
      <c r="AC104" s="35">
        <f t="shared" si="40"/>
        <v>-3.0949690167567354</v>
      </c>
      <c r="AF104">
        <v>2.15</v>
      </c>
      <c r="AG104">
        <v>1.76</v>
      </c>
      <c r="AJ104" t="s">
        <v>447</v>
      </c>
    </row>
    <row r="105" spans="1:36" ht="15" x14ac:dyDescent="0.25">
      <c r="A105">
        <v>1.79</v>
      </c>
      <c r="B105">
        <v>3.7</v>
      </c>
      <c r="C105">
        <v>4.95</v>
      </c>
      <c r="D105" s="20">
        <f t="shared" si="28"/>
        <v>3.0949690167567212E-2</v>
      </c>
      <c r="E105" s="17">
        <f>IF(OR($A105="",$B105="",$C105=""),"",A105*'MPTO_working_3-way'!$I104)</f>
        <v>1.8453999453999455</v>
      </c>
      <c r="F105" s="21">
        <f>IF(OR($A105="",$B105="",$C105=""),"",B105*'MPTO_working_3-way'!$I104)</f>
        <v>3.814513853619999</v>
      </c>
      <c r="G105" s="22">
        <f>IF(OR($A105="",$B105="",$C105=""),"",C105*'MPTO_working_3-way'!$I104)</f>
        <v>5.1032009663294575</v>
      </c>
      <c r="H105" s="17">
        <f>IF(OR($A105="",$B105="",$C105=""),"",'MPTO_working_3-way'!E104)</f>
        <v>1.823677205877581</v>
      </c>
      <c r="I105" s="21">
        <f>IF(OR($A105="",$B105="",$C105=""),"",'MPTO_working_3-way'!F104)</f>
        <v>3.8468387775576582</v>
      </c>
      <c r="J105" s="22">
        <f>IF(OR($A105="",$B105="",$C105=""),"",'MPTO_working_3-way'!G104)</f>
        <v>5.2163850782445431</v>
      </c>
      <c r="K105" s="17">
        <f>IF(OR($A105="",$B105="",$C105=""),"",'OddsRatio_working_3-way'!H104)</f>
        <v>1.8317581004065311</v>
      </c>
      <c r="L105" s="21">
        <f>IF(OR($A105="",$B105="",$C105=""),"",'OddsRatio_working_3-way'!I104)</f>
        <v>3.8427175583514339</v>
      </c>
      <c r="M105" s="22">
        <f>IF(OR($A105="",$B105="",$C105=""),"",'OddsRatio_working_3-way'!J104)</f>
        <v>5.1587905020326525</v>
      </c>
      <c r="N105" s="23">
        <f t="shared" si="29"/>
        <v>54.188795360740862</v>
      </c>
      <c r="O105" s="24">
        <f t="shared" si="30"/>
        <v>26.215660458304363</v>
      </c>
      <c r="P105" s="24">
        <f t="shared" si="31"/>
        <v>19.595544180954779</v>
      </c>
      <c r="Q105" t="s">
        <v>178</v>
      </c>
      <c r="R105" t="s">
        <v>317</v>
      </c>
      <c r="S105" s="48" t="s">
        <v>467</v>
      </c>
      <c r="T105" s="35">
        <v>100</v>
      </c>
      <c r="U105" s="35">
        <f t="shared" si="32"/>
        <v>26.470588235294116</v>
      </c>
      <c r="V105" s="35">
        <f t="shared" si="33"/>
        <v>81.617647058823522</v>
      </c>
      <c r="W105" s="35">
        <f t="shared" si="34"/>
        <v>88.46597462514417</v>
      </c>
      <c r="X105" s="35">
        <f t="shared" si="35"/>
        <v>29.916378316032294</v>
      </c>
      <c r="Y105" s="35">
        <f t="shared" si="36"/>
        <v>85.063437139561699</v>
      </c>
      <c r="Z105" s="35">
        <f t="shared" si="37"/>
        <v>91.911764705882348</v>
      </c>
      <c r="AA105" s="35">
        <f t="shared" si="38"/>
        <v>-3.4457900807381776</v>
      </c>
      <c r="AB105" s="35">
        <f t="shared" si="39"/>
        <v>-3.4457900807381776</v>
      </c>
      <c r="AC105" s="35">
        <f t="shared" si="40"/>
        <v>-3.4457900807381776</v>
      </c>
      <c r="AF105">
        <v>2.12</v>
      </c>
      <c r="AG105">
        <v>1.78</v>
      </c>
      <c r="AJ105" t="s">
        <v>447</v>
      </c>
    </row>
    <row r="106" spans="1:36" ht="15" x14ac:dyDescent="0.25">
      <c r="A106">
        <v>1.36</v>
      </c>
      <c r="B106">
        <v>5.44</v>
      </c>
      <c r="C106">
        <v>8.67</v>
      </c>
      <c r="D106" s="20">
        <f t="shared" si="28"/>
        <v>3.4457900807381758E-2</v>
      </c>
      <c r="E106" s="17">
        <f>IF(OR($A106="",$B106="",$C106=""),"",A106*'MPTO_working_3-way'!$I105)</f>
        <v>1.4068627450980393</v>
      </c>
      <c r="F106" s="21">
        <f>IF(OR($A106="",$B106="",$C106=""),"",B106*'MPTO_working_3-way'!$I105)</f>
        <v>5.6274509803921573</v>
      </c>
      <c r="G106" s="22">
        <f>IF(OR($A106="",$B106="",$C106=""),"",C106*'MPTO_working_3-way'!$I105)</f>
        <v>8.96875</v>
      </c>
      <c r="H106" s="17">
        <f>IF(OR($A106="",$B106="",$C106=""),"",'MPTO_working_3-way'!E105)</f>
        <v>1.3815815682889583</v>
      </c>
      <c r="I106" s="21">
        <f>IF(OR($A106="",$B106="",$C106=""),"",'MPTO_working_3-way'!F105)</f>
        <v>5.8025655326268826</v>
      </c>
      <c r="J106" s="22">
        <f>IF(OR($A106="",$B106="",$C106=""),"",'MPTO_working_3-way'!G105)</f>
        <v>9.6288755205923184</v>
      </c>
      <c r="K106" s="17">
        <f>IF(OR($A106="",$B106="",$C106=""),"",'OddsRatio_working_3-way'!H105)</f>
        <v>1.3890821523523369</v>
      </c>
      <c r="L106" s="21">
        <f>IF(OR($A106="",$B106="",$C106=""),"",'OddsRatio_working_3-way'!I105)</f>
        <v>5.7986798790121501</v>
      </c>
      <c r="M106" s="22">
        <f>IF(OR($A106="",$B106="",$C106=""),"",'OddsRatio_working_3-way'!J105)</f>
        <v>9.2896114126178357</v>
      </c>
      <c r="N106" s="23">
        <f t="shared" si="29"/>
        <v>71.080139372822288</v>
      </c>
      <c r="O106" s="24">
        <f t="shared" si="30"/>
        <v>17.770034843205572</v>
      </c>
      <c r="P106" s="24">
        <f t="shared" si="31"/>
        <v>11.149825783972126</v>
      </c>
      <c r="Q106" t="s">
        <v>315</v>
      </c>
      <c r="R106" t="s">
        <v>314</v>
      </c>
      <c r="S106" s="48" t="s">
        <v>467</v>
      </c>
      <c r="T106" s="35">
        <v>100</v>
      </c>
      <c r="U106" s="35">
        <f t="shared" si="32"/>
        <v>60.15936254980079</v>
      </c>
      <c r="V106" s="35">
        <f t="shared" si="33"/>
        <v>67.10526315789474</v>
      </c>
      <c r="W106" s="35">
        <f t="shared" si="34"/>
        <v>69.969969969969966</v>
      </c>
      <c r="X106" s="35">
        <f t="shared" si="35"/>
        <v>62.924766872135294</v>
      </c>
      <c r="Y106" s="35">
        <f t="shared" si="36"/>
        <v>69.87066748022923</v>
      </c>
      <c r="Z106" s="35">
        <f t="shared" si="37"/>
        <v>72.735374292304471</v>
      </c>
      <c r="AA106" s="35">
        <f t="shared" si="38"/>
        <v>-2.7654043223345042</v>
      </c>
      <c r="AB106" s="35">
        <f t="shared" si="39"/>
        <v>-2.76540432233449</v>
      </c>
      <c r="AC106" s="35">
        <f t="shared" si="40"/>
        <v>-2.7654043223345042</v>
      </c>
      <c r="AF106">
        <v>1.68</v>
      </c>
      <c r="AG106">
        <v>2.29</v>
      </c>
      <c r="AJ106" t="s">
        <v>447</v>
      </c>
    </row>
    <row r="107" spans="1:36" ht="15" x14ac:dyDescent="0.25">
      <c r="A107">
        <v>2.5099999999999998</v>
      </c>
      <c r="B107">
        <v>3.04</v>
      </c>
      <c r="C107">
        <v>3.33</v>
      </c>
      <c r="D107" s="20">
        <f t="shared" si="28"/>
        <v>2.7654043223344971E-2</v>
      </c>
      <c r="E107" s="17">
        <f>IF(OR($A107="",$B107="",$C107=""),"",A107*'MPTO_working_3-way'!$I106)</f>
        <v>2.5794116484905958</v>
      </c>
      <c r="F107" s="21">
        <f>IF(OR($A107="",$B107="",$C107=""),"",B107*'MPTO_working_3-way'!$I106)</f>
        <v>3.1240682913989688</v>
      </c>
      <c r="G107" s="22">
        <f>IF(OR($A107="",$B107="",$C107=""),"",C107*'MPTO_working_3-way'!$I106)</f>
        <v>3.4220879639337389</v>
      </c>
      <c r="H107" s="17">
        <f>IF(OR($A107="",$B107="",$C107=""),"",'MPTO_working_3-way'!E106)</f>
        <v>2.5694499181782597</v>
      </c>
      <c r="I107" s="21">
        <f>IF(OR($A107="",$B107="",$C107=""),"",'MPTO_working_3-way'!F106)</f>
        <v>3.1276452644960875</v>
      </c>
      <c r="J107" s="22">
        <f>IF(OR($A107="",$B107="",$C107=""),"",'MPTO_working_3-way'!G106)</f>
        <v>3.43545467541521</v>
      </c>
      <c r="K107" s="17">
        <f>IF(OR($A107="",$B107="",$C107=""),"",'OddsRatio_working_3-way'!H106)</f>
        <v>2.5740039069331577</v>
      </c>
      <c r="L107" s="21">
        <f>IF(OR($A107="",$B107="",$C107=""),"",'OddsRatio_working_3-way'!I106)</f>
        <v>3.1264688543997616</v>
      </c>
      <c r="M107" s="22">
        <f>IF(OR($A107="",$B107="",$C107=""),"",'OddsRatio_working_3-way'!J106)</f>
        <v>3.4287609954663951</v>
      </c>
      <c r="N107" s="23">
        <f t="shared" si="29"/>
        <v>38.768530823111305</v>
      </c>
      <c r="O107" s="24">
        <f t="shared" si="30"/>
        <v>32.009543541450448</v>
      </c>
      <c r="P107" s="24">
        <f t="shared" si="31"/>
        <v>29.221925635438247</v>
      </c>
      <c r="Q107" t="s">
        <v>179</v>
      </c>
      <c r="R107" t="s">
        <v>311</v>
      </c>
      <c r="S107" s="48" t="s">
        <v>467</v>
      </c>
      <c r="T107" s="35">
        <v>100</v>
      </c>
      <c r="U107" s="35">
        <f t="shared" si="32"/>
        <v>67.741935483870961</v>
      </c>
      <c r="V107" s="35">
        <f t="shared" si="33"/>
        <v>70.238095238095241</v>
      </c>
      <c r="W107" s="35">
        <f t="shared" si="34"/>
        <v>57.627118644067799</v>
      </c>
      <c r="X107" s="35">
        <f t="shared" si="35"/>
        <v>72.134786117836967</v>
      </c>
      <c r="Y107" s="35">
        <f t="shared" si="36"/>
        <v>74.630945872061233</v>
      </c>
      <c r="Z107" s="35">
        <f t="shared" si="37"/>
        <v>62.019969278033791</v>
      </c>
      <c r="AA107" s="35">
        <f t="shared" si="38"/>
        <v>-4.3928506339660061</v>
      </c>
      <c r="AB107" s="35">
        <f t="shared" si="39"/>
        <v>-4.3928506339659918</v>
      </c>
      <c r="AC107" s="35">
        <f t="shared" si="40"/>
        <v>-4.3928506339659918</v>
      </c>
      <c r="AF107">
        <v>2.5499999999999998</v>
      </c>
      <c r="AG107">
        <v>1.56</v>
      </c>
      <c r="AJ107" t="s">
        <v>447</v>
      </c>
    </row>
    <row r="108" spans="1:36" s="35" customFormat="1" ht="15" x14ac:dyDescent="0.25">
      <c r="A108">
        <v>3.1</v>
      </c>
      <c r="B108">
        <v>3.36</v>
      </c>
      <c r="C108">
        <v>2.36</v>
      </c>
      <c r="D108" s="20">
        <f t="shared" si="28"/>
        <v>4.3928506339659945E-2</v>
      </c>
      <c r="E108" s="17">
        <f>IF(OR($A108="",$B108="",$C108=""),"",A108*'MPTO_working_3-way'!$I107)</f>
        <v>3.2361783696529458</v>
      </c>
      <c r="F108" s="21">
        <f>IF(OR($A108="",$B108="",$C108=""),"",B108*'MPTO_working_3-way'!$I107)</f>
        <v>3.5075997813012574</v>
      </c>
      <c r="G108" s="22">
        <f>IF(OR($A108="",$B108="",$C108=""),"",C108*'MPTO_working_3-way'!$I107)</f>
        <v>2.4636712749615972</v>
      </c>
      <c r="H108" s="17">
        <f>IF(OR($A108="",$B108="",$C108=""),"",'MPTO_working_3-way'!E107)</f>
        <v>3.2474089522373548</v>
      </c>
      <c r="I108" s="21">
        <f>IF(OR($A108="",$B108="",$C108=""),"",'MPTO_working_3-way'!F107)</f>
        <v>3.533865946973763</v>
      </c>
      <c r="J108" s="22">
        <f>IF(OR($A108="",$B108="",$C108=""),"",'MPTO_working_3-way'!G107)</f>
        <v>2.44447390891589</v>
      </c>
      <c r="K108" s="17">
        <f>IF(OR($A108="",$B108="",$C108=""),"",'OddsRatio_working_3-way'!H107)</f>
        <v>3.2434072929281488</v>
      </c>
      <c r="L108" s="21">
        <f>IF(OR($A108="",$B108="",$C108=""),"",'OddsRatio_working_3-way'!I107)</f>
        <v>3.521162481576396</v>
      </c>
      <c r="M108" s="22">
        <f>IF(OR($A108="",$B108="",$C108=""),"",'OddsRatio_working_3-way'!J107)</f>
        <v>2.4528732944677536</v>
      </c>
      <c r="N108" s="23">
        <f t="shared" si="29"/>
        <v>30.900645322193469</v>
      </c>
      <c r="O108" s="24">
        <f t="shared" si="30"/>
        <v>28.509523957976118</v>
      </c>
      <c r="P108" s="24">
        <f t="shared" si="31"/>
        <v>40.58983071983041</v>
      </c>
      <c r="Q108" t="s">
        <v>117</v>
      </c>
      <c r="R108" t="s">
        <v>319</v>
      </c>
      <c r="S108" s="48" t="s">
        <v>467</v>
      </c>
      <c r="T108" s="35">
        <v>100</v>
      </c>
      <c r="U108" s="35">
        <f t="shared" si="32"/>
        <v>56.331877729257641</v>
      </c>
      <c r="V108" s="35">
        <f t="shared" si="33"/>
        <v>71.671388101982998</v>
      </c>
      <c r="W108" s="35">
        <f t="shared" si="34"/>
        <v>67.532467532467535</v>
      </c>
      <c r="X108" s="35">
        <f t="shared" si="35"/>
        <v>60.796144365549466</v>
      </c>
      <c r="Y108" s="35">
        <f t="shared" si="36"/>
        <v>76.135654738274823</v>
      </c>
      <c r="Z108" s="35">
        <f t="shared" si="37"/>
        <v>71.99673416875936</v>
      </c>
      <c r="AA108" s="35">
        <f t="shared" si="38"/>
        <v>-4.4642666362918249</v>
      </c>
      <c r="AB108" s="35">
        <f t="shared" si="39"/>
        <v>-4.4642666362918249</v>
      </c>
      <c r="AC108" s="35">
        <f t="shared" si="40"/>
        <v>-4.4642666362918249</v>
      </c>
      <c r="AD108" s="36"/>
      <c r="AE108" s="36"/>
      <c r="AF108">
        <v>2.11</v>
      </c>
      <c r="AG108">
        <v>1.74</v>
      </c>
      <c r="AH108" s="36"/>
      <c r="AI108" s="36"/>
      <c r="AJ108" t="s">
        <v>93</v>
      </c>
    </row>
    <row r="109" spans="1:36" ht="15" x14ac:dyDescent="0.25">
      <c r="A109">
        <v>2.29</v>
      </c>
      <c r="B109">
        <v>3.53</v>
      </c>
      <c r="C109">
        <v>3.08</v>
      </c>
      <c r="D109" s="20">
        <f t="shared" si="28"/>
        <v>4.4642666362918249E-2</v>
      </c>
      <c r="E109" s="17">
        <f>IF(OR($A109="",$B109="",$C109=""),"",A109*'MPTO_working_3-way'!$I108)</f>
        <v>2.3922317059710827</v>
      </c>
      <c r="F109" s="21">
        <f>IF(OR($A109="",$B109="",$C109=""),"",B109*'MPTO_working_3-way'!$I108)</f>
        <v>3.6875886122611012</v>
      </c>
      <c r="G109" s="22">
        <f>IF(OR($A109="",$B109="",$C109=""),"",C109*'MPTO_working_3-way'!$I108)</f>
        <v>3.2174994123977885</v>
      </c>
      <c r="H109" s="17">
        <f>IF(OR($A109="",$B109="",$C109=""),"",'MPTO_working_3-way'!E108)</f>
        <v>2.3707899676299804</v>
      </c>
      <c r="I109" s="21">
        <f>IF(OR($A109="",$B109="",$C109=""),"",'MPTO_working_3-way'!F108)</f>
        <v>3.7257098130415978</v>
      </c>
      <c r="J109" s="22">
        <f>IF(OR($A109="",$B109="",$C109=""),"",'MPTO_working_3-way'!G108)</f>
        <v>3.2279469356336215</v>
      </c>
      <c r="K109" s="17">
        <f>IF(OR($A109="",$B109="",$C109=""),"",'OddsRatio_working_3-way'!H108)</f>
        <v>2.3800629648070952</v>
      </c>
      <c r="L109" s="21">
        <f>IF(OR($A109="",$B109="",$C109=""),"",'OddsRatio_working_3-way'!I108)</f>
        <v>3.7066351170247671</v>
      </c>
      <c r="M109" s="22">
        <f>IF(OR($A109="",$B109="",$C109=""),"",'OddsRatio_working_3-way'!J108)</f>
        <v>3.2252178037199672</v>
      </c>
      <c r="N109" s="23">
        <f t="shared" si="29"/>
        <v>41.801970833509557</v>
      </c>
      <c r="O109" s="24">
        <f t="shared" si="30"/>
        <v>27.117992410407048</v>
      </c>
      <c r="P109" s="24">
        <f t="shared" si="31"/>
        <v>31.080036756083395</v>
      </c>
      <c r="Q109" t="s">
        <v>118</v>
      </c>
      <c r="R109" t="s">
        <v>320</v>
      </c>
      <c r="S109" s="48" t="s">
        <v>467</v>
      </c>
      <c r="T109" s="35">
        <v>100</v>
      </c>
      <c r="U109" s="35">
        <f t="shared" si="32"/>
        <v>61.685823754789276</v>
      </c>
      <c r="V109" s="35">
        <f t="shared" si="33"/>
        <v>69.969969969969966</v>
      </c>
      <c r="W109" s="35">
        <f t="shared" si="34"/>
        <v>63.898916967509031</v>
      </c>
      <c r="X109" s="35">
        <f t="shared" si="35"/>
        <v>66.13111306252101</v>
      </c>
      <c r="Y109" s="35">
        <f t="shared" si="36"/>
        <v>74.415259277701708</v>
      </c>
      <c r="Z109" s="35">
        <f t="shared" si="37"/>
        <v>68.344206275240765</v>
      </c>
      <c r="AA109" s="35">
        <f t="shared" si="38"/>
        <v>-4.4452893077317341</v>
      </c>
      <c r="AB109" s="35">
        <f t="shared" si="39"/>
        <v>-4.4452893077317412</v>
      </c>
      <c r="AC109" s="35">
        <f t="shared" si="40"/>
        <v>-4.4452893077317341</v>
      </c>
      <c r="AF109">
        <v>1.93</v>
      </c>
      <c r="AG109">
        <v>1.89</v>
      </c>
      <c r="AJ109" t="s">
        <v>93</v>
      </c>
    </row>
    <row r="110" spans="1:36" ht="15" x14ac:dyDescent="0.25">
      <c r="A110">
        <v>2.61</v>
      </c>
      <c r="B110">
        <v>3.33</v>
      </c>
      <c r="C110">
        <v>2.77</v>
      </c>
      <c r="D110" s="20">
        <f t="shared" si="28"/>
        <v>4.4452893077317368E-2</v>
      </c>
      <c r="E110" s="17">
        <f>IF(OR($A110="",$B110="",$C110=""),"",A110*'MPTO_working_3-way'!$I109)</f>
        <v>2.7260220509317983</v>
      </c>
      <c r="F110" s="21">
        <f>IF(OR($A110="",$B110="",$C110=""),"",B110*'MPTO_working_3-way'!$I109)</f>
        <v>3.478028133947467</v>
      </c>
      <c r="G110" s="22">
        <f>IF(OR($A110="",$B110="",$C110=""),"",C110*'MPTO_working_3-way'!$I109)</f>
        <v>2.8931345138241693</v>
      </c>
      <c r="H110" s="17">
        <f>IF(OR($A110="",$B110="",$C110=""),"",'MPTO_working_3-way'!E109)</f>
        <v>2.7149999543269159</v>
      </c>
      <c r="I110" s="21">
        <f>IF(OR($A110="",$B110="",$C110=""),"",'MPTO_working_3-way'!F109)</f>
        <v>3.5028396033328839</v>
      </c>
      <c r="J110" s="22">
        <f>IF(OR($A110="",$B110="",$C110=""),"",'MPTO_working_3-way'!G109)</f>
        <v>2.8885604975039501</v>
      </c>
      <c r="K110" s="17">
        <f>IF(OR($A110="",$B110="",$C110=""),"",'OddsRatio_working_3-way'!H109)</f>
        <v>2.7204035204696067</v>
      </c>
      <c r="L110" s="21">
        <f>IF(OR($A110="",$B110="",$C110=""),"",'OddsRatio_working_3-way'!I109)</f>
        <v>3.4897765234125355</v>
      </c>
      <c r="M110" s="22">
        <f>IF(OR($A110="",$B110="",$C110=""),"",'OddsRatio_working_3-way'!J109)</f>
        <v>2.8913752989013681</v>
      </c>
      <c r="N110" s="23">
        <f t="shared" si="29"/>
        <v>36.683489029671783</v>
      </c>
      <c r="O110" s="24">
        <f t="shared" si="30"/>
        <v>28.751923834067071</v>
      </c>
      <c r="P110" s="24">
        <f t="shared" si="31"/>
        <v>34.564587136261139</v>
      </c>
      <c r="Q110" t="s">
        <v>119</v>
      </c>
      <c r="R110" t="s">
        <v>323</v>
      </c>
      <c r="S110" s="48" t="s">
        <v>467</v>
      </c>
      <c r="T110" s="35">
        <v>100</v>
      </c>
      <c r="U110" s="35">
        <f t="shared" si="32"/>
        <v>54.954954954954964</v>
      </c>
      <c r="V110" s="35">
        <f t="shared" si="33"/>
        <v>71.590909090909093</v>
      </c>
      <c r="W110" s="35">
        <f t="shared" si="34"/>
        <v>66.996699669967001</v>
      </c>
      <c r="X110" s="35">
        <f t="shared" si="35"/>
        <v>61.41239123912392</v>
      </c>
      <c r="Y110" s="35">
        <f t="shared" si="36"/>
        <v>78.048345375078043</v>
      </c>
      <c r="Z110" s="35">
        <f t="shared" si="37"/>
        <v>73.45413595413595</v>
      </c>
      <c r="AA110" s="35">
        <f t="shared" si="38"/>
        <v>-6.4574362841689563</v>
      </c>
      <c r="AB110" s="35">
        <f t="shared" si="39"/>
        <v>-6.4574362841689492</v>
      </c>
      <c r="AC110" s="35">
        <f t="shared" si="40"/>
        <v>-6.4574362841689492</v>
      </c>
      <c r="AF110">
        <v>2.06</v>
      </c>
      <c r="AG110">
        <v>1.78</v>
      </c>
      <c r="AJ110" t="s">
        <v>93</v>
      </c>
    </row>
    <row r="111" spans="1:36" ht="15" x14ac:dyDescent="0.25">
      <c r="A111">
        <v>2.2200000000000002</v>
      </c>
      <c r="B111">
        <v>3.52</v>
      </c>
      <c r="C111">
        <v>3.03</v>
      </c>
      <c r="D111" s="20">
        <f t="shared" si="28"/>
        <v>6.4574362841689492E-2</v>
      </c>
      <c r="E111" s="17">
        <f>IF(OR($A111="",$B111="",$C111=""),"",A111*'MPTO_working_3-way'!$I110)</f>
        <v>2.3633550855085508</v>
      </c>
      <c r="F111" s="21">
        <f>IF(OR($A111="",$B111="",$C111=""),"",B111*'MPTO_working_3-way'!$I110)</f>
        <v>3.7473017572027469</v>
      </c>
      <c r="G111" s="22">
        <f>IF(OR($A111="",$B111="",$C111=""),"",C111*'MPTO_working_3-way'!$I110)</f>
        <v>3.2256603194103191</v>
      </c>
      <c r="H111" s="17">
        <f>IF(OR($A111="",$B111="",$C111=""),"",'MPTO_working_3-way'!E110)</f>
        <v>2.3314063173251052</v>
      </c>
      <c r="I111" s="21">
        <f>IF(OR($A111="",$B111="",$C111=""),"",'MPTO_working_3-way'!F110)</f>
        <v>3.8085644651134061</v>
      </c>
      <c r="J111" s="22">
        <f>IF(OR($A111="",$B111="",$C111=""),"",'MPTO_working_3-way'!G110)</f>
        <v>3.2414047638082866</v>
      </c>
      <c r="K111" s="17">
        <f>IF(OR($A111="",$B111="",$C111=""),"",'OddsRatio_working_3-way'!H110)</f>
        <v>2.3448952303968271</v>
      </c>
      <c r="L111" s="21">
        <f>IF(OR($A111="",$B111="",$C111=""),"",'OddsRatio_working_3-way'!I110)</f>
        <v>3.777980311967216</v>
      </c>
      <c r="M111" s="22">
        <f>IF(OR($A111="",$B111="",$C111=""),"",'OddsRatio_working_3-way'!J110)</f>
        <v>3.2378174735291463</v>
      </c>
      <c r="N111" s="23">
        <f t="shared" si="29"/>
        <v>42.312727618956941</v>
      </c>
      <c r="O111" s="24">
        <f t="shared" si="30"/>
        <v>26.685867986955802</v>
      </c>
      <c r="P111" s="24">
        <f t="shared" si="31"/>
        <v>31.001404394087267</v>
      </c>
      <c r="Q111" t="s">
        <v>328</v>
      </c>
      <c r="R111" t="s">
        <v>329</v>
      </c>
      <c r="S111" s="48" t="s">
        <v>467</v>
      </c>
      <c r="T111" s="35">
        <v>100</v>
      </c>
      <c r="U111" s="35">
        <f t="shared" si="32"/>
        <v>41.860465116279073</v>
      </c>
      <c r="V111" s="35">
        <f t="shared" si="33"/>
        <v>72.752043596730246</v>
      </c>
      <c r="W111" s="35">
        <f t="shared" si="34"/>
        <v>78.858350951374206</v>
      </c>
      <c r="X111" s="35">
        <f t="shared" si="35"/>
        <v>48.389605451895548</v>
      </c>
      <c r="Y111" s="35">
        <f t="shared" si="36"/>
        <v>79.281183932346721</v>
      </c>
      <c r="Z111" s="35">
        <f t="shared" si="37"/>
        <v>85.387491286990695</v>
      </c>
      <c r="AA111" s="35">
        <f t="shared" si="38"/>
        <v>-6.529140335616475</v>
      </c>
      <c r="AB111" s="35">
        <f t="shared" si="39"/>
        <v>-6.529140335616475</v>
      </c>
      <c r="AC111" s="35">
        <f t="shared" si="40"/>
        <v>-6.5291403356164892</v>
      </c>
      <c r="AF111">
        <v>1.73</v>
      </c>
      <c r="AG111">
        <v>2.09</v>
      </c>
      <c r="AJ111" t="s">
        <v>94</v>
      </c>
    </row>
    <row r="112" spans="1:36" ht="15" x14ac:dyDescent="0.25">
      <c r="A112">
        <v>1.72</v>
      </c>
      <c r="B112">
        <v>3.67</v>
      </c>
      <c r="C112">
        <v>4.7300000000000004</v>
      </c>
      <c r="D112" s="20">
        <f t="shared" si="28"/>
        <v>6.5291403356164901E-2</v>
      </c>
      <c r="E112" s="17">
        <f>IF(OR($A112="",$B112="",$C112=""),"",A112*'MPTO_working_3-way'!$I111)</f>
        <v>1.8323012137726036</v>
      </c>
      <c r="F112" s="21">
        <f>IF(OR($A112="",$B112="",$C112=""),"",B112*'MPTO_working_3-way'!$I111)</f>
        <v>3.9096194503171251</v>
      </c>
      <c r="G112" s="22">
        <f>IF(OR($A112="",$B112="",$C112=""),"",C112*'MPTO_working_3-way'!$I111)</f>
        <v>5.0388283378746603</v>
      </c>
      <c r="H112" s="17">
        <f>IF(OR($A112="",$B112="",$C112=""),"",'MPTO_working_3-way'!E111)</f>
        <v>1.7868899708688897</v>
      </c>
      <c r="I112" s="21">
        <f>IF(OR($A112="",$B112="",$C112=""),"",'MPTO_working_3-way'!F111)</f>
        <v>3.9885804880290432</v>
      </c>
      <c r="J112" s="22">
        <f>IF(OR($A112="",$B112="",$C112=""),"",'MPTO_working_3-way'!G111)</f>
        <v>5.27279630642124</v>
      </c>
      <c r="K112" s="17">
        <f>IF(OR($A112="",$B112="",$C112=""),"",'OddsRatio_working_3-way'!H111)</f>
        <v>1.8027636891083922</v>
      </c>
      <c r="L112" s="21">
        <f>IF(OR($A112="",$B112="",$C112=""),"",'OddsRatio_working_3-way'!I111)</f>
        <v>3.9769153471102885</v>
      </c>
      <c r="M112" s="22">
        <f>IF(OR($A112="",$B112="",$C112=""),"",'OddsRatio_working_3-way'!J111)</f>
        <v>5.1587618894087566</v>
      </c>
      <c r="N112" s="23">
        <f t="shared" si="29"/>
        <v>54.576179532242797</v>
      </c>
      <c r="O112" s="24">
        <f t="shared" si="30"/>
        <v>25.57793700148709</v>
      </c>
      <c r="P112" s="24">
        <f t="shared" si="31"/>
        <v>19.845883466270106</v>
      </c>
      <c r="Q112" t="s">
        <v>120</v>
      </c>
      <c r="R112" t="s">
        <v>122</v>
      </c>
      <c r="S112" s="48" t="s">
        <v>467</v>
      </c>
      <c r="T112" s="35">
        <v>100</v>
      </c>
      <c r="U112" s="35">
        <f t="shared" si="32"/>
        <v>34.640522875816991</v>
      </c>
      <c r="V112" s="35">
        <f t="shared" si="33"/>
        <v>75.124378109452735</v>
      </c>
      <c r="W112" s="35">
        <f t="shared" si="34"/>
        <v>83.974358974358964</v>
      </c>
      <c r="X112" s="35">
        <f t="shared" si="35"/>
        <v>40.901262916188294</v>
      </c>
      <c r="Y112" s="35">
        <f t="shared" si="36"/>
        <v>81.385118149824038</v>
      </c>
      <c r="Z112" s="35">
        <f t="shared" si="37"/>
        <v>90.235099014730281</v>
      </c>
      <c r="AA112" s="35">
        <f t="shared" si="38"/>
        <v>-6.2607400403713029</v>
      </c>
      <c r="AB112" s="35">
        <f t="shared" si="39"/>
        <v>-6.2607400403713029</v>
      </c>
      <c r="AC112" s="35">
        <f t="shared" si="40"/>
        <v>-6.2607400403713171</v>
      </c>
      <c r="AF112">
        <v>1.68</v>
      </c>
      <c r="AG112">
        <v>2.16</v>
      </c>
      <c r="AJ112" t="s">
        <v>94</v>
      </c>
    </row>
    <row r="113" spans="1:36" s="35" customFormat="1" ht="15" x14ac:dyDescent="0.25">
      <c r="A113">
        <v>1.53</v>
      </c>
      <c r="B113">
        <v>4.0199999999999996</v>
      </c>
      <c r="C113">
        <v>6.24</v>
      </c>
      <c r="D113" s="20">
        <f t="shared" si="28"/>
        <v>6.2607400403713154E-2</v>
      </c>
      <c r="E113" s="17">
        <f>IF(OR($A113="",$B113="",$C113=""),"",A113*'MPTO_working_3-way'!$I112)</f>
        <v>1.6257893226176812</v>
      </c>
      <c r="F113" s="21">
        <f>IF(OR($A113="",$B113="",$C113=""),"",B113*'MPTO_working_3-way'!$I112)</f>
        <v>4.2716817496229265</v>
      </c>
      <c r="G113" s="22">
        <f>IF(OR($A113="",$B113="",$C113=""),"",C113*'MPTO_working_3-way'!$I112)</f>
        <v>6.6306701785191704</v>
      </c>
      <c r="H113" s="17">
        <f>IF(OR($A113="",$B113="",$C113=""),"",'MPTO_working_3-way'!E112)</f>
        <v>1.5804638539987568</v>
      </c>
      <c r="I113" s="21">
        <f>IF(OR($A113="",$B113="",$C113=""),"",'MPTO_working_3-way'!F112)</f>
        <v>4.3881380907561738</v>
      </c>
      <c r="J113" s="22">
        <f>IF(OR($A113="",$B113="",$C113=""),"",'MPTO_working_3-way'!G112)</f>
        <v>7.1742559510457546</v>
      </c>
      <c r="K113" s="17">
        <f>IF(OR($A113="",$B113="",$C113=""),"",'OddsRatio_working_3-way'!H112)</f>
        <v>1.595025802793949</v>
      </c>
      <c r="L113" s="21">
        <f>IF(OR($A113="",$B113="",$C113=""),"",'OddsRatio_working_3-way'!I112)</f>
        <v>4.3905243857315579</v>
      </c>
      <c r="M113" s="22">
        <f>IF(OR($A113="",$B113="",$C113=""),"",'OddsRatio_working_3-way'!J112)</f>
        <v>6.882896616302439</v>
      </c>
      <c r="N113" s="23">
        <f t="shared" si="29"/>
        <v>61.508584543408205</v>
      </c>
      <c r="O113" s="24">
        <f t="shared" si="30"/>
        <v>23.409983669506111</v>
      </c>
      <c r="P113" s="24">
        <f t="shared" si="31"/>
        <v>15.081431787085664</v>
      </c>
      <c r="Q113" t="s">
        <v>121</v>
      </c>
      <c r="R113" t="s">
        <v>326</v>
      </c>
      <c r="S113" s="48" t="s">
        <v>467</v>
      </c>
      <c r="T113" s="35">
        <v>100</v>
      </c>
      <c r="U113" s="35">
        <f t="shared" si="32"/>
        <v>74.424552429667528</v>
      </c>
      <c r="V113" s="35">
        <f t="shared" si="33"/>
        <v>74.093264248704671</v>
      </c>
      <c r="W113" s="35">
        <f t="shared" si="34"/>
        <v>45.054945054945051</v>
      </c>
      <c r="X113" s="35">
        <f t="shared" si="35"/>
        <v>80.851790696350278</v>
      </c>
      <c r="Y113" s="35">
        <f t="shared" si="36"/>
        <v>80.52050251538742</v>
      </c>
      <c r="Z113" s="35">
        <f t="shared" si="37"/>
        <v>51.482183321627815</v>
      </c>
      <c r="AA113" s="35">
        <f t="shared" si="38"/>
        <v>-6.4272382666827497</v>
      </c>
      <c r="AB113" s="35">
        <f t="shared" si="39"/>
        <v>-6.4272382666827497</v>
      </c>
      <c r="AC113" s="35">
        <f t="shared" si="40"/>
        <v>-6.4272382666827639</v>
      </c>
      <c r="AD113" s="36"/>
      <c r="AE113" s="36"/>
      <c r="AF113">
        <v>1.94</v>
      </c>
      <c r="AG113">
        <v>1.88</v>
      </c>
      <c r="AH113" s="36"/>
      <c r="AI113" s="36"/>
      <c r="AJ113" t="s">
        <v>94</v>
      </c>
    </row>
    <row r="114" spans="1:36" ht="15" x14ac:dyDescent="0.25">
      <c r="A114">
        <v>3.91</v>
      </c>
      <c r="B114">
        <v>3.86</v>
      </c>
      <c r="C114">
        <v>1.82</v>
      </c>
      <c r="D114" s="20">
        <f t="shared" si="28"/>
        <v>6.4272382666827443E-2</v>
      </c>
      <c r="E114" s="17">
        <f>IF(OR($A114="",$B114="",$C114=""),"",A114*'MPTO_working_3-way'!$I113)</f>
        <v>4.1613050162272955</v>
      </c>
      <c r="F114" s="21">
        <f>IF(OR($A114="",$B114="",$C114=""),"",B114*'MPTO_working_3-way'!$I113)</f>
        <v>4.1080913970939541</v>
      </c>
      <c r="G114" s="22">
        <f>IF(OR($A114="",$B114="",$C114=""),"",C114*'MPTO_working_3-way'!$I113)</f>
        <v>1.936975736453626</v>
      </c>
      <c r="H114" s="17">
        <f>IF(OR($A114="",$B114="",$C114=""),"",'MPTO_working_3-way'!E113)</f>
        <v>4.2674796837225131</v>
      </c>
      <c r="I114" s="21">
        <f>IF(OR($A114="",$B114="",$C114=""),"",'MPTO_working_3-way'!F113)</f>
        <v>4.2079885893635387</v>
      </c>
      <c r="J114" s="22">
        <f>IF(OR($A114="",$B114="",$C114=""),"",'MPTO_working_3-way'!G113)</f>
        <v>1.8938446231748736</v>
      </c>
      <c r="K114" s="17">
        <f>IF(OR($A114="",$B114="",$C114=""),"",'OddsRatio_working_3-way'!H113)</f>
        <v>4.2272011569942096</v>
      </c>
      <c r="L114" s="21">
        <f>IF(OR($A114="",$B114="",$C114=""),"",'OddsRatio_working_3-way'!I113)</f>
        <v>4.1717509652932776</v>
      </c>
      <c r="M114" s="22">
        <f>IF(OR($A114="",$B114="",$C114=""),"",'OddsRatio_working_3-way'!J113)</f>
        <v>1.9093831438952755</v>
      </c>
      <c r="N114" s="23">
        <f t="shared" si="29"/>
        <v>24.030922897995488</v>
      </c>
      <c r="O114" s="24">
        <f t="shared" si="30"/>
        <v>24.342204282684548</v>
      </c>
      <c r="P114" s="24">
        <f t="shared" si="31"/>
        <v>51.626872819319978</v>
      </c>
      <c r="Q114" t="s">
        <v>330</v>
      </c>
      <c r="R114" t="s">
        <v>327</v>
      </c>
      <c r="S114" s="48" t="s">
        <v>467</v>
      </c>
      <c r="T114" s="35">
        <v>100</v>
      </c>
      <c r="U114" s="35">
        <f t="shared" si="32"/>
        <v>61.977186311787079</v>
      </c>
      <c r="V114" s="35">
        <f t="shared" si="33"/>
        <v>70.674486803519059</v>
      </c>
      <c r="W114" s="35">
        <f t="shared" si="34"/>
        <v>61.089494163424128</v>
      </c>
      <c r="X114" s="35">
        <f t="shared" si="35"/>
        <v>68.236019033056806</v>
      </c>
      <c r="Y114" s="35">
        <f t="shared" si="36"/>
        <v>76.933319524788814</v>
      </c>
      <c r="Z114" s="35">
        <f t="shared" si="37"/>
        <v>67.348326884693861</v>
      </c>
      <c r="AA114" s="35">
        <f t="shared" si="38"/>
        <v>-6.2588327212697266</v>
      </c>
      <c r="AB114" s="35">
        <f t="shared" si="39"/>
        <v>-6.258832721269755</v>
      </c>
      <c r="AC114" s="35">
        <f t="shared" si="40"/>
        <v>-6.2588327212697337</v>
      </c>
      <c r="AF114">
        <v>1.72</v>
      </c>
      <c r="AG114">
        <v>2.11</v>
      </c>
      <c r="AJ114" t="s">
        <v>94</v>
      </c>
    </row>
    <row r="115" spans="1:36" ht="15" x14ac:dyDescent="0.25">
      <c r="A115">
        <v>2.63</v>
      </c>
      <c r="B115">
        <v>3.41</v>
      </c>
      <c r="C115">
        <v>2.57</v>
      </c>
      <c r="D115" s="20">
        <f t="shared" si="28"/>
        <v>6.258832721269747E-2</v>
      </c>
      <c r="E115" s="17">
        <f>IF(OR($A115="",$B115="",$C115=""),"",A115*'MPTO_working_3-way'!$I114)</f>
        <v>2.7946073005693943</v>
      </c>
      <c r="F115" s="21">
        <f>IF(OR($A115="",$B115="",$C115=""),"",B115*'MPTO_working_3-way'!$I114)</f>
        <v>3.6234261957952985</v>
      </c>
      <c r="G115" s="22">
        <f>IF(OR($A115="",$B115="",$C115=""),"",C115*'MPTO_working_3-way'!$I114)</f>
        <v>2.7308520009366322</v>
      </c>
      <c r="H115" s="17">
        <f>IF(OR($A115="",$B115="",$C115=""),"",'MPTO_working_3-way'!E114)</f>
        <v>2.782683330455229</v>
      </c>
      <c r="I115" s="21">
        <f>IF(OR($A115="",$B115="",$C115=""),"",'MPTO_working_3-way'!F114)</f>
        <v>3.6711749692629008</v>
      </c>
      <c r="J115" s="22">
        <f>IF(OR($A115="",$B115="",$C115=""),"",'MPTO_working_3-way'!G114)</f>
        <v>2.7156034143142667</v>
      </c>
      <c r="K115" s="17">
        <f>IF(OR($A115="",$B115="",$C115=""),"",'OddsRatio_working_3-way'!H114)</f>
        <v>2.7893126078373309</v>
      </c>
      <c r="L115" s="21">
        <f>IF(OR($A115="",$B115="",$C115=""),"",'OddsRatio_working_3-way'!I114)</f>
        <v>3.6455480888883236</v>
      </c>
      <c r="M115" s="22">
        <f>IF(OR($A115="",$B115="",$C115=""),"",'OddsRatio_working_3-way'!J114)</f>
        <v>2.7234483400641771</v>
      </c>
      <c r="N115" s="23">
        <f t="shared" si="29"/>
        <v>35.783202877780091</v>
      </c>
      <c r="O115" s="24">
        <f t="shared" si="30"/>
        <v>27.59818872978347</v>
      </c>
      <c r="P115" s="24">
        <f t="shared" si="31"/>
        <v>36.618608392436443</v>
      </c>
      <c r="Q115" t="s">
        <v>325</v>
      </c>
      <c r="R115" t="s">
        <v>123</v>
      </c>
      <c r="S115" s="48" t="s">
        <v>467</v>
      </c>
      <c r="T115" s="35">
        <v>100</v>
      </c>
      <c r="U115" s="35">
        <f t="shared" si="32"/>
        <v>67.637540453074436</v>
      </c>
      <c r="V115" s="35">
        <f t="shared" si="33"/>
        <v>71.671388101982998</v>
      </c>
      <c r="W115" s="35">
        <f t="shared" si="34"/>
        <v>54.337899543379002</v>
      </c>
      <c r="X115" s="35">
        <f t="shared" si="35"/>
        <v>73.990712354638006</v>
      </c>
      <c r="Y115" s="35">
        <f t="shared" si="36"/>
        <v>78.024560003546583</v>
      </c>
      <c r="Z115" s="35">
        <f t="shared" si="37"/>
        <v>60.691071444942565</v>
      </c>
      <c r="AA115" s="35">
        <f t="shared" si="38"/>
        <v>-6.3531719015635701</v>
      </c>
      <c r="AB115" s="35">
        <f t="shared" si="39"/>
        <v>-6.3531719015635844</v>
      </c>
      <c r="AC115" s="35">
        <f t="shared" si="40"/>
        <v>-6.353171901563563</v>
      </c>
      <c r="AF115">
        <v>1.84</v>
      </c>
      <c r="AG115">
        <v>1.99</v>
      </c>
      <c r="AJ115" t="s">
        <v>94</v>
      </c>
    </row>
    <row r="116" spans="1:36" ht="15" x14ac:dyDescent="0.25">
      <c r="A116">
        <v>3.09</v>
      </c>
      <c r="B116">
        <v>3.53</v>
      </c>
      <c r="C116">
        <v>2.19</v>
      </c>
      <c r="D116" s="20">
        <f t="shared" si="28"/>
        <v>6.3531719015635701E-2</v>
      </c>
      <c r="E116" s="17">
        <f>IF(OR($A116="",$B116="",$C116=""),"",A116*'MPTO_working_3-way'!$I115)</f>
        <v>3.2863130117583141</v>
      </c>
      <c r="F116" s="21">
        <f>IF(OR($A116="",$B116="",$C116=""),"",B116*'MPTO_working_3-way'!$I115)</f>
        <v>3.7542669681251937</v>
      </c>
      <c r="G116" s="22">
        <f>IF(OR($A116="",$B116="",$C116=""),"",C116*'MPTO_working_3-way'!$I115)</f>
        <v>2.329134464644242</v>
      </c>
      <c r="H116" s="17">
        <f>IF(OR($A116="",$B116="",$C116=""),"",'MPTO_working_3-way'!E115)</f>
        <v>3.3063605312851347</v>
      </c>
      <c r="I116" s="21">
        <f>IF(OR($A116="",$B116="",$C116=""),"",'MPTO_working_3-way'!F115)</f>
        <v>3.8152084074336297</v>
      </c>
      <c r="J116" s="22">
        <f>IF(OR($A116="",$B116="",$C116=""),"",'MPTO_working_3-way'!G115)</f>
        <v>2.2965077941641181</v>
      </c>
      <c r="K116" s="17">
        <f>IF(OR($A116="",$B116="",$C116=""),"",'OddsRatio_working_3-way'!H115)</f>
        <v>3.300944654304415</v>
      </c>
      <c r="L116" s="21">
        <f>IF(OR($A116="",$B116="",$C116=""),"",'OddsRatio_working_3-way'!I115)</f>
        <v>3.7853540552106075</v>
      </c>
      <c r="M116" s="22">
        <f>IF(OR($A116="",$B116="",$C116=""),"",'OddsRatio_working_3-way'!J115)</f>
        <v>2.3101072433599295</v>
      </c>
      <c r="N116" s="23">
        <f t="shared" si="29"/>
        <v>30.429237763476415</v>
      </c>
      <c r="O116" s="24">
        <f t="shared" si="30"/>
        <v>26.636358268878791</v>
      </c>
      <c r="P116" s="24">
        <f t="shared" si="31"/>
        <v>42.934403967644805</v>
      </c>
      <c r="Q116" t="s">
        <v>455</v>
      </c>
      <c r="R116" t="s">
        <v>456</v>
      </c>
      <c r="S116" s="48" t="s">
        <v>467</v>
      </c>
      <c r="T116" s="35">
        <v>100</v>
      </c>
      <c r="U116" s="35">
        <f t="shared" si="32"/>
        <v>60</v>
      </c>
      <c r="V116" s="35">
        <f t="shared" si="33"/>
        <v>71.910112359550567</v>
      </c>
      <c r="W116" s="35">
        <f t="shared" si="34"/>
        <v>61.538461538461533</v>
      </c>
      <c r="X116" s="35">
        <f t="shared" si="35"/>
        <v>66.5514261019879</v>
      </c>
      <c r="Y116" s="35">
        <f t="shared" si="36"/>
        <v>78.461538461538467</v>
      </c>
      <c r="Z116" s="35">
        <f t="shared" si="37"/>
        <v>68.089887640449447</v>
      </c>
      <c r="AA116" s="35">
        <f t="shared" si="38"/>
        <v>-6.5514261019879001</v>
      </c>
      <c r="AB116" s="35">
        <f t="shared" si="39"/>
        <v>-6.5514261019879001</v>
      </c>
      <c r="AC116" s="35">
        <f t="shared" si="40"/>
        <v>-6.5514261019879143</v>
      </c>
      <c r="AF116">
        <v>1.78</v>
      </c>
      <c r="AG116">
        <v>2.0299999999999998</v>
      </c>
      <c r="AJ116" t="s">
        <v>470</v>
      </c>
    </row>
    <row r="117" spans="1:36" ht="15" x14ac:dyDescent="0.25">
      <c r="A117">
        <v>2.5</v>
      </c>
      <c r="B117">
        <v>3.56</v>
      </c>
      <c r="C117">
        <v>2.6</v>
      </c>
      <c r="D117" s="20">
        <f t="shared" si="28"/>
        <v>6.5514261019878894E-2</v>
      </c>
      <c r="E117" s="17">
        <f>IF(OR($A117="",$B117="",$C117=""),"",A117*'MPTO_working_3-way'!$I116)</f>
        <v>2.6637856525496972</v>
      </c>
      <c r="F117" s="21">
        <f>IF(OR($A117="",$B117="",$C117=""),"",B117*'MPTO_working_3-way'!$I116)</f>
        <v>3.7932307692307687</v>
      </c>
      <c r="G117" s="22">
        <f>IF(OR($A117="",$B117="",$C117=""),"",C117*'MPTO_working_3-way'!$I116)</f>
        <v>2.7703370786516852</v>
      </c>
      <c r="H117" s="17">
        <f>IF(OR($A117="",$B117="",$C117=""),"",'MPTO_working_3-way'!E116)</f>
        <v>2.6443699527655031</v>
      </c>
      <c r="I117" s="21">
        <f>IF(OR($A117="",$B117="",$C117=""),"",'MPTO_working_3-way'!F116)</f>
        <v>3.8600978647686826</v>
      </c>
      <c r="J117" s="22">
        <f>IF(OR($A117="",$B117="",$C117=""),"",'MPTO_working_3-way'!G116)</f>
        <v>2.7565120711562896</v>
      </c>
      <c r="K117" s="17">
        <f>IF(OR($A117="",$B117="",$C117=""),"",'OddsRatio_working_3-way'!H116)</f>
        <v>2.6543411798737755</v>
      </c>
      <c r="L117" s="21">
        <f>IF(OR($A117="",$B117="",$C117=""),"",'OddsRatio_working_3-way'!I116)</f>
        <v>3.8234089469845758</v>
      </c>
      <c r="M117" s="22">
        <f>IF(OR($A117="",$B117="",$C117=""),"",'OddsRatio_working_3-way'!J116)</f>
        <v>2.7646305918653606</v>
      </c>
      <c r="N117" s="23">
        <f t="shared" si="29"/>
        <v>37.540558079169372</v>
      </c>
      <c r="O117" s="24">
        <f t="shared" si="30"/>
        <v>26.362751460090855</v>
      </c>
      <c r="P117" s="24">
        <f t="shared" si="31"/>
        <v>36.096690460739786</v>
      </c>
      <c r="Q117" t="s">
        <v>457</v>
      </c>
      <c r="R117" t="s">
        <v>458</v>
      </c>
      <c r="S117" s="48" t="s">
        <v>467</v>
      </c>
      <c r="T117" s="35">
        <v>100</v>
      </c>
      <c r="U117" s="35">
        <f t="shared" si="32"/>
        <v>54.545454545454554</v>
      </c>
      <c r="V117" s="35">
        <f t="shared" si="33"/>
        <v>73.40425531914893</v>
      </c>
      <c r="W117" s="35">
        <f t="shared" si="34"/>
        <v>65.635738831615114</v>
      </c>
      <c r="X117" s="35">
        <f t="shared" si="35"/>
        <v>60.960005849235941</v>
      </c>
      <c r="Y117" s="35">
        <f t="shared" si="36"/>
        <v>79.818806622930325</v>
      </c>
      <c r="Z117" s="35">
        <f t="shared" si="37"/>
        <v>72.050290135396523</v>
      </c>
      <c r="AA117" s="35">
        <f t="shared" si="38"/>
        <v>-6.414551303781387</v>
      </c>
      <c r="AB117" s="35">
        <f t="shared" si="39"/>
        <v>-6.4145513037813942</v>
      </c>
      <c r="AC117" s="35">
        <f t="shared" si="40"/>
        <v>-6.4145513037814084</v>
      </c>
      <c r="AF117">
        <v>1.78</v>
      </c>
      <c r="AG117">
        <v>2.02</v>
      </c>
      <c r="AJ117" t="s">
        <v>470</v>
      </c>
    </row>
    <row r="118" spans="1:36" ht="15" x14ac:dyDescent="0.25">
      <c r="A118">
        <v>2.2000000000000002</v>
      </c>
      <c r="B118">
        <v>3.76</v>
      </c>
      <c r="C118">
        <v>2.91</v>
      </c>
      <c r="D118" s="20">
        <f t="shared" si="28"/>
        <v>6.4145513037813906E-2</v>
      </c>
      <c r="E118" s="17">
        <f>IF(OR($A118="",$B118="",$C118=""),"",A118*'MPTO_working_3-way'!$I117)</f>
        <v>2.3411201286831909</v>
      </c>
      <c r="F118" s="21">
        <f>IF(OR($A118="",$B118="",$C118=""),"",B118*'MPTO_working_3-way'!$I117)</f>
        <v>4.0011871290221803</v>
      </c>
      <c r="G118" s="22">
        <f>IF(OR($A118="",$B118="",$C118=""),"",C118*'MPTO_working_3-way'!$I117)</f>
        <v>3.0966634429400388</v>
      </c>
      <c r="H118" s="17">
        <f>IF(OR($A118="",$B118="",$C118=""),"",'MPTO_working_3-way'!E117)</f>
        <v>2.3085964773189365</v>
      </c>
      <c r="I118" s="21">
        <f>IF(OR($A118="",$B118="",$C118=""),"",'MPTO_working_3-way'!F117)</f>
        <v>4.0887151566760567</v>
      </c>
      <c r="J118" s="22">
        <f>IF(OR($A118="",$B118="",$C118=""),"",'MPTO_working_3-way'!G117)</f>
        <v>3.1030770129838881</v>
      </c>
      <c r="K118" s="17">
        <f>IF(OR($A118="",$B118="",$C118=""),"",'OddsRatio_working_3-way'!H117)</f>
        <v>2.322604706022291</v>
      </c>
      <c r="L118" s="21">
        <f>IF(OR($A118="",$B118="",$C118=""),"",'OddsRatio_working_3-way'!I117)</f>
        <v>4.0419908238512692</v>
      </c>
      <c r="M118" s="22">
        <f>IF(OR($A118="",$B118="",$C118=""),"",'OddsRatio_working_3-way'!J117)</f>
        <v>3.1051458237521472</v>
      </c>
      <c r="N118" s="23">
        <f t="shared" si="29"/>
        <v>42.714595793188522</v>
      </c>
      <c r="O118" s="24">
        <f t="shared" si="30"/>
        <v>24.992582644950733</v>
      </c>
      <c r="P118" s="24">
        <f t="shared" si="31"/>
        <v>32.292821561860741</v>
      </c>
      <c r="Q118" t="s">
        <v>459</v>
      </c>
      <c r="R118" t="s">
        <v>460</v>
      </c>
      <c r="S118" s="48" t="s">
        <v>467</v>
      </c>
      <c r="T118" s="35">
        <v>100</v>
      </c>
      <c r="U118" s="35">
        <f t="shared" si="32"/>
        <v>36.708860759493668</v>
      </c>
      <c r="V118" s="35">
        <f t="shared" si="33"/>
        <v>75.308641975308646</v>
      </c>
      <c r="W118" s="35">
        <f t="shared" si="34"/>
        <v>81.412639405204473</v>
      </c>
      <c r="X118" s="35">
        <f t="shared" si="35"/>
        <v>43.278718619486902</v>
      </c>
      <c r="Y118" s="35">
        <f t="shared" si="36"/>
        <v>81.878499835301866</v>
      </c>
      <c r="Z118" s="35">
        <f t="shared" si="37"/>
        <v>87.982497265197679</v>
      </c>
      <c r="AA118" s="35">
        <f t="shared" si="38"/>
        <v>-6.5698578599932347</v>
      </c>
      <c r="AB118" s="35">
        <f t="shared" si="39"/>
        <v>-6.5698578599932205</v>
      </c>
      <c r="AC118" s="35">
        <f t="shared" si="40"/>
        <v>-6.5698578599932063</v>
      </c>
      <c r="AF118">
        <v>1.66</v>
      </c>
      <c r="AG118">
        <v>2.2000000000000002</v>
      </c>
      <c r="AJ118" t="s">
        <v>470</v>
      </c>
    </row>
    <row r="119" spans="1:36" ht="15" x14ac:dyDescent="0.25">
      <c r="A119">
        <v>1.58</v>
      </c>
      <c r="B119">
        <v>4.05</v>
      </c>
      <c r="C119">
        <v>5.38</v>
      </c>
      <c r="D119" s="20">
        <f t="shared" si="28"/>
        <v>6.5698578599932222E-2</v>
      </c>
      <c r="E119" s="17">
        <f>IF(OR($A119="",$B119="",$C119=""),"",A119*'MPTO_working_3-way'!$I118)</f>
        <v>1.683803754187893</v>
      </c>
      <c r="F119" s="21">
        <f>IF(OR($A119="",$B119="",$C119=""),"",B119*'MPTO_working_3-way'!$I118)</f>
        <v>4.3160792433297255</v>
      </c>
      <c r="G119" s="22">
        <f>IF(OR($A119="",$B119="",$C119=""),"",C119*'MPTO_working_3-way'!$I118)</f>
        <v>5.7334583528676353</v>
      </c>
      <c r="H119" s="17">
        <f>IF(OR($A119="",$B119="",$C119=""),"",'MPTO_working_3-way'!E118)</f>
        <v>1.6366294262186236</v>
      </c>
      <c r="I119" s="21">
        <f>IF(OR($A119="",$B119="",$C119=""),"",'MPTO_working_3-way'!F118)</f>
        <v>4.4441668509799293</v>
      </c>
      <c r="J119" s="22">
        <f>IF(OR($A119="",$B119="",$C119=""),"",'MPTO_working_3-way'!G118)</f>
        <v>6.0985248493967008</v>
      </c>
      <c r="K119" s="17">
        <f>IF(OR($A119="",$B119="",$C119=""),"",'OddsRatio_working_3-way'!H118)</f>
        <v>1.6519335601457503</v>
      </c>
      <c r="L119" s="21">
        <f>IF(OR($A119="",$B119="",$C119=""),"",'OddsRatio_working_3-way'!I118)</f>
        <v>4.4282713076629978</v>
      </c>
      <c r="M119" s="22">
        <f>IF(OR($A119="",$B119="",$C119=""),"",'OddsRatio_working_3-way'!J118)</f>
        <v>5.9232224024799764</v>
      </c>
      <c r="N119" s="23">
        <f t="shared" si="29"/>
        <v>59.389343770783128</v>
      </c>
      <c r="O119" s="24">
        <f t="shared" si="30"/>
        <v>23.169176088354902</v>
      </c>
      <c r="P119" s="24">
        <f t="shared" si="31"/>
        <v>17.441480140861962</v>
      </c>
      <c r="Q119" t="s">
        <v>461</v>
      </c>
      <c r="R119" t="s">
        <v>462</v>
      </c>
      <c r="S119" s="48" t="s">
        <v>467</v>
      </c>
      <c r="T119" s="35">
        <v>100</v>
      </c>
      <c r="U119" s="35">
        <f t="shared" si="32"/>
        <v>59.677419354838712</v>
      </c>
      <c r="V119" s="35">
        <f t="shared" si="33"/>
        <v>71.098265895953759</v>
      </c>
      <c r="W119" s="35">
        <f t="shared" si="34"/>
        <v>62.825278810408925</v>
      </c>
      <c r="X119" s="35">
        <f t="shared" si="35"/>
        <v>66.076455293637324</v>
      </c>
      <c r="Y119" s="35">
        <f t="shared" si="36"/>
        <v>77.497301834752378</v>
      </c>
      <c r="Z119" s="35">
        <f t="shared" si="37"/>
        <v>69.224314749207537</v>
      </c>
      <c r="AA119" s="35">
        <f t="shared" si="38"/>
        <v>-6.3990359387986118</v>
      </c>
      <c r="AB119" s="35">
        <f t="shared" si="39"/>
        <v>-6.3990359387986189</v>
      </c>
      <c r="AC119" s="35">
        <f t="shared" si="40"/>
        <v>-6.3990359387986118</v>
      </c>
      <c r="AF119">
        <v>1.74</v>
      </c>
      <c r="AG119">
        <v>2.08</v>
      </c>
      <c r="AJ119" t="s">
        <v>470</v>
      </c>
    </row>
    <row r="120" spans="1:36" ht="15" x14ac:dyDescent="0.25">
      <c r="A120">
        <v>2.48</v>
      </c>
      <c r="B120">
        <v>3.46</v>
      </c>
      <c r="C120">
        <v>2.69</v>
      </c>
      <c r="D120" s="20">
        <f t="shared" si="28"/>
        <v>6.3990359387986251E-2</v>
      </c>
      <c r="E120" s="17">
        <f>IF(OR($A120="",$B120="",$C120=""),"",A120*'MPTO_working_3-way'!$I119)</f>
        <v>2.6386960912822057</v>
      </c>
      <c r="F120" s="21">
        <f>IF(OR($A120="",$B120="",$C120=""),"",B120*'MPTO_working_3-way'!$I119)</f>
        <v>3.6814066434824322</v>
      </c>
      <c r="G120" s="22">
        <f>IF(OR($A120="",$B120="",$C120=""),"",C120*'MPTO_working_3-way'!$I119)</f>
        <v>2.8621340667536828</v>
      </c>
      <c r="H120" s="17">
        <f>IF(OR($A120="",$B120="",$C120=""),"",'MPTO_working_3-way'!E119)</f>
        <v>2.6185160894518589</v>
      </c>
      <c r="I120" s="21">
        <f>IF(OR($A120="",$B120="",$C120=""),"",'MPTO_working_3-way'!F119)</f>
        <v>3.7357031663709628</v>
      </c>
      <c r="J120" s="22">
        <f>IF(OR($A120="",$B120="",$C120=""),"",'MPTO_working_3-way'!G119)</f>
        <v>2.8537420763564447</v>
      </c>
      <c r="K120" s="17">
        <f>IF(OR($A120="",$B120="",$C120=""),"",'OddsRatio_working_3-way'!H119)</f>
        <v>2.6283029984575581</v>
      </c>
      <c r="L120" s="21">
        <f>IF(OR($A120="",$B120="",$C120=""),"",'OddsRatio_working_3-way'!I119)</f>
        <v>3.7065036325713461</v>
      </c>
      <c r="M120" s="22">
        <f>IF(OR($A120="",$B120="",$C120=""),"",'OddsRatio_working_3-way'!J119)</f>
        <v>2.8593459914819412</v>
      </c>
      <c r="N120" s="23">
        <f t="shared" si="29"/>
        <v>37.897505639388584</v>
      </c>
      <c r="O120" s="24">
        <f t="shared" si="30"/>
        <v>27.163530053665802</v>
      </c>
      <c r="P120" s="24">
        <f t="shared" si="31"/>
        <v>34.938964306945607</v>
      </c>
      <c r="Q120" t="s">
        <v>463</v>
      </c>
      <c r="R120" t="s">
        <v>464</v>
      </c>
      <c r="S120" s="48" t="s">
        <v>467</v>
      </c>
      <c r="T120" s="35">
        <v>100</v>
      </c>
      <c r="U120" s="35">
        <f t="shared" si="32"/>
        <v>70.588235294117652</v>
      </c>
      <c r="V120" s="35">
        <f t="shared" si="33"/>
        <v>70.930232558139537</v>
      </c>
      <c r="W120" s="35">
        <f t="shared" si="34"/>
        <v>56.140350877192972</v>
      </c>
      <c r="X120" s="35">
        <f t="shared" si="35"/>
        <v>72.929416564667491</v>
      </c>
      <c r="Y120" s="35">
        <f t="shared" si="36"/>
        <v>73.271413828689376</v>
      </c>
      <c r="Z120" s="35">
        <f t="shared" si="37"/>
        <v>58.481532147742818</v>
      </c>
      <c r="AA120" s="35">
        <f t="shared" si="38"/>
        <v>-2.3411812705498392</v>
      </c>
      <c r="AB120" s="35">
        <f t="shared" si="39"/>
        <v>-2.3411812705498392</v>
      </c>
      <c r="AC120" s="35">
        <f t="shared" si="40"/>
        <v>-2.3411812705498463</v>
      </c>
      <c r="AF120">
        <v>1.77</v>
      </c>
      <c r="AG120">
        <v>2.04</v>
      </c>
      <c r="AJ120" t="s">
        <v>470</v>
      </c>
    </row>
    <row r="121" spans="1:36" ht="15" x14ac:dyDescent="0.25">
      <c r="A121">
        <v>3.4</v>
      </c>
      <c r="B121">
        <v>3.44</v>
      </c>
      <c r="C121">
        <v>2.2799999999999998</v>
      </c>
      <c r="D121" s="20">
        <f t="shared" si="28"/>
        <v>2.3411812705498303E-2</v>
      </c>
      <c r="E121" s="17">
        <f>IF(OR($A121="",$B121="",$C121=""),"",A121*'MPTO_working_3-way'!$I120)</f>
        <v>3.4796001631986941</v>
      </c>
      <c r="F121" s="21">
        <f>IF(OR($A121="",$B121="",$C121=""),"",B121*'MPTO_working_3-way'!$I120)</f>
        <v>3.5205366357069141</v>
      </c>
      <c r="G121" s="22">
        <f>IF(OR($A121="",$B121="",$C121=""),"",C121*'MPTO_working_3-way'!$I120)</f>
        <v>2.3333789329685359</v>
      </c>
      <c r="H121" s="17">
        <f>IF(OR($A121="",$B121="",$C121=""),"",'MPTO_working_3-way'!E120)</f>
        <v>3.4926724318585056</v>
      </c>
      <c r="I121" s="21">
        <f>IF(OR($A121="",$B121="",$C121=""),"",'MPTO_working_3-way'!F120)</f>
        <v>3.5348962162773598</v>
      </c>
      <c r="J121" s="22">
        <f>IF(OR($A121="",$B121="",$C121=""),"",'MPTO_working_3-way'!G120)</f>
        <v>2.3213028904632353</v>
      </c>
      <c r="K121" s="17">
        <f>IF(OR($A121="",$B121="",$C121=""),"",'OddsRatio_working_3-way'!H120)</f>
        <v>3.4871475502911742</v>
      </c>
      <c r="L121" s="21">
        <f>IF(OR($A121="",$B121="",$C121=""),"",'OddsRatio_working_3-way'!I120)</f>
        <v>3.5286000094626937</v>
      </c>
      <c r="M121" s="22">
        <f>IF(OR($A121="",$B121="",$C121=""),"",'OddsRatio_working_3-way'!J120)</f>
        <v>2.3264786934886259</v>
      </c>
      <c r="N121" s="23">
        <f t="shared" si="29"/>
        <v>28.738934161927652</v>
      </c>
      <c r="O121" s="24">
        <f t="shared" si="30"/>
        <v>28.404760508881989</v>
      </c>
      <c r="P121" s="24">
        <f t="shared" si="31"/>
        <v>42.85630532919037</v>
      </c>
      <c r="Q121" t="s">
        <v>124</v>
      </c>
      <c r="R121" t="s">
        <v>154</v>
      </c>
      <c r="S121" s="48" t="s">
        <v>467</v>
      </c>
      <c r="T121" s="35">
        <v>100</v>
      </c>
      <c r="U121" s="35">
        <f t="shared" si="32"/>
        <v>85.855728429985859</v>
      </c>
      <c r="V121" s="35">
        <f t="shared" si="33"/>
        <v>73.68421052631578</v>
      </c>
      <c r="W121" s="35">
        <f t="shared" si="34"/>
        <v>37.888198757763973</v>
      </c>
      <c r="X121" s="35">
        <f t="shared" si="35"/>
        <v>88.427590715920232</v>
      </c>
      <c r="Y121" s="35">
        <f t="shared" si="36"/>
        <v>76.256072812250167</v>
      </c>
      <c r="Z121" s="35">
        <f t="shared" si="37"/>
        <v>40.460061043698353</v>
      </c>
      <c r="AA121" s="35">
        <f t="shared" si="38"/>
        <v>-2.5718622859343725</v>
      </c>
      <c r="AB121" s="35">
        <f t="shared" si="39"/>
        <v>-2.5718622859343867</v>
      </c>
      <c r="AC121" s="35">
        <f t="shared" si="40"/>
        <v>-2.5718622859343796</v>
      </c>
      <c r="AF121">
        <v>2.0699999999999998</v>
      </c>
      <c r="AG121">
        <v>1.85</v>
      </c>
      <c r="AJ121" t="s">
        <v>160</v>
      </c>
    </row>
    <row r="122" spans="1:36" ht="15" x14ac:dyDescent="0.25">
      <c r="A122">
        <v>7.07</v>
      </c>
      <c r="B122">
        <v>3.8</v>
      </c>
      <c r="C122">
        <v>1.61</v>
      </c>
      <c r="D122" s="20">
        <f t="shared" si="28"/>
        <v>2.5718622859343787E-2</v>
      </c>
      <c r="E122" s="17">
        <f>IF(OR($A122="",$B122="",$C122=""),"",A122*'MPTO_working_3-way'!$I121)</f>
        <v>7.2518306636155607</v>
      </c>
      <c r="F122" s="21">
        <f>IF(OR($A122="",$B122="",$C122=""),"",B122*'MPTO_working_3-way'!$I121)</f>
        <v>3.8977307668655063</v>
      </c>
      <c r="G122" s="22">
        <f>IF(OR($A122="",$B122="",$C122=""),"",C122*'MPTO_working_3-way'!$I121)</f>
        <v>1.6514069828035436</v>
      </c>
      <c r="H122" s="17">
        <f>IF(OR($A122="",$B122="",$C122=""),"",'MPTO_working_3-way'!E121)</f>
        <v>7.526162365818406</v>
      </c>
      <c r="I122" s="21">
        <f>IF(OR($A122="",$B122="",$C122=""),"",'MPTO_working_3-way'!F121)</f>
        <v>3.9279608762167908</v>
      </c>
      <c r="J122" s="22">
        <f>IF(OR($A122="",$B122="",$C122=""),"",'MPTO_working_3-way'!G121)</f>
        <v>1.6325327518608412</v>
      </c>
      <c r="K122" s="17">
        <f>IF(OR($A122="",$B122="",$C122=""),"",'OddsRatio_working_3-way'!H121)</f>
        <v>7.3617889432217343</v>
      </c>
      <c r="L122" s="21">
        <f>IF(OR($A122="",$B122="",$C122=""),"",'OddsRatio_working_3-way'!I121)</f>
        <v>3.934597865077571</v>
      </c>
      <c r="M122" s="22">
        <f>IF(OR($A122="",$B122="",$C122=""),"",'OddsRatio_working_3-way'!J121)</f>
        <v>1.6393231063204705</v>
      </c>
      <c r="N122" s="23">
        <f t="shared" si="29"/>
        <v>13.78962149540083</v>
      </c>
      <c r="O122" s="24">
        <f t="shared" si="30"/>
        <v>25.655953676969439</v>
      </c>
      <c r="P122" s="24">
        <f t="shared" si="31"/>
        <v>60.554424827629724</v>
      </c>
      <c r="Q122" t="s">
        <v>149</v>
      </c>
      <c r="R122" t="s">
        <v>126</v>
      </c>
      <c r="S122" s="48" t="s">
        <v>467</v>
      </c>
      <c r="T122" s="35">
        <v>100</v>
      </c>
      <c r="U122" s="35">
        <f t="shared" si="32"/>
        <v>50.495049504950494</v>
      </c>
      <c r="V122" s="35">
        <f t="shared" si="33"/>
        <v>71.098265895953759</v>
      </c>
      <c r="W122" s="35">
        <f t="shared" si="34"/>
        <v>76.24703087885986</v>
      </c>
      <c r="X122" s="35">
        <f t="shared" si="35"/>
        <v>52.654703225186395</v>
      </c>
      <c r="Y122" s="35">
        <f t="shared" si="36"/>
        <v>73.257919616189653</v>
      </c>
      <c r="Z122" s="35">
        <f t="shared" si="37"/>
        <v>78.40668459909574</v>
      </c>
      <c r="AA122" s="35">
        <f t="shared" si="38"/>
        <v>-2.1596537202359016</v>
      </c>
      <c r="AB122" s="35">
        <f t="shared" si="39"/>
        <v>-2.1596537202358945</v>
      </c>
      <c r="AC122" s="35">
        <f t="shared" si="40"/>
        <v>-2.1596537202358803</v>
      </c>
      <c r="AF122">
        <v>2.34</v>
      </c>
      <c r="AG122">
        <v>1.66</v>
      </c>
      <c r="AJ122" t="s">
        <v>160</v>
      </c>
    </row>
    <row r="123" spans="1:36" ht="15" x14ac:dyDescent="0.25">
      <c r="A123">
        <v>2.02</v>
      </c>
      <c r="B123">
        <v>3.46</v>
      </c>
      <c r="C123">
        <v>4.21</v>
      </c>
      <c r="D123" s="20">
        <f t="shared" si="28"/>
        <v>2.1596537202358768E-2</v>
      </c>
      <c r="E123" s="17">
        <f>IF(OR($A123="",$B123="",$C123=""),"",A123*'MPTO_working_3-way'!$I122)</f>
        <v>2.0636250051487646</v>
      </c>
      <c r="F123" s="21">
        <f>IF(OR($A123="",$B123="",$C123=""),"",B123*'MPTO_working_3-way'!$I122)</f>
        <v>3.5347240187201612</v>
      </c>
      <c r="G123" s="22">
        <f>IF(OR($A123="",$B123="",$C123=""),"",C123*'MPTO_working_3-way'!$I122)</f>
        <v>4.30092142162193</v>
      </c>
      <c r="H123" s="17">
        <f>IF(OR($A123="",$B123="",$C123=""),"",'MPTO_working_3-way'!E122)</f>
        <v>2.0498076226980602</v>
      </c>
      <c r="I123" s="21">
        <f>IF(OR($A123="",$B123="",$C123=""),"",'MPTO_working_3-way'!F122)</f>
        <v>3.5483831496331639</v>
      </c>
      <c r="J123" s="22">
        <f>IF(OR($A123="",$B123="",$C123=""),"",'MPTO_working_3-way'!G122)</f>
        <v>4.3415809025831615</v>
      </c>
      <c r="K123" s="17">
        <f>IF(OR($A123="",$B123="",$C123=""),"",'OddsRatio_working_3-way'!H122)</f>
        <v>2.055378180381374</v>
      </c>
      <c r="L123" s="21">
        <f>IF(OR($A123="",$B123="",$C123=""),"",'OddsRatio_working_3-way'!I122)</f>
        <v>3.5453238468021366</v>
      </c>
      <c r="M123" s="22">
        <f>IF(OR($A123="",$B123="",$C123=""),"",'OddsRatio_working_3-way'!J122)</f>
        <v>4.3213372147296161</v>
      </c>
      <c r="N123" s="23">
        <f t="shared" si="29"/>
        <v>48.458416500332682</v>
      </c>
      <c r="O123" s="24">
        <f t="shared" si="30"/>
        <v>28.290751829673987</v>
      </c>
      <c r="P123" s="24">
        <f t="shared" si="31"/>
        <v>23.250831669993353</v>
      </c>
      <c r="Q123" t="s">
        <v>128</v>
      </c>
      <c r="R123" t="s">
        <v>125</v>
      </c>
      <c r="S123" s="48" t="s">
        <v>467</v>
      </c>
      <c r="T123" s="35">
        <v>100</v>
      </c>
      <c r="U123" s="35">
        <f t="shared" si="32"/>
        <v>81.981981981981988</v>
      </c>
      <c r="V123" s="35">
        <f t="shared" si="33"/>
        <v>77.678571428571431</v>
      </c>
      <c r="W123" s="35">
        <f t="shared" si="34"/>
        <v>37.888198757763973</v>
      </c>
      <c r="X123" s="35">
        <f t="shared" si="35"/>
        <v>84.433229813664596</v>
      </c>
      <c r="Y123" s="35">
        <f t="shared" si="36"/>
        <v>80.129819260254038</v>
      </c>
      <c r="Z123" s="35">
        <f t="shared" si="37"/>
        <v>40.339446589446595</v>
      </c>
      <c r="AA123" s="35">
        <f t="shared" si="38"/>
        <v>-2.4512478316826076</v>
      </c>
      <c r="AB123" s="35">
        <f t="shared" si="39"/>
        <v>-2.4512478316826076</v>
      </c>
      <c r="AC123" s="35">
        <f t="shared" si="40"/>
        <v>-2.4512478316826218</v>
      </c>
      <c r="AF123">
        <v>2.21</v>
      </c>
      <c r="AG123">
        <v>1.74</v>
      </c>
      <c r="AJ123" t="s">
        <v>160</v>
      </c>
    </row>
    <row r="124" spans="1:36" ht="15" x14ac:dyDescent="0.25">
      <c r="A124">
        <v>5.55</v>
      </c>
      <c r="B124">
        <v>4.4800000000000004</v>
      </c>
      <c r="C124">
        <v>1.61</v>
      </c>
      <c r="D124" s="20">
        <f t="shared" si="28"/>
        <v>2.4512478316826236E-2</v>
      </c>
      <c r="E124" s="17">
        <f>IF(OR($A124="",$B124="",$C124=""),"",A124*'MPTO_working_3-way'!$I123)</f>
        <v>5.6860442546583858</v>
      </c>
      <c r="F124" s="21">
        <f>IF(OR($A124="",$B124="",$C124=""),"",B124*'MPTO_working_3-way'!$I123)</f>
        <v>4.5898159028593817</v>
      </c>
      <c r="G124" s="22">
        <f>IF(OR($A124="",$B124="",$C124=""),"",C124*'MPTO_working_3-way'!$I123)</f>
        <v>1.6494650900900902</v>
      </c>
      <c r="H124" s="17">
        <f>IF(OR($A124="",$B124="",$C124=""),"",'MPTO_working_3-way'!E123)</f>
        <v>5.8136373186220363</v>
      </c>
      <c r="I124" s="21">
        <f>IF(OR($A124="",$B124="",$C124=""),"",'MPTO_working_3-way'!F123)</f>
        <v>4.6502228052866128</v>
      </c>
      <c r="J124" s="22">
        <f>IF(OR($A124="",$B124="",$C124=""),"",'MPTO_working_3-way'!G123)</f>
        <v>1.6314619306910922</v>
      </c>
      <c r="K124" s="17">
        <f>IF(OR($A124="",$B124="",$C124=""),"",'OddsRatio_working_3-way'!H123)</f>
        <v>5.7560496864340314</v>
      </c>
      <c r="L124" s="21">
        <f>IF(OR($A124="",$B124="",$C124=""),"",'OddsRatio_working_3-way'!I123)</f>
        <v>4.6375940458880081</v>
      </c>
      <c r="M124" s="22">
        <f>IF(OR($A124="",$B124="",$C124=""),"",'OddsRatio_working_3-way'!J123)</f>
        <v>1.6376242436757715</v>
      </c>
      <c r="N124" s="23">
        <f t="shared" si="29"/>
        <v>17.586919046237345</v>
      </c>
      <c r="O124" s="24">
        <f t="shared" si="30"/>
        <v>21.787366229155641</v>
      </c>
      <c r="P124" s="24">
        <f t="shared" si="31"/>
        <v>60.625714724607008</v>
      </c>
      <c r="Q124" t="s">
        <v>99</v>
      </c>
      <c r="R124" t="s">
        <v>153</v>
      </c>
      <c r="S124" s="48" t="s">
        <v>467</v>
      </c>
      <c r="T124" s="35">
        <v>100</v>
      </c>
      <c r="U124" s="35">
        <f t="shared" si="32"/>
        <v>49.494949494949495</v>
      </c>
      <c r="V124" s="35">
        <f t="shared" si="33"/>
        <v>70.760233918128648</v>
      </c>
      <c r="W124" s="35">
        <f t="shared" si="34"/>
        <v>76.24703087885986</v>
      </c>
      <c r="X124" s="35">
        <f t="shared" si="35"/>
        <v>52.992735203011485</v>
      </c>
      <c r="Y124" s="35">
        <f t="shared" si="36"/>
        <v>74.258019626190645</v>
      </c>
      <c r="Z124" s="35">
        <f t="shared" si="37"/>
        <v>79.744816586921857</v>
      </c>
      <c r="AA124" s="35">
        <f t="shared" si="38"/>
        <v>-3.4977857080619899</v>
      </c>
      <c r="AB124" s="35">
        <f t="shared" si="39"/>
        <v>-3.497785708061997</v>
      </c>
      <c r="AC124" s="35">
        <f t="shared" si="40"/>
        <v>-3.497785708061997</v>
      </c>
      <c r="AF124">
        <v>1.61</v>
      </c>
      <c r="AG124">
        <v>2.44</v>
      </c>
      <c r="AJ124" t="s">
        <v>160</v>
      </c>
    </row>
    <row r="125" spans="1:36" ht="15" x14ac:dyDescent="0.25">
      <c r="A125">
        <v>1.98</v>
      </c>
      <c r="B125">
        <v>3.42</v>
      </c>
      <c r="C125">
        <v>4.21</v>
      </c>
      <c r="D125" s="20">
        <f t="shared" si="28"/>
        <v>3.4977857080619845E-2</v>
      </c>
      <c r="E125" s="17">
        <f>IF(OR($A125="",$B125="",$C125=""),"",A125*'MPTO_working_3-way'!$I124)</f>
        <v>2.0492561570196273</v>
      </c>
      <c r="F125" s="21">
        <f>IF(OR($A125="",$B125="",$C125=""),"",B125*'MPTO_working_3-way'!$I124)</f>
        <v>3.53962427121572</v>
      </c>
      <c r="G125" s="22">
        <f>IF(OR($A125="",$B125="",$C125=""),"",C125*'MPTO_working_3-way'!$I124)</f>
        <v>4.3572567783094094</v>
      </c>
      <c r="H125" s="17">
        <f>IF(OR($A125="",$B125="",$C125=""),"",'MPTO_working_3-way'!E124)</f>
        <v>2.0267892106051182</v>
      </c>
      <c r="I125" s="21">
        <f>IF(OR($A125="",$B125="",$C125=""),"",'MPTO_working_3-way'!F124)</f>
        <v>3.5620352919479839</v>
      </c>
      <c r="J125" s="22">
        <f>IF(OR($A125="",$B125="",$C125=""),"",'MPTO_working_3-way'!G124)</f>
        <v>4.4273175040672665</v>
      </c>
      <c r="K125" s="17">
        <f>IF(OR($A125="",$B125="",$C125=""),"",'OddsRatio_working_3-way'!H124)</f>
        <v>2.0356799304560456</v>
      </c>
      <c r="L125" s="21">
        <f>IF(OR($A125="",$B125="",$C125=""),"",'OddsRatio_working_3-way'!I124)</f>
        <v>3.5574953384730934</v>
      </c>
      <c r="M125" s="22">
        <f>IF(OR($A125="",$B125="",$C125=""),"",'OddsRatio_working_3-way'!J124)</f>
        <v>4.3923801803713332</v>
      </c>
      <c r="N125" s="23">
        <f t="shared" si="29"/>
        <v>48.798194241093221</v>
      </c>
      <c r="O125" s="24">
        <f t="shared" si="30"/>
        <v>28.251586139580287</v>
      </c>
      <c r="P125" s="24">
        <f t="shared" si="31"/>
        <v>22.950219619326504</v>
      </c>
      <c r="Q125" t="s">
        <v>332</v>
      </c>
      <c r="R125" t="s">
        <v>407</v>
      </c>
      <c r="S125" s="48" t="s">
        <v>467</v>
      </c>
      <c r="T125" s="35">
        <v>100</v>
      </c>
      <c r="U125" s="35">
        <f t="shared" si="32"/>
        <v>74.226804123711347</v>
      </c>
      <c r="V125" s="35">
        <f t="shared" si="33"/>
        <v>67.741935483870961</v>
      </c>
      <c r="W125" s="35">
        <f t="shared" si="34"/>
        <v>54.545454545454554</v>
      </c>
      <c r="X125" s="35">
        <f t="shared" si="35"/>
        <v>77.712609970674478</v>
      </c>
      <c r="Y125" s="35">
        <f t="shared" si="36"/>
        <v>71.227741330834121</v>
      </c>
      <c r="Z125" s="35">
        <f t="shared" si="37"/>
        <v>58.031260392417693</v>
      </c>
      <c r="AA125" s="35">
        <f t="shared" si="38"/>
        <v>-3.4858058469631317</v>
      </c>
      <c r="AB125" s="35">
        <f t="shared" si="39"/>
        <v>-3.4858058469631601</v>
      </c>
      <c r="AC125" s="35">
        <f t="shared" si="40"/>
        <v>-3.4858058469631388</v>
      </c>
      <c r="AF125">
        <v>2.1800000000000002</v>
      </c>
      <c r="AG125">
        <v>1.72</v>
      </c>
      <c r="AJ125" t="s">
        <v>448</v>
      </c>
    </row>
    <row r="126" spans="1:36" ht="15" x14ac:dyDescent="0.25">
      <c r="A126">
        <v>3.88</v>
      </c>
      <c r="B126">
        <v>3.1</v>
      </c>
      <c r="C126">
        <v>2.2000000000000002</v>
      </c>
      <c r="D126" s="20">
        <f t="shared" si="28"/>
        <v>3.4858058469631414E-2</v>
      </c>
      <c r="E126" s="17">
        <f>IF(OR($A126="",$B126="",$C126=""),"",A126*'MPTO_working_3-way'!$I125)</f>
        <v>4.0152492668621695</v>
      </c>
      <c r="F126" s="21">
        <f>IF(OR($A126="",$B126="",$C126=""),"",B126*'MPTO_working_3-way'!$I125)</f>
        <v>3.2080599812558575</v>
      </c>
      <c r="G126" s="22">
        <f>IF(OR($A126="",$B126="",$C126=""),"",C126*'MPTO_working_3-way'!$I125)</f>
        <v>2.2766877286331892</v>
      </c>
      <c r="H126" s="17">
        <f>IF(OR($A126="",$B126="",$C126=""),"",'MPTO_working_3-way'!E125)</f>
        <v>4.0631807386782413</v>
      </c>
      <c r="I126" s="21">
        <f>IF(OR($A126="",$B126="",$C126=""),"",'MPTO_working_3-way'!F125)</f>
        <v>3.2158343325663545</v>
      </c>
      <c r="J126" s="22">
        <f>IF(OR($A126="",$B126="",$C126=""),"",'MPTO_working_3-way'!G125)</f>
        <v>2.2577129595922827</v>
      </c>
      <c r="K126" s="17">
        <f>IF(OR($A126="",$B126="",$C126=""),"",'OddsRatio_working_3-way'!H125)</f>
        <v>4.0380371510611628</v>
      </c>
      <c r="L126" s="21">
        <f>IF(OR($A126="",$B126="",$C126=""),"",'OddsRatio_working_3-way'!I125)</f>
        <v>3.2152354226487647</v>
      </c>
      <c r="M126" s="22">
        <f>IF(OR($A126="",$B126="",$C126=""),"",'OddsRatio_working_3-way'!J125)</f>
        <v>2.2658488129421519</v>
      </c>
      <c r="N126" s="23">
        <f t="shared" si="29"/>
        <v>24.905054046158345</v>
      </c>
      <c r="O126" s="24">
        <f t="shared" si="30"/>
        <v>31.171486999707859</v>
      </c>
      <c r="P126" s="24">
        <f t="shared" si="31"/>
        <v>43.9234589541338</v>
      </c>
      <c r="Q126" t="s">
        <v>336</v>
      </c>
      <c r="R126" t="s">
        <v>414</v>
      </c>
      <c r="S126" s="48" t="s">
        <v>467</v>
      </c>
      <c r="T126" s="35">
        <v>100</v>
      </c>
      <c r="U126" s="35">
        <f t="shared" si="32"/>
        <v>54.954954954954964</v>
      </c>
      <c r="V126" s="35">
        <f t="shared" si="33"/>
        <v>65.870307167235495</v>
      </c>
      <c r="W126" s="35">
        <f t="shared" si="34"/>
        <v>75.786924939467312</v>
      </c>
      <c r="X126" s="35">
        <f t="shared" si="35"/>
        <v>58.342767893297186</v>
      </c>
      <c r="Y126" s="35">
        <f t="shared" si="36"/>
        <v>69.258120105577731</v>
      </c>
      <c r="Z126" s="35">
        <f t="shared" si="37"/>
        <v>79.174737877809548</v>
      </c>
      <c r="AA126" s="35">
        <f t="shared" si="38"/>
        <v>-3.387812938342222</v>
      </c>
      <c r="AB126" s="35">
        <f t="shared" si="39"/>
        <v>-3.3878129383422362</v>
      </c>
      <c r="AC126" s="35">
        <f t="shared" si="40"/>
        <v>-3.3878129383422362</v>
      </c>
      <c r="AF126">
        <v>2.4700000000000002</v>
      </c>
      <c r="AG126">
        <v>1.58</v>
      </c>
      <c r="AJ126" t="s">
        <v>448</v>
      </c>
    </row>
    <row r="127" spans="1:36" ht="15" x14ac:dyDescent="0.25">
      <c r="A127">
        <v>2.2200000000000002</v>
      </c>
      <c r="B127">
        <v>2.93</v>
      </c>
      <c r="C127">
        <v>4.13</v>
      </c>
      <c r="D127" s="20">
        <f t="shared" si="28"/>
        <v>3.3878129383422273E-2</v>
      </c>
      <c r="E127" s="17">
        <f>IF(OR($A127="",$B127="",$C127=""),"",A127*'MPTO_working_3-way'!$I126)</f>
        <v>2.2952094472311977</v>
      </c>
      <c r="F127" s="21">
        <f>IF(OR($A127="",$B127="",$C127=""),"",B127*'MPTO_working_3-way'!$I126)</f>
        <v>3.0292629190934273</v>
      </c>
      <c r="G127" s="22">
        <f>IF(OR($A127="",$B127="",$C127=""),"",C127*'MPTO_working_3-way'!$I126)</f>
        <v>4.2699166743535342</v>
      </c>
      <c r="H127" s="17">
        <f>IF(OR($A127="",$B127="",$C127=""),"",'MPTO_working_3-way'!E126)</f>
        <v>2.2770861297042959</v>
      </c>
      <c r="I127" s="21">
        <f>IF(OR($A127="",$B127="",$C127=""),"",'MPTO_working_3-way'!F126)</f>
        <v>3.0302642931198873</v>
      </c>
      <c r="J127" s="22">
        <f>IF(OR($A127="",$B127="",$C127=""),"",'MPTO_working_3-way'!G126)</f>
        <v>4.3320416188222355</v>
      </c>
      <c r="K127" s="17">
        <f>IF(OR($A127="",$B127="",$C127=""),"",'OddsRatio_working_3-way'!H126)</f>
        <v>2.2851899022109952</v>
      </c>
      <c r="L127" s="21">
        <f>IF(OR($A127="",$B127="",$C127=""),"",'OddsRatio_working_3-way'!I126)</f>
        <v>3.0331282879239514</v>
      </c>
      <c r="M127" s="22">
        <f>IF(OR($A127="",$B127="",$C127=""),"",'OddsRatio_working_3-way'!J126)</f>
        <v>4.2972495032134548</v>
      </c>
      <c r="N127" s="23">
        <f t="shared" si="29"/>
        <v>43.569008536730266</v>
      </c>
      <c r="O127" s="24">
        <f t="shared" si="30"/>
        <v>33.011330700184708</v>
      </c>
      <c r="P127" s="24">
        <f t="shared" si="31"/>
        <v>23.419660763085034</v>
      </c>
      <c r="Q127" t="s">
        <v>333</v>
      </c>
      <c r="R127" t="s">
        <v>434</v>
      </c>
      <c r="S127" s="48" t="s">
        <v>467</v>
      </c>
      <c r="T127" s="35">
        <v>100</v>
      </c>
      <c r="U127" s="35">
        <f t="shared" si="32"/>
        <v>53.703703703703695</v>
      </c>
      <c r="V127" s="35">
        <f t="shared" si="33"/>
        <v>66.88741721854305</v>
      </c>
      <c r="W127" s="35">
        <f t="shared" si="34"/>
        <v>76.019184652278184</v>
      </c>
      <c r="X127" s="35">
        <f t="shared" si="35"/>
        <v>57.093398129178773</v>
      </c>
      <c r="Y127" s="35">
        <f t="shared" si="36"/>
        <v>70.277111644018106</v>
      </c>
      <c r="Z127" s="35">
        <f t="shared" si="37"/>
        <v>79.408879077753241</v>
      </c>
      <c r="AA127" s="35">
        <f t="shared" si="38"/>
        <v>-3.3896944254750778</v>
      </c>
      <c r="AB127" s="35">
        <f t="shared" si="39"/>
        <v>-3.3896944254750565</v>
      </c>
      <c r="AC127" s="35">
        <f t="shared" si="40"/>
        <v>-3.3896944254750565</v>
      </c>
      <c r="AF127">
        <v>2.82</v>
      </c>
      <c r="AG127">
        <v>1.45</v>
      </c>
      <c r="AJ127" t="s">
        <v>448</v>
      </c>
    </row>
    <row r="128" spans="1:36" ht="15" x14ac:dyDescent="0.25">
      <c r="A128">
        <v>2.16</v>
      </c>
      <c r="B128">
        <v>3.02</v>
      </c>
      <c r="C128">
        <v>4.17</v>
      </c>
      <c r="D128" s="20">
        <f t="shared" si="28"/>
        <v>3.389694425475076E-2</v>
      </c>
      <c r="E128" s="17">
        <f>IF(OR($A128="",$B128="",$C128=""),"",A128*'MPTO_working_3-way'!$I127)</f>
        <v>2.233217399590262</v>
      </c>
      <c r="F128" s="21">
        <f>IF(OR($A128="",$B128="",$C128=""),"",B128*'MPTO_working_3-way'!$I127)</f>
        <v>3.1223687716493473</v>
      </c>
      <c r="G128" s="22">
        <f>IF(OR($A128="",$B128="",$C128=""),"",C128*'MPTO_working_3-way'!$I127)</f>
        <v>4.3113502575423102</v>
      </c>
      <c r="H128" s="17">
        <f>IF(OR($A128="",$B128="",$C128=""),"",'MPTO_working_3-way'!E127)</f>
        <v>2.2140353024829467</v>
      </c>
      <c r="I128" s="21">
        <f>IF(OR($A128="",$B128="",$C128=""),"",'MPTO_working_3-way'!F127)</f>
        <v>3.1266918686395444</v>
      </c>
      <c r="J128" s="22">
        <f>IF(OR($A128="",$B128="",$C128=""),"",'MPTO_working_3-way'!G127)</f>
        <v>4.3761919532137856</v>
      </c>
      <c r="K128" s="17">
        <f>IF(OR($A128="",$B128="",$C128=""),"",'OddsRatio_working_3-way'!H127)</f>
        <v>2.2223550251584721</v>
      </c>
      <c r="L128" s="21">
        <f>IF(OR($A128="",$B128="",$C128=""),"",'OddsRatio_working_3-way'!I127)</f>
        <v>3.1285837507069933</v>
      </c>
      <c r="M128" s="22">
        <f>IF(OR($A128="",$B128="",$C128=""),"",'OddsRatio_working_3-way'!J127)</f>
        <v>4.3404012325451351</v>
      </c>
      <c r="N128" s="23">
        <f t="shared" si="29"/>
        <v>44.778443880272221</v>
      </c>
      <c r="O128" s="24">
        <f t="shared" si="30"/>
        <v>32.026966483903315</v>
      </c>
      <c r="P128" s="24">
        <f t="shared" si="31"/>
        <v>23.194589635824464</v>
      </c>
      <c r="Q128" t="s">
        <v>412</v>
      </c>
      <c r="R128" t="s">
        <v>406</v>
      </c>
      <c r="S128" s="48" t="s">
        <v>467</v>
      </c>
      <c r="T128" s="35">
        <v>100</v>
      </c>
      <c r="U128" s="35">
        <f t="shared" si="32"/>
        <v>54.751131221719454</v>
      </c>
      <c r="V128" s="35">
        <f t="shared" si="33"/>
        <v>67.320261437908499</v>
      </c>
      <c r="W128" s="35">
        <f t="shared" si="34"/>
        <v>74.554707379134854</v>
      </c>
      <c r="X128" s="35">
        <f t="shared" si="35"/>
        <v>58.125031182956647</v>
      </c>
      <c r="Y128" s="35">
        <f t="shared" si="36"/>
        <v>70.694161399145685</v>
      </c>
      <c r="Z128" s="35">
        <f t="shared" si="37"/>
        <v>77.928607340372054</v>
      </c>
      <c r="AA128" s="35">
        <f t="shared" si="38"/>
        <v>-3.3738999612371927</v>
      </c>
      <c r="AB128" s="35">
        <f t="shared" si="39"/>
        <v>-3.3738999612371856</v>
      </c>
      <c r="AC128" s="35">
        <f t="shared" si="40"/>
        <v>-3.3738999612371998</v>
      </c>
      <c r="AF128">
        <v>2.67</v>
      </c>
      <c r="AG128">
        <v>1.51</v>
      </c>
      <c r="AJ128" t="s">
        <v>448</v>
      </c>
    </row>
    <row r="129" spans="1:36" ht="15" x14ac:dyDescent="0.25">
      <c r="A129">
        <v>2.21</v>
      </c>
      <c r="B129">
        <v>3.06</v>
      </c>
      <c r="C129">
        <v>3.93</v>
      </c>
      <c r="D129" s="20">
        <f t="shared" si="28"/>
        <v>3.3738999612371812E-2</v>
      </c>
      <c r="E129" s="17">
        <f>IF(OR($A129="",$B129="",$C129=""),"",A129*'MPTO_working_3-way'!$I128)</f>
        <v>2.2845631891433418</v>
      </c>
      <c r="F129" s="21">
        <f>IF(OR($A129="",$B129="",$C129=""),"",B129*'MPTO_working_3-way'!$I128)</f>
        <v>3.1632413388138576</v>
      </c>
      <c r="G129" s="22">
        <f>IF(OR($A129="",$B129="",$C129=""),"",C129*'MPTO_working_3-way'!$I128)</f>
        <v>4.0625942684766212</v>
      </c>
      <c r="H129" s="17">
        <f>IF(OR($A129="",$B129="",$C129=""),"",'MPTO_working_3-way'!E128)</f>
        <v>2.2663282199072801</v>
      </c>
      <c r="I129" s="21">
        <f>IF(OR($A129="",$B129="",$C129=""),"",'MPTO_working_3-way'!F128)</f>
        <v>3.1690593086001315</v>
      </c>
      <c r="J129" s="22">
        <f>IF(OR($A129="",$B129="",$C129=""),"",'MPTO_working_3-way'!G128)</f>
        <v>4.1117306387388286</v>
      </c>
      <c r="K129" s="17">
        <f>IF(OR($A129="",$B129="",$C129=""),"",'OddsRatio_working_3-way'!H128)</f>
        <v>2.2742250895394469</v>
      </c>
      <c r="L129" s="21">
        <f>IF(OR($A129="",$B129="",$C129=""),"",'OddsRatio_working_3-way'!I128)</f>
        <v>3.1693418879762478</v>
      </c>
      <c r="M129" s="22">
        <f>IF(OR($A129="",$B129="",$C129=""),"",'OddsRatio_working_3-way'!J128)</f>
        <v>4.0855202581409742</v>
      </c>
      <c r="N129" s="23">
        <f t="shared" si="29"/>
        <v>43.772043809170228</v>
      </c>
      <c r="O129" s="24">
        <f t="shared" si="30"/>
        <v>31.613142751067386</v>
      </c>
      <c r="P129" s="24">
        <f t="shared" si="31"/>
        <v>24.614813439762393</v>
      </c>
      <c r="Q129" t="s">
        <v>409</v>
      </c>
      <c r="R129" t="s">
        <v>337</v>
      </c>
      <c r="S129" s="48" t="s">
        <v>467</v>
      </c>
      <c r="T129" s="35">
        <v>100</v>
      </c>
      <c r="U129" s="35">
        <f t="shared" si="32"/>
        <v>41.860465116279073</v>
      </c>
      <c r="V129" s="35">
        <f t="shared" si="33"/>
        <v>74.747474747474755</v>
      </c>
      <c r="W129" s="35">
        <f t="shared" si="34"/>
        <v>80.314960629921259</v>
      </c>
      <c r="X129" s="35">
        <f t="shared" si="35"/>
        <v>44.937564622603993</v>
      </c>
      <c r="Y129" s="35">
        <f t="shared" si="36"/>
        <v>77.824574253799668</v>
      </c>
      <c r="Z129" s="35">
        <f t="shared" si="37"/>
        <v>83.392060136246187</v>
      </c>
      <c r="AA129" s="35">
        <f t="shared" si="38"/>
        <v>-3.0770995063249202</v>
      </c>
      <c r="AB129" s="35">
        <f t="shared" si="39"/>
        <v>-3.0770995063249131</v>
      </c>
      <c r="AC129" s="35">
        <f t="shared" si="40"/>
        <v>-3.0770995063249273</v>
      </c>
      <c r="AF129">
        <v>2.69</v>
      </c>
      <c r="AG129">
        <v>1.5</v>
      </c>
      <c r="AJ129" t="s">
        <v>448</v>
      </c>
    </row>
    <row r="130" spans="1:36" ht="15" x14ac:dyDescent="0.25">
      <c r="A130">
        <v>1.72</v>
      </c>
      <c r="B130">
        <v>3.96</v>
      </c>
      <c r="C130">
        <v>5.08</v>
      </c>
      <c r="D130" s="20">
        <f t="shared" si="28"/>
        <v>3.0770995063249096E-2</v>
      </c>
      <c r="E130" s="17">
        <f>IF(OR($A130="",$B130="",$C130=""),"",A130*'MPTO_working_3-way'!$I129)</f>
        <v>1.7729261115087884</v>
      </c>
      <c r="F130" s="21">
        <f>IF(OR($A130="",$B130="",$C130=""),"",B130*'MPTO_working_3-way'!$I129)</f>
        <v>4.0818531404504661</v>
      </c>
      <c r="G130" s="22">
        <f>IF(OR($A130="",$B130="",$C130=""),"",C130*'MPTO_working_3-way'!$I129)</f>
        <v>5.2363166549213052</v>
      </c>
      <c r="H130" s="17">
        <f>IF(OR($A130="",$B130="",$C130=""),"",'MPTO_working_3-way'!E129)</f>
        <v>1.7508892532863236</v>
      </c>
      <c r="I130" s="21">
        <f>IF(OR($A130="",$B130="",$C130=""),"",'MPTO_working_3-way'!F129)</f>
        <v>4.1276559465973079</v>
      </c>
      <c r="J130" s="22">
        <f>IF(OR($A130="",$B130="",$C130=""),"",'MPTO_working_3-way'!G129)</f>
        <v>5.3592464949989909</v>
      </c>
      <c r="K130" s="17">
        <f>IF(OR($A130="",$B130="",$C130=""),"",'OddsRatio_working_3-way'!H129)</f>
        <v>1.7588009420494659</v>
      </c>
      <c r="L130" s="21">
        <f>IF(OR($A130="",$B130="",$C130=""),"",'OddsRatio_working_3-way'!I129)</f>
        <v>4.1195149839811362</v>
      </c>
      <c r="M130" s="22">
        <f>IF(OR($A130="",$B130="",$C130=""),"",'OddsRatio_working_3-way'!J129)</f>
        <v>5.2998720049469723</v>
      </c>
      <c r="N130" s="23">
        <f t="shared" si="29"/>
        <v>56.403929837154024</v>
      </c>
      <c r="O130" s="24">
        <f t="shared" si="30"/>
        <v>24.498676595935585</v>
      </c>
      <c r="P130" s="24">
        <f t="shared" si="31"/>
        <v>19.097393566910416</v>
      </c>
      <c r="Q130" t="s">
        <v>419</v>
      </c>
      <c r="R130" t="s">
        <v>416</v>
      </c>
      <c r="S130" s="48" t="s">
        <v>467</v>
      </c>
      <c r="T130" s="35">
        <v>100</v>
      </c>
      <c r="U130" s="35">
        <f t="shared" si="32"/>
        <v>48.979591836734699</v>
      </c>
      <c r="V130" s="35">
        <f t="shared" si="33"/>
        <v>75.124378109452735</v>
      </c>
      <c r="W130" s="35">
        <f t="shared" si="34"/>
        <v>72.899728997289984</v>
      </c>
      <c r="X130" s="35">
        <f t="shared" si="35"/>
        <v>51.975892893257303</v>
      </c>
      <c r="Y130" s="35">
        <f t="shared" si="36"/>
        <v>78.120679165975332</v>
      </c>
      <c r="Z130" s="35">
        <f t="shared" si="37"/>
        <v>75.896030053812581</v>
      </c>
      <c r="AA130" s="35">
        <f t="shared" si="38"/>
        <v>-2.9963010565226043</v>
      </c>
      <c r="AB130" s="35">
        <f t="shared" si="39"/>
        <v>-2.9963010565225972</v>
      </c>
      <c r="AC130" s="35">
        <f t="shared" si="40"/>
        <v>-2.9963010565225972</v>
      </c>
      <c r="AF130">
        <v>1.81</v>
      </c>
      <c r="AG130">
        <v>2.08</v>
      </c>
      <c r="AJ130" t="s">
        <v>449</v>
      </c>
    </row>
    <row r="131" spans="1:36" s="35" customFormat="1" ht="15" x14ac:dyDescent="0.25">
      <c r="A131">
        <v>1.96</v>
      </c>
      <c r="B131">
        <v>4.0199999999999996</v>
      </c>
      <c r="C131">
        <v>3.69</v>
      </c>
      <c r="D131" s="20">
        <f t="shared" si="28"/>
        <v>2.9963010565225989E-2</v>
      </c>
      <c r="E131" s="17">
        <f>IF(OR($A131="",$B131="",$C131=""),"",A131*'MPTO_working_3-way'!$I130)</f>
        <v>2.0187275007078429</v>
      </c>
      <c r="F131" s="21">
        <f>IF(OR($A131="",$B131="",$C131=""),"",B131*'MPTO_working_3-way'!$I130)</f>
        <v>4.1404513024722078</v>
      </c>
      <c r="G131" s="22">
        <f>IF(OR($A131="",$B131="",$C131=""),"",C131*'MPTO_working_3-way'!$I130)</f>
        <v>3.8005635089856837</v>
      </c>
      <c r="H131" s="17">
        <f>IF(OR($A131="",$B131="",$C131=""),"",'MPTO_working_3-way'!E130)</f>
        <v>1.9991347287322319</v>
      </c>
      <c r="I131" s="21">
        <f>IF(OR($A131="",$B131="",$C131=""),"",'MPTO_working_3-way'!F130)</f>
        <v>4.1881562935032122</v>
      </c>
      <c r="J131" s="22">
        <f>IF(OR($A131="",$B131="",$C131=""),"",'MPTO_working_3-way'!G130)</f>
        <v>3.8311968560049419</v>
      </c>
      <c r="K131" s="17">
        <f>IF(OR($A131="",$B131="",$C131=""),"",'OddsRatio_working_3-way'!H130)</f>
        <v>2.0067610243240122</v>
      </c>
      <c r="L131" s="21">
        <f>IF(OR($A131="",$B131="",$C131=""),"",'OddsRatio_working_3-way'!I130)</f>
        <v>4.1671023890192869</v>
      </c>
      <c r="M131" s="22">
        <f>IF(OR($A131="",$B131="",$C131=""),"",'OddsRatio_working_3-way'!J130)</f>
        <v>3.8210282869079077</v>
      </c>
      <c r="N131" s="23">
        <f t="shared" si="29"/>
        <v>49.53615580356248</v>
      </c>
      <c r="O131" s="24">
        <f t="shared" si="30"/>
        <v>24.151956560940917</v>
      </c>
      <c r="P131" s="24">
        <f t="shared" si="31"/>
        <v>26.311887635496607</v>
      </c>
      <c r="Q131" t="s">
        <v>421</v>
      </c>
      <c r="R131" t="s">
        <v>465</v>
      </c>
      <c r="S131" s="48" t="s">
        <v>467</v>
      </c>
      <c r="T131" s="35">
        <v>100</v>
      </c>
      <c r="U131" s="35">
        <f t="shared" si="32"/>
        <v>30.555555555555554</v>
      </c>
      <c r="V131" s="35">
        <f t="shared" si="33"/>
        <v>79.838709677419359</v>
      </c>
      <c r="W131" s="35">
        <f t="shared" si="34"/>
        <v>85.507246376811594</v>
      </c>
      <c r="X131" s="35">
        <f t="shared" si="35"/>
        <v>34.654043945769054</v>
      </c>
      <c r="Y131" s="35">
        <f t="shared" si="36"/>
        <v>83.937198067632849</v>
      </c>
      <c r="Z131" s="35">
        <f t="shared" si="37"/>
        <v>89.605734767025098</v>
      </c>
      <c r="AA131" s="35">
        <f t="shared" si="38"/>
        <v>-4.0984883902135003</v>
      </c>
      <c r="AB131" s="35">
        <f t="shared" si="39"/>
        <v>-4.0984883902134897</v>
      </c>
      <c r="AC131" s="35">
        <f t="shared" si="40"/>
        <v>-4.0984883902135039</v>
      </c>
      <c r="AD131" s="36"/>
      <c r="AE131" s="36"/>
      <c r="AF131">
        <v>1.7</v>
      </c>
      <c r="AG131">
        <v>2.2400000000000002</v>
      </c>
      <c r="AH131" s="36"/>
      <c r="AI131" s="36"/>
      <c r="AJ131" t="s">
        <v>449</v>
      </c>
    </row>
    <row r="132" spans="1:36" ht="15" x14ac:dyDescent="0.25">
      <c r="A132">
        <v>1.44</v>
      </c>
      <c r="B132">
        <v>4.96</v>
      </c>
      <c r="C132">
        <v>6.9</v>
      </c>
      <c r="D132" s="20">
        <f t="shared" ref="D132:D191" si="41">IF(OR($A132="",$B132="",$C132=""),"",(1/A132)+(1/B132)+(1/C132)-1)</f>
        <v>4.098488390213495E-2</v>
      </c>
      <c r="E132" s="17">
        <f>IF(OR($A132="",$B132="",$C132=""),"",A132*'MPTO_working_3-way'!$I131)</f>
        <v>1.4990182328190742</v>
      </c>
      <c r="F132" s="21">
        <f>IF(OR($A132="",$B132="",$C132=""),"",B132*'MPTO_working_3-way'!$I131)</f>
        <v>5.1632850241545896</v>
      </c>
      <c r="G132" s="22">
        <f>IF(OR($A132="",$B132="",$C132=""),"",C132*'MPTO_working_3-way'!$I131)</f>
        <v>7.1827956989247319</v>
      </c>
      <c r="H132" s="17">
        <f>IF(OR($A132="",$B132="",$C132=""),"",'MPTO_working_3-way'!E131)</f>
        <v>1.4688972397611735</v>
      </c>
      <c r="I132" s="21">
        <f>IF(OR($A132="",$B132="",$C132=""),"",'MPTO_working_3-way'!F131)</f>
        <v>5.3205278794997577</v>
      </c>
      <c r="J132" s="22">
        <f>IF(OR($A132="",$B132="",$C132=""),"",'MPTO_working_3-way'!G131)</f>
        <v>7.6181242580134558</v>
      </c>
      <c r="K132" s="17">
        <f>IF(OR($A132="",$B132="",$C132=""),"",'OddsRatio_working_3-way'!H131)</f>
        <v>1.4781556839865275</v>
      </c>
      <c r="L132" s="21">
        <f>IF(OR($A132="",$B132="",$C132=""),"",'OddsRatio_working_3-way'!I131)</f>
        <v>5.3034011558787473</v>
      </c>
      <c r="M132" s="22">
        <f>IF(OR($A132="",$B132="",$C132=""),"",'OddsRatio_working_3-way'!J131)</f>
        <v>7.4116330352738906</v>
      </c>
      <c r="N132" s="23">
        <f t="shared" si="29"/>
        <v>66.710329341317376</v>
      </c>
      <c r="O132" s="24">
        <f t="shared" si="30"/>
        <v>19.367514970059879</v>
      </c>
      <c r="P132" s="24">
        <f t="shared" si="31"/>
        <v>13.922155688622754</v>
      </c>
      <c r="Q132" t="s">
        <v>133</v>
      </c>
      <c r="R132" t="s">
        <v>134</v>
      </c>
      <c r="S132" s="48" t="s">
        <v>468</v>
      </c>
      <c r="T132" s="35">
        <v>100</v>
      </c>
      <c r="U132" s="35">
        <f t="shared" si="32"/>
        <v>83.108108108108112</v>
      </c>
      <c r="V132" s="35">
        <f t="shared" si="33"/>
        <v>76.359338061465735</v>
      </c>
      <c r="W132" s="35">
        <f t="shared" si="34"/>
        <v>35.483870967741936</v>
      </c>
      <c r="X132" s="35">
        <f t="shared" si="35"/>
        <v>88.156790970792343</v>
      </c>
      <c r="Y132" s="35">
        <f t="shared" si="36"/>
        <v>81.408020924149966</v>
      </c>
      <c r="Z132" s="35">
        <f t="shared" si="37"/>
        <v>40.532553830426167</v>
      </c>
      <c r="AA132" s="35">
        <f t="shared" si="38"/>
        <v>-5.0486828626842311</v>
      </c>
      <c r="AB132" s="35">
        <f t="shared" si="39"/>
        <v>-5.0486828626842311</v>
      </c>
      <c r="AC132" s="35">
        <f t="shared" si="40"/>
        <v>-5.0486828626842311</v>
      </c>
      <c r="AF132">
        <v>1.63</v>
      </c>
      <c r="AG132">
        <v>2.37</v>
      </c>
      <c r="AJ132" t="s">
        <v>159</v>
      </c>
    </row>
    <row r="133" spans="1:36" ht="15" x14ac:dyDescent="0.25">
      <c r="A133">
        <v>5.92</v>
      </c>
      <c r="B133">
        <v>4.2300000000000004</v>
      </c>
      <c r="C133">
        <v>1.55</v>
      </c>
      <c r="D133" s="20">
        <f t="shared" si="41"/>
        <v>5.0486828626842284E-2</v>
      </c>
      <c r="E133" s="17">
        <f>IF(OR($A133="",$B133="",$C133=""),"",A133*'MPTO_working_3-way'!$I132)</f>
        <v>6.2188820254709061</v>
      </c>
      <c r="F133" s="21">
        <f>IF(OR($A133="",$B133="",$C133=""),"",B133*'MPTO_working_3-way'!$I132)</f>
        <v>4.4435592850915437</v>
      </c>
      <c r="G133" s="22">
        <f>IF(OR($A133="",$B133="",$C133=""),"",C133*'MPTO_working_3-way'!$I132)</f>
        <v>1.6282545843716056</v>
      </c>
      <c r="H133" s="17">
        <f>IF(OR($A133="",$B133="",$C133=""),"",'MPTO_working_3-way'!E132)</f>
        <v>6.5750552798776702</v>
      </c>
      <c r="I133" s="21">
        <f>IF(OR($A133="",$B133="",$C133=""),"",'MPTO_working_3-way'!F132)</f>
        <v>4.554197019912877</v>
      </c>
      <c r="J133" s="22">
        <f>IF(OR($A133="",$B133="",$C133=""),"",'MPTO_working_3-way'!G132)</f>
        <v>1.5915144335051183</v>
      </c>
      <c r="K133" s="17">
        <f>IF(OR($A133="",$B133="",$C133=""),"",'OddsRatio_working_3-way'!H132)</f>
        <v>6.3983973077043927</v>
      </c>
      <c r="L133" s="21">
        <f>IF(OR($A133="",$B133="",$C133=""),"",'OddsRatio_working_3-way'!I132)</f>
        <v>4.544069777212437</v>
      </c>
      <c r="M133" s="22">
        <f>IF(OR($A133="",$B133="",$C133=""),"",'OddsRatio_working_3-way'!J132)</f>
        <v>1.6034793738287434</v>
      </c>
      <c r="N133" s="23">
        <f t="shared" ref="N133:N191" si="42">(1/E133)* 100</f>
        <v>16.080060626721377</v>
      </c>
      <c r="O133" s="24">
        <f t="shared" ref="O133:O191" si="43">(1/F133)* 100</f>
        <v>22.504482011865374</v>
      </c>
      <c r="P133" s="24">
        <f t="shared" ref="P133:P191" si="44">(1/G133)* 100</f>
        <v>61.415457361413253</v>
      </c>
      <c r="Q133" t="s">
        <v>102</v>
      </c>
      <c r="R133" t="s">
        <v>138</v>
      </c>
      <c r="S133" s="48" t="s">
        <v>468</v>
      </c>
      <c r="T133" s="35">
        <v>100</v>
      </c>
      <c r="U133" s="35">
        <f t="shared" ref="U133:U191" si="45">(1/A134)*((T133*A134)-T133)</f>
        <v>72.067039106145245</v>
      </c>
      <c r="V133" s="35">
        <f t="shared" ref="V133:V191" si="46">(1/B134)*((T133*B134)-T133)</f>
        <v>73.614775725593674</v>
      </c>
      <c r="W133" s="35">
        <f t="shared" ref="W133:W191" si="47">(1/C134)*((T133*C134)-T133)</f>
        <v>49.748743718592962</v>
      </c>
      <c r="X133" s="35">
        <f t="shared" ref="X133:X191" si="48">((1/B134)+(1/C134))*T133</f>
        <v>76.636480555813364</v>
      </c>
      <c r="Y133" s="35">
        <f t="shared" ref="Y133:Y191" si="49">((1/A134)+(1/C134))*T133</f>
        <v>78.184217175261779</v>
      </c>
      <c r="Z133" s="35">
        <f t="shared" ref="Z133:Z191" si="50">((1/A134)+(1/B134))*T133</f>
        <v>54.318185168261081</v>
      </c>
      <c r="AA133" s="35">
        <f t="shared" ref="AA133:AA191" si="51">U133-X133</f>
        <v>-4.569441449668119</v>
      </c>
      <c r="AB133" s="35">
        <f t="shared" ref="AB133:AB191" si="52">V133-Y133</f>
        <v>-4.5694414496681048</v>
      </c>
      <c r="AC133" s="35">
        <f t="shared" ref="AC133:AC191" si="53">W133-Z133</f>
        <v>-4.569441449668119</v>
      </c>
      <c r="AF133">
        <v>1.84</v>
      </c>
      <c r="AG133">
        <v>2</v>
      </c>
      <c r="AJ133" t="s">
        <v>159</v>
      </c>
    </row>
    <row r="134" spans="1:36" s="35" customFormat="1" ht="15" x14ac:dyDescent="0.25">
      <c r="A134">
        <v>3.58</v>
      </c>
      <c r="B134">
        <v>3.79</v>
      </c>
      <c r="C134">
        <v>1.99</v>
      </c>
      <c r="D134" s="20">
        <f t="shared" si="41"/>
        <v>4.5694414496681102E-2</v>
      </c>
      <c r="E134" s="17">
        <f>IF(OR($A134="",$B134="",$C134=""),"",A134*'MPTO_working_3-way'!$I133)</f>
        <v>3.7435860038981184</v>
      </c>
      <c r="F134" s="21">
        <f>IF(OR($A134="",$B134="",$C134=""),"",B134*'MPTO_working_3-way'!$I133)</f>
        <v>3.9631818309424216</v>
      </c>
      <c r="G134" s="22">
        <f>IF(OR($A134="",$B134="",$C134=""),"",C134*'MPTO_working_3-way'!$I133)</f>
        <v>2.0809318848483955</v>
      </c>
      <c r="H134" s="17">
        <f>IF(OR($A134="",$B134="",$C134=""),"",'MPTO_working_3-way'!E133)</f>
        <v>3.7864712326057171</v>
      </c>
      <c r="I134" s="21">
        <f>IF(OR($A134="",$B134="",$C134=""),"",'MPTO_working_3-way'!F133)</f>
        <v>4.0221900808677056</v>
      </c>
      <c r="J134" s="22">
        <f>IF(OR($A134="",$B134="",$C134=""),"",'MPTO_working_3-way'!G133)</f>
        <v>2.0522035798700697</v>
      </c>
      <c r="K134" s="17">
        <f>IF(OR($A134="",$B134="",$C134=""),"",'OddsRatio_working_3-way'!H133)</f>
        <v>3.7712645642254663</v>
      </c>
      <c r="L134" s="21">
        <f>IF(OR($A134="",$B134="",$C134=""),"",'OddsRatio_working_3-way'!I133)</f>
        <v>3.9968326101507938</v>
      </c>
      <c r="M134" s="22">
        <f>IF(OR($A134="",$B134="",$C134=""),"",'OddsRatio_working_3-way'!J133)</f>
        <v>2.0633922165051208</v>
      </c>
      <c r="N134" s="23">
        <f t="shared" si="42"/>
        <v>26.712355451663743</v>
      </c>
      <c r="O134" s="24">
        <f t="shared" si="43"/>
        <v>25.232251323735145</v>
      </c>
      <c r="P134" s="24">
        <f t="shared" si="44"/>
        <v>48.055393224601104</v>
      </c>
      <c r="Q134" t="s">
        <v>105</v>
      </c>
      <c r="R134" t="s">
        <v>135</v>
      </c>
      <c r="S134" s="48" t="s">
        <v>468</v>
      </c>
      <c r="T134" s="35">
        <v>100</v>
      </c>
      <c r="U134" s="35">
        <f t="shared" si="45"/>
        <v>69.418960244648318</v>
      </c>
      <c r="V134" s="35">
        <f t="shared" si="46"/>
        <v>72.899728997289984</v>
      </c>
      <c r="W134" s="35">
        <f t="shared" si="47"/>
        <v>53.051643192488264</v>
      </c>
      <c r="X134" s="35">
        <f t="shared" si="48"/>
        <v>74.048627810221774</v>
      </c>
      <c r="Y134" s="35">
        <f t="shared" si="49"/>
        <v>77.529396562863411</v>
      </c>
      <c r="Z134" s="35">
        <f t="shared" si="50"/>
        <v>57.681310758061713</v>
      </c>
      <c r="AA134" s="35">
        <f t="shared" si="51"/>
        <v>-4.629667565573456</v>
      </c>
      <c r="AB134" s="35">
        <f t="shared" si="52"/>
        <v>-4.6296675655734276</v>
      </c>
      <c r="AC134" s="35">
        <f t="shared" si="53"/>
        <v>-4.6296675655734489</v>
      </c>
      <c r="AD134" s="36"/>
      <c r="AE134" s="36"/>
      <c r="AF134">
        <v>1.72</v>
      </c>
      <c r="AG134">
        <v>2.15</v>
      </c>
      <c r="AH134" s="36"/>
      <c r="AI134" s="36"/>
      <c r="AJ134" t="s">
        <v>159</v>
      </c>
    </row>
    <row r="135" spans="1:36" ht="15" x14ac:dyDescent="0.25">
      <c r="A135">
        <v>3.27</v>
      </c>
      <c r="B135">
        <v>3.69</v>
      </c>
      <c r="C135">
        <v>2.13</v>
      </c>
      <c r="D135" s="20">
        <f t="shared" si="41"/>
        <v>4.6296675655734365E-2</v>
      </c>
      <c r="E135" s="17">
        <f>IF(OR($A135="",$B135="",$C135=""),"",A135*'MPTO_working_3-way'!$I134)</f>
        <v>3.4213901293942515</v>
      </c>
      <c r="F135" s="21">
        <f>IF(OR($A135="",$B135="",$C135=""),"",B135*'MPTO_working_3-way'!$I134)</f>
        <v>3.8608347331696597</v>
      </c>
      <c r="G135" s="22">
        <f>IF(OR($A135="",$B135="",$C135=""),"",C135*'MPTO_working_3-way'!$I134)</f>
        <v>2.2286119191467142</v>
      </c>
      <c r="H135" s="17">
        <f>IF(OR($A135="",$B135="",$C135=""),"",'MPTO_working_3-way'!E134)</f>
        <v>3.443785019924098</v>
      </c>
      <c r="I135" s="21">
        <f>IF(OR($A135="",$B135="",$C135=""),"",'MPTO_working_3-way'!F134)</f>
        <v>3.9128148962475748</v>
      </c>
      <c r="J135" s="22">
        <f>IF(OR($A135="",$B135="",$C135=""),"",'MPTO_working_3-way'!G134)</f>
        <v>2.2023941030738392</v>
      </c>
      <c r="K135" s="17">
        <f>IF(OR($A135="",$B135="",$C135=""),"",'OddsRatio_working_3-way'!H134)</f>
        <v>3.4370304460271734</v>
      </c>
      <c r="L135" s="21">
        <f>IF(OR($A135="",$B135="",$C135=""),"",'OddsRatio_working_3-way'!I134)</f>
        <v>3.8879347576269141</v>
      </c>
      <c r="M135" s="22">
        <f>IF(OR($A135="",$B135="",$C135=""),"",'OddsRatio_working_3-way'!J134)</f>
        <v>2.2131473145421614</v>
      </c>
      <c r="N135" s="23">
        <f t="shared" si="42"/>
        <v>29.22788580608454</v>
      </c>
      <c r="O135" s="24">
        <f t="shared" si="43"/>
        <v>25.901134576123702</v>
      </c>
      <c r="P135" s="24">
        <f t="shared" si="44"/>
        <v>44.870979617791761</v>
      </c>
      <c r="Q135" t="s">
        <v>136</v>
      </c>
      <c r="R135" t="s">
        <v>95</v>
      </c>
      <c r="S135" s="48" t="s">
        <v>468</v>
      </c>
      <c r="T135" s="35">
        <v>100</v>
      </c>
      <c r="U135" s="35">
        <f t="shared" si="45"/>
        <v>51.456310679611654</v>
      </c>
      <c r="V135" s="35">
        <f t="shared" si="46"/>
        <v>71.671388101982998</v>
      </c>
      <c r="W135" s="35">
        <f t="shared" si="47"/>
        <v>74.683544303797461</v>
      </c>
      <c r="X135" s="35">
        <f t="shared" si="48"/>
        <v>53.645067594219519</v>
      </c>
      <c r="Y135" s="35">
        <f t="shared" si="49"/>
        <v>73.860145016590877</v>
      </c>
      <c r="Z135" s="35">
        <f t="shared" si="50"/>
        <v>76.872301218405354</v>
      </c>
      <c r="AA135" s="35">
        <f t="shared" si="51"/>
        <v>-2.1887569146078647</v>
      </c>
      <c r="AB135" s="35">
        <f t="shared" si="52"/>
        <v>-2.1887569146078789</v>
      </c>
      <c r="AC135" s="35">
        <f t="shared" si="53"/>
        <v>-2.1887569146078931</v>
      </c>
      <c r="AF135">
        <v>1.76</v>
      </c>
      <c r="AG135">
        <v>2.08</v>
      </c>
      <c r="AJ135" t="s">
        <v>159</v>
      </c>
    </row>
    <row r="136" spans="1:36" ht="15" x14ac:dyDescent="0.25">
      <c r="A136">
        <v>2.06</v>
      </c>
      <c r="B136">
        <v>3.53</v>
      </c>
      <c r="C136">
        <v>3.95</v>
      </c>
      <c r="D136" s="20">
        <f t="shared" si="41"/>
        <v>2.18875691460787E-2</v>
      </c>
      <c r="E136" s="17">
        <f>IF(OR($A136="",$B136="",$C136=""),"",A136*'MPTO_working_3-way'!$I135)</f>
        <v>2.1050883924409223</v>
      </c>
      <c r="F136" s="21">
        <f>IF(OR($A136="",$B136="",$C136=""),"",B136*'MPTO_working_3-way'!$I135)</f>
        <v>3.6072631190856574</v>
      </c>
      <c r="G136" s="22">
        <f>IF(OR($A136="",$B136="",$C136=""),"",C136*'MPTO_working_3-way'!$I135)</f>
        <v>4.0364558981270111</v>
      </c>
      <c r="H136" s="17">
        <f>IF(OR($A136="",$B136="",$C136=""),"",'MPTO_working_3-way'!E135)</f>
        <v>2.0914331190789919</v>
      </c>
      <c r="I136" s="21">
        <f>IF(OR($A136="",$B136="",$C136=""),"",'MPTO_working_3-way'!F135)</f>
        <v>3.6233162379937016</v>
      </c>
      <c r="J136" s="22">
        <f>IF(OR($A136="",$B136="",$C136=""),"",'MPTO_working_3-way'!G135)</f>
        <v>4.067211473607748</v>
      </c>
      <c r="K136" s="17">
        <f>IF(OR($A136="",$B136="",$C136=""),"",'OddsRatio_working_3-way'!H135)</f>
        <v>2.0969590411270476</v>
      </c>
      <c r="L136" s="21">
        <f>IF(OR($A136="",$B136="",$C136=""),"",'OddsRatio_working_3-way'!I135)</f>
        <v>3.6182135604258781</v>
      </c>
      <c r="M136" s="22">
        <f>IF(OR($A136="",$B136="",$C136=""),"",'OddsRatio_working_3-way'!J135)</f>
        <v>4.0528577087969726</v>
      </c>
      <c r="N136" s="23">
        <f t="shared" si="42"/>
        <v>47.503943472913534</v>
      </c>
      <c r="O136" s="24">
        <f t="shared" si="43"/>
        <v>27.721848032351815</v>
      </c>
      <c r="P136" s="24">
        <f t="shared" si="44"/>
        <v>24.774208494734655</v>
      </c>
      <c r="Q136" t="s">
        <v>345</v>
      </c>
      <c r="R136" t="s">
        <v>194</v>
      </c>
      <c r="S136" s="48" t="s">
        <v>468</v>
      </c>
      <c r="T136" s="35">
        <v>100</v>
      </c>
      <c r="U136" s="35">
        <f t="shared" si="45"/>
        <v>75.786924939467312</v>
      </c>
      <c r="V136" s="35">
        <f t="shared" si="46"/>
        <v>73.333333333333329</v>
      </c>
      <c r="W136" s="35">
        <f t="shared" si="47"/>
        <v>48.453608247422686</v>
      </c>
      <c r="X136" s="35">
        <f t="shared" si="48"/>
        <v>78.213058419243993</v>
      </c>
      <c r="Y136" s="35">
        <f t="shared" si="49"/>
        <v>75.759466813110009</v>
      </c>
      <c r="Z136" s="35">
        <f t="shared" si="50"/>
        <v>50.87974172719936</v>
      </c>
      <c r="AA136" s="35">
        <f t="shared" si="51"/>
        <v>-2.4261334797766807</v>
      </c>
      <c r="AB136" s="35">
        <f t="shared" si="52"/>
        <v>-2.4261334797766807</v>
      </c>
      <c r="AC136" s="35">
        <f t="shared" si="53"/>
        <v>-2.4261334797766736</v>
      </c>
      <c r="AF136">
        <v>1.91</v>
      </c>
      <c r="AG136">
        <v>2</v>
      </c>
      <c r="AJ136" t="s">
        <v>440</v>
      </c>
    </row>
    <row r="137" spans="1:36" ht="15" x14ac:dyDescent="0.25">
      <c r="A137">
        <v>4.13</v>
      </c>
      <c r="B137">
        <v>3.75</v>
      </c>
      <c r="C137">
        <v>1.94</v>
      </c>
      <c r="D137" s="20">
        <f t="shared" si="41"/>
        <v>2.4261334797766931E-2</v>
      </c>
      <c r="E137" s="17">
        <f>IF(OR($A137="",$B137="",$C137=""),"",A137*'MPTO_working_3-way'!$I136)</f>
        <v>4.2301993127147774</v>
      </c>
      <c r="F137" s="21">
        <f>IF(OR($A137="",$B137="",$C137=""),"",B137*'MPTO_working_3-way'!$I136)</f>
        <v>3.8409800054916259</v>
      </c>
      <c r="G137" s="22">
        <f>IF(OR($A137="",$B137="",$C137=""),"",C137*'MPTO_working_3-way'!$I136)</f>
        <v>1.9870669895076678</v>
      </c>
      <c r="H137" s="17">
        <f>IF(OR($A137="",$B137="",$C137=""),"",'MPTO_working_3-way'!E136)</f>
        <v>4.2727074499728639</v>
      </c>
      <c r="I137" s="21">
        <f>IF(OR($A137="",$B137="",$C137=""),"",'MPTO_working_3-way'!F136)</f>
        <v>3.867281772293647</v>
      </c>
      <c r="J137" s="22">
        <f>IF(OR($A137="",$B137="",$C137=""),"",'MPTO_working_3-way'!G136)</f>
        <v>1.9709217849915437</v>
      </c>
      <c r="K137" s="17">
        <f>IF(OR($A137="",$B137="",$C137=""),"",'OddsRatio_working_3-way'!H136)</f>
        <v>4.2538252404853942</v>
      </c>
      <c r="L137" s="21">
        <f>IF(OR($A137="",$B137="",$C137=""),"",'OddsRatio_working_3-way'!I136)</f>
        <v>3.8587921441964328</v>
      </c>
      <c r="M137" s="22">
        <f>IF(OR($A137="",$B137="",$C137=""),"",'OddsRatio_working_3-way'!J136)</f>
        <v>1.9771871329253252</v>
      </c>
      <c r="N137" s="23">
        <f t="shared" si="42"/>
        <v>23.639548070330495</v>
      </c>
      <c r="O137" s="24">
        <f t="shared" si="43"/>
        <v>26.035022274790652</v>
      </c>
      <c r="P137" s="24">
        <f t="shared" si="44"/>
        <v>50.325429654878839</v>
      </c>
      <c r="Q137" t="s">
        <v>347</v>
      </c>
      <c r="R137" t="s">
        <v>188</v>
      </c>
      <c r="S137" s="48" t="s">
        <v>468</v>
      </c>
      <c r="T137" s="35">
        <v>100</v>
      </c>
      <c r="U137" s="35">
        <f t="shared" si="45"/>
        <v>67.320261437908499</v>
      </c>
      <c r="V137" s="35">
        <f t="shared" si="46"/>
        <v>72.67759562841529</v>
      </c>
      <c r="W137" s="35">
        <f t="shared" si="47"/>
        <v>57.805907172995774</v>
      </c>
      <c r="X137" s="35">
        <f t="shared" si="48"/>
        <v>69.516497198588908</v>
      </c>
      <c r="Y137" s="35">
        <f t="shared" si="49"/>
        <v>74.873831389095713</v>
      </c>
      <c r="Z137" s="35">
        <f t="shared" si="50"/>
        <v>60.002142933676204</v>
      </c>
      <c r="AA137" s="35">
        <f t="shared" si="51"/>
        <v>-2.196235760680409</v>
      </c>
      <c r="AB137" s="35">
        <f t="shared" si="52"/>
        <v>-2.1962357606804233</v>
      </c>
      <c r="AC137" s="35">
        <f t="shared" si="53"/>
        <v>-2.1962357606804304</v>
      </c>
      <c r="AF137">
        <v>1.8</v>
      </c>
      <c r="AG137">
        <v>2.11</v>
      </c>
      <c r="AJ137" t="s">
        <v>440</v>
      </c>
    </row>
    <row r="138" spans="1:36" ht="15" x14ac:dyDescent="0.25">
      <c r="A138">
        <v>3.06</v>
      </c>
      <c r="B138">
        <v>3.66</v>
      </c>
      <c r="C138">
        <v>2.37</v>
      </c>
      <c r="D138" s="20">
        <f t="shared" si="41"/>
        <v>2.1962357606804206E-2</v>
      </c>
      <c r="E138" s="17">
        <f>IF(OR($A138="",$B138="",$C138=""),"",A138*'MPTO_working_3-way'!$I137)</f>
        <v>3.127204814276821</v>
      </c>
      <c r="F138" s="21">
        <f>IF(OR($A138="",$B138="",$C138=""),"",B138*'MPTO_working_3-way'!$I137)</f>
        <v>3.7403822288409034</v>
      </c>
      <c r="G138" s="22">
        <f>IF(OR($A138="",$B138="",$C138=""),"",C138*'MPTO_working_3-way'!$I137)</f>
        <v>2.4220507875281259</v>
      </c>
      <c r="H138" s="17">
        <f>IF(OR($A138="",$B138="",$C138=""),"",'MPTO_working_3-way'!E137)</f>
        <v>3.1301197044676554</v>
      </c>
      <c r="I138" s="21">
        <f>IF(OR($A138="",$B138="",$C138=""),"",'MPTO_working_3-way'!F137)</f>
        <v>3.7607662579889385</v>
      </c>
      <c r="J138" s="22">
        <f>IF(OR($A138="",$B138="",$C138=""),"",'MPTO_working_3-way'!G137)</f>
        <v>2.4118461640790003</v>
      </c>
      <c r="K138" s="17">
        <f>IF(OR($A138="",$B138="",$C138=""),"",'OddsRatio_working_3-way'!H137)</f>
        <v>3.1298062578040815</v>
      </c>
      <c r="L138" s="21">
        <f>IF(OR($A138="",$B138="",$C138=""),"",'OddsRatio_working_3-way'!I137)</f>
        <v>3.7501381775528433</v>
      </c>
      <c r="M138" s="22">
        <f>IF(OR($A138="",$B138="",$C138=""),"",'OddsRatio_working_3-way'!J137)</f>
        <v>2.4164245500930055</v>
      </c>
      <c r="N138" s="23">
        <f t="shared" si="42"/>
        <v>31.977438619774386</v>
      </c>
      <c r="O138" s="24">
        <f t="shared" si="43"/>
        <v>26.735235567352355</v>
      </c>
      <c r="P138" s="24">
        <f t="shared" si="44"/>
        <v>41.287325812873263</v>
      </c>
      <c r="Q138" t="s">
        <v>163</v>
      </c>
      <c r="R138" t="s">
        <v>190</v>
      </c>
      <c r="S138" s="48" t="s">
        <v>468</v>
      </c>
      <c r="T138" s="35">
        <v>100</v>
      </c>
      <c r="U138" s="35">
        <f t="shared" si="45"/>
        <v>60.9375</v>
      </c>
      <c r="V138" s="35">
        <f t="shared" si="46"/>
        <v>70.674486803519059</v>
      </c>
      <c r="W138" s="35">
        <f t="shared" si="47"/>
        <v>65.635738831615114</v>
      </c>
      <c r="X138" s="35">
        <f t="shared" si="48"/>
        <v>63.689774364865812</v>
      </c>
      <c r="Y138" s="35">
        <f t="shared" si="49"/>
        <v>73.426761168384886</v>
      </c>
      <c r="Z138" s="35">
        <f t="shared" si="50"/>
        <v>68.388013196480941</v>
      </c>
      <c r="AA138" s="35">
        <f t="shared" si="51"/>
        <v>-2.7522743648658121</v>
      </c>
      <c r="AB138" s="35">
        <f t="shared" si="52"/>
        <v>-2.7522743648658263</v>
      </c>
      <c r="AC138" s="35">
        <f t="shared" si="53"/>
        <v>-2.7522743648658263</v>
      </c>
      <c r="AF138">
        <v>1.59</v>
      </c>
      <c r="AG138">
        <v>2.5</v>
      </c>
      <c r="AJ138" t="s">
        <v>440</v>
      </c>
    </row>
    <row r="139" spans="1:36" ht="15" x14ac:dyDescent="0.25">
      <c r="A139">
        <v>2.56</v>
      </c>
      <c r="B139">
        <v>3.41</v>
      </c>
      <c r="C139">
        <v>2.91</v>
      </c>
      <c r="D139" s="20">
        <f t="shared" si="41"/>
        <v>2.7522743648658032E-2</v>
      </c>
      <c r="E139" s="17">
        <f>IF(OR($A139="",$B139="",$C139=""),"",A139*'MPTO_working_3-way'!$I138)</f>
        <v>2.6304582237405647</v>
      </c>
      <c r="F139" s="21">
        <f>IF(OR($A139="",$B139="",$C139=""),"",B139*'MPTO_working_3-way'!$I138)</f>
        <v>3.5038525558419242</v>
      </c>
      <c r="G139" s="22">
        <f>IF(OR($A139="",$B139="",$C139=""),"",C139*'MPTO_working_3-way'!$I138)</f>
        <v>2.990091184017595</v>
      </c>
      <c r="H139" s="17">
        <f>IF(OR($A139="",$B139="",$C139=""),"",'MPTO_working_3-way'!E138)</f>
        <v>2.6215703978818672</v>
      </c>
      <c r="I139" s="21">
        <f>IF(OR($A139="",$B139="",$C139=""),"",'MPTO_working_3-way'!F138)</f>
        <v>3.5201242182547547</v>
      </c>
      <c r="J139" s="22">
        <f>IF(OR($A139="",$B139="",$C139=""),"",'MPTO_working_3-way'!G138)</f>
        <v>2.9898193916931568</v>
      </c>
      <c r="K139" s="17">
        <f>IF(OR($A139="",$B139="",$C139=""),"",'OddsRatio_working_3-way'!H138)</f>
        <v>2.6257699097942657</v>
      </c>
      <c r="L139" s="21">
        <f>IF(OR($A139="",$B139="",$C139=""),"",'OddsRatio_working_3-way'!I138)</f>
        <v>3.5116060785924232</v>
      </c>
      <c r="M139" s="22">
        <f>IF(OR($A139="",$B139="",$C139=""),"",'OddsRatio_working_3-way'!J138)</f>
        <v>2.9905259792993895</v>
      </c>
      <c r="N139" s="23">
        <f t="shared" si="42"/>
        <v>38.016190144163545</v>
      </c>
      <c r="O139" s="24">
        <f t="shared" si="43"/>
        <v>28.540013715266472</v>
      </c>
      <c r="P139" s="24">
        <f t="shared" si="44"/>
        <v>33.443796140569994</v>
      </c>
      <c r="Q139" t="s">
        <v>199</v>
      </c>
      <c r="R139" t="s">
        <v>352</v>
      </c>
      <c r="S139" s="48" t="s">
        <v>468</v>
      </c>
      <c r="T139" s="35">
        <v>100</v>
      </c>
      <c r="U139" s="35">
        <f t="shared" si="45"/>
        <v>56.331877729257641</v>
      </c>
      <c r="V139" s="35">
        <f t="shared" si="46"/>
        <v>74.293059125964007</v>
      </c>
      <c r="W139" s="35">
        <f t="shared" si="47"/>
        <v>66.666666666666657</v>
      </c>
      <c r="X139" s="35">
        <f t="shared" si="48"/>
        <v>59.040274207369322</v>
      </c>
      <c r="Y139" s="35">
        <f t="shared" si="49"/>
        <v>77.001455604075701</v>
      </c>
      <c r="Z139" s="35">
        <f t="shared" si="50"/>
        <v>69.375063144778352</v>
      </c>
      <c r="AA139" s="35">
        <f t="shared" si="51"/>
        <v>-2.7083964781116805</v>
      </c>
      <c r="AB139" s="35">
        <f t="shared" si="52"/>
        <v>-2.7083964781116947</v>
      </c>
      <c r="AC139" s="35">
        <f t="shared" si="53"/>
        <v>-2.7083964781116947</v>
      </c>
      <c r="AF139">
        <v>1.86</v>
      </c>
      <c r="AG139">
        <v>2.0299999999999998</v>
      </c>
      <c r="AJ139" t="s">
        <v>441</v>
      </c>
    </row>
    <row r="140" spans="1:36" ht="15" x14ac:dyDescent="0.25">
      <c r="A140">
        <v>2.29</v>
      </c>
      <c r="B140">
        <v>3.89</v>
      </c>
      <c r="C140">
        <v>3</v>
      </c>
      <c r="D140" s="20">
        <f t="shared" si="41"/>
        <v>2.7083964781116743E-2</v>
      </c>
      <c r="E140" s="17">
        <f>IF(OR($A140="",$B140="",$C140=""),"",A140*'MPTO_working_3-way'!$I139)</f>
        <v>2.3520222793487573</v>
      </c>
      <c r="F140" s="21">
        <f>IF(OR($A140="",$B140="",$C140=""),"",B140*'MPTO_working_3-way'!$I139)</f>
        <v>3.9953566229985444</v>
      </c>
      <c r="G140" s="22">
        <f>IF(OR($A140="",$B140="",$C140=""),"",C140*'MPTO_working_3-way'!$I139)</f>
        <v>3.0812518943433505</v>
      </c>
      <c r="H140" s="17">
        <f>IF(OR($A140="",$B140="",$C140=""),"",'MPTO_working_3-way'!E139)</f>
        <v>2.3383431234724172</v>
      </c>
      <c r="I140" s="21">
        <f>IF(OR($A140="",$B140="",$C140=""),"",'MPTO_working_3-way'!F139)</f>
        <v>4.0315847170399568</v>
      </c>
      <c r="J140" s="22">
        <f>IF(OR($A140="",$B140="",$C140=""),"",'MPTO_working_3-way'!G139)</f>
        <v>3.0835137785811813</v>
      </c>
      <c r="K140" s="17">
        <f>IF(OR($A140="",$B140="",$C140=""),"",'OddsRatio_working_3-way'!H139)</f>
        <v>2.3444555049481397</v>
      </c>
      <c r="L140" s="21">
        <f>IF(OR($A140="",$B140="",$C140=""),"",'OddsRatio_working_3-way'!I139)</f>
        <v>4.0119972165117259</v>
      </c>
      <c r="M140" s="22">
        <f>IF(OR($A140="",$B140="",$C140=""),"",'OddsRatio_working_3-way'!J139)</f>
        <v>3.0844271394544815</v>
      </c>
      <c r="N140" s="23">
        <f t="shared" si="42"/>
        <v>42.516604063669256</v>
      </c>
      <c r="O140" s="24">
        <f t="shared" si="43"/>
        <v>25.029054834396554</v>
      </c>
      <c r="P140" s="24">
        <f t="shared" si="44"/>
        <v>32.454341101934197</v>
      </c>
      <c r="Q140" t="s">
        <v>197</v>
      </c>
      <c r="R140" t="s">
        <v>348</v>
      </c>
      <c r="S140" s="48" t="s">
        <v>468</v>
      </c>
      <c r="T140" s="35">
        <v>100</v>
      </c>
      <c r="U140" s="35">
        <f t="shared" si="45"/>
        <v>64.664310954063609</v>
      </c>
      <c r="V140" s="35">
        <f t="shared" si="46"/>
        <v>68.55345911949685</v>
      </c>
      <c r="W140" s="35">
        <f t="shared" si="47"/>
        <v>64.02877697841727</v>
      </c>
      <c r="X140" s="35">
        <f t="shared" si="48"/>
        <v>67.417763902085881</v>
      </c>
      <c r="Y140" s="35">
        <f t="shared" si="49"/>
        <v>71.306912067519136</v>
      </c>
      <c r="Z140" s="35">
        <f t="shared" si="50"/>
        <v>66.782229926439541</v>
      </c>
      <c r="AA140" s="35">
        <f t="shared" si="51"/>
        <v>-2.7534529480222716</v>
      </c>
      <c r="AB140" s="35">
        <f t="shared" si="52"/>
        <v>-2.7534529480222858</v>
      </c>
      <c r="AC140" s="35">
        <f t="shared" si="53"/>
        <v>-2.7534529480222716</v>
      </c>
      <c r="AF140">
        <v>1.51</v>
      </c>
      <c r="AG140">
        <v>2.65</v>
      </c>
      <c r="AJ140" t="s">
        <v>441</v>
      </c>
    </row>
    <row r="141" spans="1:36" ht="15" x14ac:dyDescent="0.25">
      <c r="A141">
        <v>2.83</v>
      </c>
      <c r="B141">
        <v>3.18</v>
      </c>
      <c r="C141">
        <v>2.78</v>
      </c>
      <c r="D141" s="20">
        <f t="shared" si="41"/>
        <v>2.7534529480222725E-2</v>
      </c>
      <c r="E141" s="17">
        <f>IF(OR($A141="",$B141="",$C141=""),"",A141*'MPTO_working_3-way'!$I140)</f>
        <v>2.9079227184290302</v>
      </c>
      <c r="F141" s="21">
        <f>IF(OR($A141="",$B141="",$C141=""),"",B141*'MPTO_working_3-way'!$I140)</f>
        <v>3.2675598037471083</v>
      </c>
      <c r="G141" s="22">
        <f>IF(OR($A141="",$B141="",$C141=""),"",C141*'MPTO_working_3-way'!$I140)</f>
        <v>2.8565459919550191</v>
      </c>
      <c r="H141" s="17">
        <f>IF(OR($A141="",$B141="",$C141=""),"",'MPTO_working_3-way'!E140)</f>
        <v>2.9054673035326424</v>
      </c>
      <c r="I141" s="21">
        <f>IF(OR($A141="",$B141="",$C141=""),"",'MPTO_working_3-way'!F140)</f>
        <v>3.2756037402155216</v>
      </c>
      <c r="J141" s="22">
        <f>IF(OR($A141="",$B141="",$C141=""),"",'MPTO_working_3-way'!G140)</f>
        <v>2.8527898769911757</v>
      </c>
      <c r="K141" s="17">
        <f>IF(OR($A141="",$B141="",$C141=""),"",'OddsRatio_working_3-way'!H140)</f>
        <v>2.9067755754498346</v>
      </c>
      <c r="L141" s="21">
        <f>IF(OR($A141="",$B141="",$C141=""),"",'OddsRatio_working_3-way'!I140)</f>
        <v>3.2714594286779448</v>
      </c>
      <c r="M141" s="22">
        <f>IF(OR($A141="",$B141="",$C141=""),"",'OddsRatio_working_3-way'!J140)</f>
        <v>2.854677882131532</v>
      </c>
      <c r="N141" s="23">
        <f t="shared" si="42"/>
        <v>34.388809360801645</v>
      </c>
      <c r="O141" s="24">
        <f t="shared" si="43"/>
        <v>30.603877512914668</v>
      </c>
      <c r="P141" s="24">
        <f t="shared" si="44"/>
        <v>35.007313126283691</v>
      </c>
      <c r="Q141" t="s">
        <v>201</v>
      </c>
      <c r="R141" t="s">
        <v>196</v>
      </c>
      <c r="S141" s="48" t="s">
        <v>468</v>
      </c>
      <c r="T141" s="35">
        <v>100</v>
      </c>
      <c r="U141" s="35">
        <f t="shared" si="45"/>
        <v>16.666666666666668</v>
      </c>
      <c r="V141" s="35">
        <f t="shared" si="46"/>
        <v>86.48648648648647</v>
      </c>
      <c r="W141" s="35">
        <f t="shared" si="47"/>
        <v>94.065281899109792</v>
      </c>
      <c r="X141" s="35">
        <f t="shared" si="48"/>
        <v>19.448231614403717</v>
      </c>
      <c r="Y141" s="35">
        <f t="shared" si="49"/>
        <v>89.268051434223537</v>
      </c>
      <c r="Z141" s="35">
        <f t="shared" si="50"/>
        <v>96.846846846846844</v>
      </c>
      <c r="AA141" s="35">
        <f t="shared" si="51"/>
        <v>-2.7815649477370492</v>
      </c>
      <c r="AB141" s="35">
        <f t="shared" si="52"/>
        <v>-2.781564947737067</v>
      </c>
      <c r="AC141" s="35">
        <f t="shared" si="53"/>
        <v>-2.7815649477370528</v>
      </c>
      <c r="AF141">
        <v>2.0499999999999998</v>
      </c>
      <c r="AG141">
        <v>1.85</v>
      </c>
      <c r="AJ141" t="s">
        <v>441</v>
      </c>
    </row>
    <row r="142" spans="1:36" ht="15" x14ac:dyDescent="0.25">
      <c r="A142">
        <v>1.2</v>
      </c>
      <c r="B142">
        <v>7.4</v>
      </c>
      <c r="C142">
        <v>16.850000000000001</v>
      </c>
      <c r="D142" s="20">
        <f t="shared" si="41"/>
        <v>2.7815649477370474E-2</v>
      </c>
      <c r="E142" s="17">
        <f>IF(OR($A142="",$B142="",$C142=""),"",A142*'MPTO_working_3-way'!$I141)</f>
        <v>1.2333787793728446</v>
      </c>
      <c r="F142" s="21">
        <f>IF(OR($A142="",$B142="",$C142=""),"",B142*'MPTO_working_3-way'!$I141)</f>
        <v>7.605835806132542</v>
      </c>
      <c r="G142" s="22">
        <f>IF(OR($A142="",$B142="",$C142=""),"",C142*'MPTO_working_3-way'!$I141)</f>
        <v>17.318693693693692</v>
      </c>
      <c r="H142" s="17">
        <f>IF(OR($A142="",$B142="",$C142=""),"",'MPTO_working_3-way'!E141)</f>
        <v>1.2135017355666813</v>
      </c>
      <c r="I142" s="21">
        <f>IF(OR($A142="",$B142="",$C142=""),"",'MPTO_working_3-way'!F141)</f>
        <v>7.9451308010903041</v>
      </c>
      <c r="J142" s="22">
        <f>IF(OR($A142="",$B142="",$C142=""),"",'MPTO_working_3-way'!G141)</f>
        <v>19.96992615001334</v>
      </c>
      <c r="K142" s="17">
        <f>IF(OR($A142="",$B142="",$C142=""),"",'OddsRatio_working_3-way'!H141)</f>
        <v>1.2187858653460131</v>
      </c>
      <c r="L142" s="21">
        <f>IF(OR($A142="",$B142="",$C142=""),"",'OddsRatio_working_3-way'!I141)</f>
        <v>8.0011476910724131</v>
      </c>
      <c r="M142" s="22">
        <f>IF(OR($A142="",$B142="",$C142=""),"",'OddsRatio_working_3-way'!J141)</f>
        <v>18.338779828671527</v>
      </c>
      <c r="N142" s="23">
        <f t="shared" si="42"/>
        <v>81.078093504129015</v>
      </c>
      <c r="O142" s="24">
        <f t="shared" si="43"/>
        <v>13.147798946615517</v>
      </c>
      <c r="P142" s="24">
        <f t="shared" si="44"/>
        <v>5.7741075492554783</v>
      </c>
      <c r="Q142" t="s">
        <v>354</v>
      </c>
      <c r="R142" t="s">
        <v>155</v>
      </c>
      <c r="S142" s="48" t="s">
        <v>468</v>
      </c>
      <c r="T142" s="35">
        <v>100</v>
      </c>
      <c r="U142" s="35">
        <f t="shared" si="45"/>
        <v>41.520467836257311</v>
      </c>
      <c r="V142" s="35">
        <f t="shared" si="46"/>
        <v>75.308641975308646</v>
      </c>
      <c r="W142" s="35">
        <f t="shared" si="47"/>
        <v>80.54474708171206</v>
      </c>
      <c r="X142" s="35">
        <f t="shared" si="48"/>
        <v>44.146610942979301</v>
      </c>
      <c r="Y142" s="35">
        <f t="shared" si="49"/>
        <v>77.934785082030629</v>
      </c>
      <c r="Z142" s="35">
        <f t="shared" si="50"/>
        <v>83.170890188434043</v>
      </c>
      <c r="AA142" s="35">
        <f t="shared" si="51"/>
        <v>-2.6261431067219903</v>
      </c>
      <c r="AB142" s="35">
        <f t="shared" si="52"/>
        <v>-2.6261431067219831</v>
      </c>
      <c r="AC142" s="35">
        <f t="shared" si="53"/>
        <v>-2.6261431067219831</v>
      </c>
      <c r="AF142">
        <v>1.51</v>
      </c>
      <c r="AG142">
        <v>2.68</v>
      </c>
      <c r="AJ142" t="s">
        <v>161</v>
      </c>
    </row>
    <row r="143" spans="1:36" ht="15" x14ac:dyDescent="0.25">
      <c r="A143">
        <v>1.71</v>
      </c>
      <c r="B143">
        <v>4.05</v>
      </c>
      <c r="C143">
        <v>5.14</v>
      </c>
      <c r="D143" s="20">
        <f t="shared" si="41"/>
        <v>2.6261431067219787E-2</v>
      </c>
      <c r="E143" s="17">
        <f>IF(OR($A143="",$B143="",$C143=""),"",A143*'MPTO_working_3-way'!$I142)</f>
        <v>1.7549070471249457</v>
      </c>
      <c r="F143" s="21">
        <f>IF(OR($A143="",$B143="",$C143=""),"",B143*'MPTO_working_3-way'!$I142)</f>
        <v>4.1563587958222401</v>
      </c>
      <c r="G143" s="22">
        <f>IF(OR($A143="",$B143="",$C143=""),"",C143*'MPTO_working_3-way'!$I142)</f>
        <v>5.2749837556855095</v>
      </c>
      <c r="H143" s="17">
        <f>IF(OR($A143="",$B143="",$C143=""),"",'MPTO_working_3-way'!E142)</f>
        <v>1.7359860017293014</v>
      </c>
      <c r="I143" s="21">
        <f>IF(OR($A143="",$B143="",$C143=""),"",'MPTO_working_3-way'!F142)</f>
        <v>4.1988619675646595</v>
      </c>
      <c r="J143" s="22">
        <f>IF(OR($A143="",$B143="",$C143=""),"",'MPTO_working_3-way'!G142)</f>
        <v>5.3821684364269728</v>
      </c>
      <c r="K143" s="17">
        <f>IF(OR($A143="",$B143="",$C143=""),"",'OddsRatio_working_3-way'!H142)</f>
        <v>1.742767269924252</v>
      </c>
      <c r="L143" s="21">
        <f>IF(OR($A143="",$B143="",$C143=""),"",'OddsRatio_working_3-way'!I142)</f>
        <v>4.1907608074210811</v>
      </c>
      <c r="M143" s="22">
        <f>IF(OR($A143="",$B143="",$C143=""),"",'OddsRatio_working_3-way'!J142)</f>
        <v>5.3310654894174689</v>
      </c>
      <c r="N143" s="23">
        <f t="shared" si="42"/>
        <v>56.983075065901311</v>
      </c>
      <c r="O143" s="24">
        <f t="shared" si="43"/>
        <v>24.059520583380554</v>
      </c>
      <c r="P143" s="24">
        <f t="shared" si="44"/>
        <v>18.957404350718139</v>
      </c>
      <c r="Q143" t="s">
        <v>146</v>
      </c>
      <c r="R143" t="s">
        <v>142</v>
      </c>
      <c r="S143" s="48" t="s">
        <v>468</v>
      </c>
      <c r="T143" s="35">
        <v>100</v>
      </c>
      <c r="U143" s="35">
        <f t="shared" si="45"/>
        <v>62.825278810408925</v>
      </c>
      <c r="V143" s="35">
        <f t="shared" si="46"/>
        <v>67.845659163987136</v>
      </c>
      <c r="W143" s="35">
        <f t="shared" si="47"/>
        <v>67.10526315789474</v>
      </c>
      <c r="X143" s="35">
        <f t="shared" si="48"/>
        <v>65.049077678118124</v>
      </c>
      <c r="Y143" s="35">
        <f t="shared" si="49"/>
        <v>70.069458031696357</v>
      </c>
      <c r="Z143" s="35">
        <f t="shared" si="50"/>
        <v>69.329062025603932</v>
      </c>
      <c r="AA143" s="35">
        <f t="shared" si="51"/>
        <v>-2.2237988677091991</v>
      </c>
      <c r="AB143" s="35">
        <f t="shared" si="52"/>
        <v>-2.2237988677092204</v>
      </c>
      <c r="AC143" s="35">
        <f t="shared" si="53"/>
        <v>-2.223798867709192</v>
      </c>
      <c r="AF143">
        <v>1.89</v>
      </c>
      <c r="AG143">
        <v>2.02</v>
      </c>
      <c r="AJ143" t="s">
        <v>161</v>
      </c>
    </row>
    <row r="144" spans="1:36" ht="15" x14ac:dyDescent="0.25">
      <c r="A144">
        <v>2.69</v>
      </c>
      <c r="B144">
        <v>3.11</v>
      </c>
      <c r="C144">
        <v>3.04</v>
      </c>
      <c r="D144" s="20">
        <f t="shared" si="41"/>
        <v>2.2237988677092035E-2</v>
      </c>
      <c r="E144" s="17">
        <f>IF(OR($A144="",$B144="",$C144=""),"",A144*'MPTO_working_3-way'!$I143)</f>
        <v>2.7498201895413774</v>
      </c>
      <c r="F144" s="21">
        <f>IF(OR($A144="",$B144="",$C144=""),"",B144*'MPTO_working_3-way'!$I143)</f>
        <v>3.1791601447857563</v>
      </c>
      <c r="G144" s="22">
        <f>IF(OR($A144="",$B144="",$C144=""),"",C144*'MPTO_working_3-way'!$I143)</f>
        <v>3.1076034855783599</v>
      </c>
      <c r="H144" s="17">
        <f>IF(OR($A144="",$B144="",$C144=""),"",'MPTO_working_3-way'!E143)</f>
        <v>2.7447300914365522</v>
      </c>
      <c r="I144" s="21">
        <f>IF(OR($A144="",$B144="",$C144=""),"",'MPTO_working_3-way'!F143)</f>
        <v>3.1833878549866994</v>
      </c>
      <c r="J144" s="22">
        <f>IF(OR($A144="",$B144="",$C144=""),"",'MPTO_working_3-way'!G143)</f>
        <v>3.1100841769342877</v>
      </c>
      <c r="K144" s="17">
        <f>IF(OR($A144="",$B144="",$C144=""),"",'OddsRatio_working_3-way'!H143)</f>
        <v>2.7471331616411039</v>
      </c>
      <c r="L144" s="21">
        <f>IF(OR($A144="",$B144="",$C144=""),"",'OddsRatio_working_3-way'!I143)</f>
        <v>3.1813319355400766</v>
      </c>
      <c r="M144" s="22">
        <f>IF(OR($A144="",$B144="",$C144=""),"",'OddsRatio_working_3-way'!J143)</f>
        <v>3.1089654732235807</v>
      </c>
      <c r="N144" s="23">
        <f t="shared" si="42"/>
        <v>36.366014178068227</v>
      </c>
      <c r="O144" s="24">
        <f t="shared" si="43"/>
        <v>31.454848276206924</v>
      </c>
      <c r="P144" s="24">
        <f t="shared" si="44"/>
        <v>32.179137545724842</v>
      </c>
      <c r="Q144" t="s">
        <v>360</v>
      </c>
      <c r="R144" t="s">
        <v>172</v>
      </c>
      <c r="S144" s="48" t="s">
        <v>468</v>
      </c>
      <c r="T144" s="35">
        <v>100</v>
      </c>
      <c r="U144" s="35">
        <f t="shared" si="45"/>
        <v>62.686567164179095</v>
      </c>
      <c r="V144" s="35">
        <f t="shared" si="46"/>
        <v>71.346704871060169</v>
      </c>
      <c r="W144" s="35">
        <f t="shared" si="47"/>
        <v>63.63636363636364</v>
      </c>
      <c r="X144" s="35">
        <f t="shared" si="48"/>
        <v>65.016931492576191</v>
      </c>
      <c r="Y144" s="35">
        <f t="shared" si="49"/>
        <v>73.67706919945725</v>
      </c>
      <c r="Z144" s="35">
        <f t="shared" si="50"/>
        <v>65.966727964760722</v>
      </c>
      <c r="AA144" s="35">
        <f t="shared" si="51"/>
        <v>-2.3303643283970956</v>
      </c>
      <c r="AB144" s="35">
        <f t="shared" si="52"/>
        <v>-2.3303643283970814</v>
      </c>
      <c r="AC144" s="35">
        <f t="shared" si="53"/>
        <v>-2.3303643283970814</v>
      </c>
      <c r="AF144">
        <v>2.52</v>
      </c>
      <c r="AG144">
        <v>1.58</v>
      </c>
      <c r="AJ144" t="s">
        <v>444</v>
      </c>
    </row>
    <row r="145" spans="1:38" ht="15" x14ac:dyDescent="0.25">
      <c r="A145">
        <v>2.68</v>
      </c>
      <c r="B145">
        <v>3.49</v>
      </c>
      <c r="C145">
        <v>2.75</v>
      </c>
      <c r="D145" s="20">
        <f t="shared" si="41"/>
        <v>2.3303643283970832E-2</v>
      </c>
      <c r="E145" s="17">
        <f>IF(OR($A145="",$B145="",$C145=""),"",A145*'MPTO_working_3-way'!$I144)</f>
        <v>2.7424537640010418</v>
      </c>
      <c r="F145" s="21">
        <f>IF(OR($A145="",$B145="",$C145=""),"",B145*'MPTO_working_3-way'!$I144)</f>
        <v>3.5713297150610583</v>
      </c>
      <c r="G145" s="22">
        <f>IF(OR($A145="",$B145="",$C145=""),"",C145*'MPTO_working_3-way'!$I144)</f>
        <v>2.8140850190309199</v>
      </c>
      <c r="H145" s="17">
        <f>IF(OR($A145="",$B145="",$C145=""),"",'MPTO_working_3-way'!E144)</f>
        <v>2.7369781967928324</v>
      </c>
      <c r="I145" s="21">
        <f>IF(OR($A145="",$B145="",$C145=""),"",'MPTO_working_3-way'!F144)</f>
        <v>3.587250006973306</v>
      </c>
      <c r="J145" s="22">
        <f>IF(OR($A145="",$B145="",$C145=""),"",'MPTO_working_3-way'!G144)</f>
        <v>2.8100268752594664</v>
      </c>
      <c r="K145" s="17">
        <f>IF(OR($A145="",$B145="",$C145=""),"",'OddsRatio_working_3-way'!H144)</f>
        <v>2.7398221120728334</v>
      </c>
      <c r="L145" s="21">
        <f>IF(OR($A145="",$B145="",$C145=""),"",'OddsRatio_working_3-way'!I144)</f>
        <v>3.5786649161079489</v>
      </c>
      <c r="M145" s="22">
        <f>IF(OR($A145="",$B145="",$C145=""),"",'OddsRatio_working_3-way'!J144)</f>
        <v>2.8123147000758681</v>
      </c>
      <c r="N145" s="23">
        <f t="shared" si="42"/>
        <v>36.463695874349852</v>
      </c>
      <c r="O145" s="24">
        <f t="shared" si="43"/>
        <v>28.000775055374667</v>
      </c>
      <c r="P145" s="24">
        <f t="shared" si="44"/>
        <v>35.535529070275487</v>
      </c>
      <c r="Q145" t="s">
        <v>358</v>
      </c>
      <c r="R145" t="s">
        <v>359</v>
      </c>
      <c r="S145" s="48" t="s">
        <v>468</v>
      </c>
      <c r="T145" s="35">
        <v>100</v>
      </c>
      <c r="U145" s="35">
        <f t="shared" si="45"/>
        <v>28.057553956834536</v>
      </c>
      <c r="V145" s="35">
        <f t="shared" si="46"/>
        <v>81.91681735985533</v>
      </c>
      <c r="W145" s="35">
        <f t="shared" si="47"/>
        <v>87.244897959183675</v>
      </c>
      <c r="X145" s="35">
        <f t="shared" si="48"/>
        <v>30.838284680960992</v>
      </c>
      <c r="Y145" s="35">
        <f t="shared" si="49"/>
        <v>84.6975480839818</v>
      </c>
      <c r="Z145" s="35">
        <f t="shared" si="50"/>
        <v>90.025628683310146</v>
      </c>
      <c r="AA145" s="35">
        <f t="shared" si="51"/>
        <v>-2.7807307241264567</v>
      </c>
      <c r="AB145" s="35">
        <f t="shared" si="52"/>
        <v>-2.7807307241264709</v>
      </c>
      <c r="AC145" s="35">
        <f t="shared" si="53"/>
        <v>-2.7807307241264709</v>
      </c>
      <c r="AF145">
        <v>1.94</v>
      </c>
      <c r="AG145">
        <v>1.96</v>
      </c>
      <c r="AJ145" t="s">
        <v>444</v>
      </c>
    </row>
    <row r="146" spans="1:38" ht="15" x14ac:dyDescent="0.25">
      <c r="A146">
        <v>1.39</v>
      </c>
      <c r="B146">
        <v>5.53</v>
      </c>
      <c r="C146">
        <v>7.84</v>
      </c>
      <c r="D146" s="20">
        <f t="shared" si="41"/>
        <v>2.7807307241264789E-2</v>
      </c>
      <c r="E146" s="17">
        <f>IF(OR($A146="",$B146="",$C146=""),"",A146*'MPTO_working_3-way'!$I145)</f>
        <v>1.4286521570653579</v>
      </c>
      <c r="F146" s="21">
        <f>IF(OR($A146="",$B146="",$C146=""),"",B146*'MPTO_working_3-way'!$I145)</f>
        <v>5.6837744090441946</v>
      </c>
      <c r="G146" s="22">
        <f>IF(OR($A146="",$B146="",$C146=""),"",C146*'MPTO_working_3-way'!$I145)</f>
        <v>8.0580092887715153</v>
      </c>
      <c r="H146" s="17">
        <f>IF(OR($A146="",$B146="",$C146=""),"",'MPTO_working_3-way'!E145)</f>
        <v>1.4081425827597496</v>
      </c>
      <c r="I146" s="21">
        <f>IF(OR($A146="",$B146="",$C146=""),"",'MPTO_working_3-way'!F145)</f>
        <v>5.828771989373065</v>
      </c>
      <c r="J146" s="22">
        <f>IF(OR($A146="",$B146="",$C146=""),"",'MPTO_working_3-way'!G145)</f>
        <v>8.4543776171035212</v>
      </c>
      <c r="K146" s="17">
        <f>IF(OR($A146="",$B146="",$C146=""),"",'OddsRatio_working_3-way'!H145)</f>
        <v>1.4143805752906908</v>
      </c>
      <c r="L146" s="21">
        <f>IF(OR($A146="",$B146="",$C146=""),"",'OddsRatio_working_3-way'!I145)</f>
        <v>5.8131897591457147</v>
      </c>
      <c r="M146" s="22">
        <f>IF(OR($A146="",$B146="",$C146=""),"",'OddsRatio_working_3-way'!J145)</f>
        <v>8.2675977820213458</v>
      </c>
      <c r="N146" s="23">
        <f t="shared" si="42"/>
        <v>69.996044527321004</v>
      </c>
      <c r="O146" s="24">
        <f t="shared" si="43"/>
        <v>17.593942476125893</v>
      </c>
      <c r="P146" s="24">
        <f t="shared" si="44"/>
        <v>12.410012996553087</v>
      </c>
      <c r="Q146" t="s">
        <v>368</v>
      </c>
      <c r="R146" t="s">
        <v>355</v>
      </c>
      <c r="S146" s="48" t="s">
        <v>468</v>
      </c>
      <c r="T146" s="35">
        <v>100</v>
      </c>
      <c r="U146" s="35">
        <f t="shared" si="45"/>
        <v>51.219512195121943</v>
      </c>
      <c r="V146" s="35">
        <f t="shared" si="46"/>
        <v>73.045822102425873</v>
      </c>
      <c r="W146" s="35">
        <f t="shared" si="47"/>
        <v>73.474801061007966</v>
      </c>
      <c r="X146" s="35">
        <f t="shared" si="48"/>
        <v>53.479376836566161</v>
      </c>
      <c r="Y146" s="35">
        <f t="shared" si="49"/>
        <v>75.305686743870098</v>
      </c>
      <c r="Z146" s="35">
        <f t="shared" si="50"/>
        <v>75.734665702452176</v>
      </c>
      <c r="AA146" s="35">
        <f t="shared" si="51"/>
        <v>-2.2598646414442172</v>
      </c>
      <c r="AB146" s="35">
        <f t="shared" si="52"/>
        <v>-2.2598646414442243</v>
      </c>
      <c r="AC146" s="35">
        <f t="shared" si="53"/>
        <v>-2.2598646414442101</v>
      </c>
      <c r="AF146">
        <v>1.53</v>
      </c>
      <c r="AG146">
        <v>2.68</v>
      </c>
      <c r="AJ146" t="s">
        <v>444</v>
      </c>
    </row>
    <row r="147" spans="1:38" ht="15" x14ac:dyDescent="0.25">
      <c r="A147">
        <v>2.0499999999999998</v>
      </c>
      <c r="B147">
        <v>3.71</v>
      </c>
      <c r="C147">
        <v>3.77</v>
      </c>
      <c r="D147" s="20">
        <f t="shared" si="41"/>
        <v>2.2598646414442314E-2</v>
      </c>
      <c r="E147" s="17">
        <f>IF(OR($A147="",$B147="",$C147=""),"",A147*'MPTO_working_3-way'!$I146)</f>
        <v>2.0963272251496066</v>
      </c>
      <c r="F147" s="21">
        <f>IF(OR($A147="",$B147="",$C147=""),"",B147*'MPTO_working_3-way'!$I146)</f>
        <v>3.793840978197581</v>
      </c>
      <c r="G147" s="22">
        <f>IF(OR($A147="",$B147="",$C147=""),"",C147*'MPTO_working_3-way'!$I146)</f>
        <v>3.8551968969824477</v>
      </c>
      <c r="H147" s="17">
        <f>IF(OR($A147="",$B147="",$C147=""),"",'MPTO_working_3-way'!E146)</f>
        <v>2.0821534641092745</v>
      </c>
      <c r="I147" s="21">
        <f>IF(OR($A147="",$B147="",$C147=""),"",'MPTO_working_3-way'!F146)</f>
        <v>3.8166642891514093</v>
      </c>
      <c r="J147" s="22">
        <f>IF(OR($A147="",$B147="",$C147=""),"",'MPTO_working_3-way'!G146)</f>
        <v>3.880193481436641</v>
      </c>
      <c r="K147" s="17">
        <f>IF(OR($A147="",$B147="",$C147=""),"",'OddsRatio_working_3-way'!H146)</f>
        <v>2.0878430089189886</v>
      </c>
      <c r="L147" s="21">
        <f>IF(OR($A147="",$B147="",$C147=""),"",'OddsRatio_working_3-way'!I146)</f>
        <v>3.8076710039718664</v>
      </c>
      <c r="M147" s="22">
        <f>IF(OR($A147="",$B147="",$C147=""),"",'OddsRatio_working_3-way'!J146)</f>
        <v>3.869833461624379</v>
      </c>
      <c r="N147" s="23">
        <f t="shared" si="42"/>
        <v>47.702476407452757</v>
      </c>
      <c r="O147" s="24">
        <f t="shared" si="43"/>
        <v>26.358511222446936</v>
      </c>
      <c r="P147" s="24">
        <f t="shared" si="44"/>
        <v>25.939012370100301</v>
      </c>
      <c r="Q147" t="s">
        <v>366</v>
      </c>
      <c r="R147" t="s">
        <v>357</v>
      </c>
      <c r="S147" s="48" t="s">
        <v>468</v>
      </c>
      <c r="T147" s="35">
        <v>100</v>
      </c>
      <c r="U147" s="35">
        <f t="shared" si="45"/>
        <v>25.925925925925924</v>
      </c>
      <c r="V147" s="35">
        <f t="shared" si="46"/>
        <v>82.332155477031804</v>
      </c>
      <c r="W147" s="35">
        <f t="shared" si="47"/>
        <v>89.106753812636171</v>
      </c>
      <c r="X147" s="35">
        <f t="shared" si="48"/>
        <v>28.561090710332032</v>
      </c>
      <c r="Y147" s="35">
        <f t="shared" si="49"/>
        <v>84.967320261437905</v>
      </c>
      <c r="Z147" s="35">
        <f t="shared" si="50"/>
        <v>91.741918597042272</v>
      </c>
      <c r="AA147" s="35">
        <f t="shared" si="51"/>
        <v>-2.6351647844061077</v>
      </c>
      <c r="AB147" s="35">
        <f t="shared" si="52"/>
        <v>-2.6351647844061006</v>
      </c>
      <c r="AC147" s="35">
        <f t="shared" si="53"/>
        <v>-2.6351647844061006</v>
      </c>
      <c r="AD147" s="36"/>
      <c r="AE147" s="36"/>
      <c r="AF147">
        <v>1.93</v>
      </c>
      <c r="AG147">
        <v>1.98</v>
      </c>
      <c r="AI147" s="36"/>
      <c r="AJ147" t="s">
        <v>444</v>
      </c>
      <c r="AK147" s="35"/>
      <c r="AL147" s="35"/>
    </row>
    <row r="148" spans="1:38" ht="15" x14ac:dyDescent="0.25">
      <c r="A148">
        <v>1.35</v>
      </c>
      <c r="B148">
        <v>5.66</v>
      </c>
      <c r="C148">
        <v>9.18</v>
      </c>
      <c r="D148" s="20">
        <f t="shared" si="41"/>
        <v>2.6351647844061077E-2</v>
      </c>
      <c r="E148" s="17">
        <f>IF(OR($A148="",$B148="",$C148=""),"",A148*'MPTO_working_3-way'!$I147)</f>
        <v>1.3855747245894825</v>
      </c>
      <c r="F148" s="21">
        <f>IF(OR($A148="",$B148="",$C148=""),"",B148*'MPTO_working_3-way'!$I147)</f>
        <v>5.8091503267973854</v>
      </c>
      <c r="G148" s="22">
        <f>IF(OR($A148="",$B148="",$C148=""),"",C148*'MPTO_working_3-way'!$I147)</f>
        <v>9.4219081272084804</v>
      </c>
      <c r="H148" s="17">
        <f>IF(OR($A148="",$B148="",$C148=""),"",'MPTO_working_3-way'!E147)</f>
        <v>1.3662007383333863</v>
      </c>
      <c r="I148" s="21">
        <f>IF(OR($A148="",$B148="",$C148=""),"",'MPTO_working_3-way'!F147)</f>
        <v>5.9561190334265675</v>
      </c>
      <c r="J148" s="22">
        <f>IF(OR($A148="",$B148="",$C148=""),"",'MPTO_working_3-way'!G147)</f>
        <v>9.9851641171496652</v>
      </c>
      <c r="K148" s="17">
        <f>IF(OR($A148="",$B148="",$C148=""),"",'OddsRatio_working_3-way'!H147)</f>
        <v>1.3720023275552977</v>
      </c>
      <c r="L148" s="21">
        <f>IF(OR($A148="",$B148="",$C148=""),"",'OddsRatio_working_3-way'!I147)</f>
        <v>5.9529452754505359</v>
      </c>
      <c r="M148" s="22">
        <f>IF(OR($A148="",$B148="",$C148=""),"",'OddsRatio_working_3-way'!J147)</f>
        <v>9.6942258268638142</v>
      </c>
      <c r="N148" s="23">
        <f t="shared" si="42"/>
        <v>72.172217221722164</v>
      </c>
      <c r="O148" s="24">
        <f t="shared" si="43"/>
        <v>17.214221422142213</v>
      </c>
      <c r="P148" s="24">
        <f t="shared" si="44"/>
        <v>10.613561356135612</v>
      </c>
      <c r="Q148" t="s">
        <v>356</v>
      </c>
      <c r="R148" t="s">
        <v>272</v>
      </c>
      <c r="S148" s="48" t="s">
        <v>468</v>
      </c>
      <c r="T148" s="35">
        <v>100</v>
      </c>
      <c r="U148" s="35">
        <f t="shared" si="45"/>
        <v>61.240310077519375</v>
      </c>
      <c r="V148" s="35">
        <f t="shared" si="46"/>
        <v>71.181556195965413</v>
      </c>
      <c r="W148" s="35">
        <f t="shared" si="47"/>
        <v>65.397923875432525</v>
      </c>
      <c r="X148" s="35">
        <f t="shared" si="48"/>
        <v>63.420519928602047</v>
      </c>
      <c r="Y148" s="35">
        <f t="shared" si="49"/>
        <v>73.361766047048093</v>
      </c>
      <c r="Z148" s="35">
        <f t="shared" si="50"/>
        <v>67.578133726515205</v>
      </c>
      <c r="AA148" s="35">
        <f t="shared" si="51"/>
        <v>-2.1802098510826724</v>
      </c>
      <c r="AB148" s="35">
        <f t="shared" si="52"/>
        <v>-2.1802098510826795</v>
      </c>
      <c r="AC148" s="35">
        <f t="shared" si="53"/>
        <v>-2.1802098510826795</v>
      </c>
      <c r="AD148" s="36"/>
      <c r="AE148" s="36"/>
      <c r="AF148">
        <v>1.55</v>
      </c>
      <c r="AG148">
        <v>2.6</v>
      </c>
      <c r="AI148" s="36"/>
      <c r="AJ148" t="s">
        <v>444</v>
      </c>
      <c r="AK148" s="35"/>
      <c r="AL148" s="35"/>
    </row>
    <row r="149" spans="1:38" ht="15" x14ac:dyDescent="0.25">
      <c r="A149">
        <v>2.58</v>
      </c>
      <c r="B149">
        <v>3.47</v>
      </c>
      <c r="C149">
        <v>2.89</v>
      </c>
      <c r="D149" s="20">
        <f t="shared" si="41"/>
        <v>2.1802098510826706E-2</v>
      </c>
      <c r="E149" s="17">
        <f>IF(OR($A149="",$B149="",$C149=""),"",A149*'MPTO_working_3-way'!$I148)</f>
        <v>2.6362494141579331</v>
      </c>
      <c r="F149" s="21">
        <f>IF(OR($A149="",$B149="",$C149=""),"",B149*'MPTO_working_3-way'!$I148)</f>
        <v>3.545653281832569</v>
      </c>
      <c r="G149" s="22">
        <f>IF(OR($A149="",$B149="",$C149=""),"",C149*'MPTO_working_3-way'!$I148)</f>
        <v>2.9530080646962893</v>
      </c>
      <c r="H149" s="17">
        <f>IF(OR($A149="",$B149="",$C149=""),"",'MPTO_working_3-way'!E148)</f>
        <v>2.6292988397948647</v>
      </c>
      <c r="I149" s="21">
        <f>IF(OR($A149="",$B149="",$C149=""),"",'MPTO_working_3-way'!F148)</f>
        <v>3.5597694128839561</v>
      </c>
      <c r="J149" s="22">
        <f>IF(OR($A149="",$B149="",$C149=""),"",'MPTO_working_3-way'!G148)</f>
        <v>2.9519999342808703</v>
      </c>
      <c r="K149" s="17">
        <f>IF(OR($A149="",$B149="",$C149=""),"",'OddsRatio_working_3-way'!H148)</f>
        <v>2.6326340642651038</v>
      </c>
      <c r="L149" s="21">
        <f>IF(OR($A149="",$B149="",$C149=""),"",'OddsRatio_working_3-way'!I148)</f>
        <v>3.5522823662878515</v>
      </c>
      <c r="M149" s="22">
        <f>IF(OR($A149="",$B149="",$C149=""),"",'OddsRatio_working_3-way'!J148)</f>
        <v>2.9529610009247129</v>
      </c>
      <c r="N149" s="23">
        <f t="shared" si="42"/>
        <v>37.932677941226537</v>
      </c>
      <c r="O149" s="24">
        <f t="shared" si="43"/>
        <v>28.2035472877131</v>
      </c>
      <c r="P149" s="24">
        <f t="shared" si="44"/>
        <v>33.86377477106037</v>
      </c>
      <c r="Q149" t="s">
        <v>364</v>
      </c>
      <c r="R149" t="s">
        <v>365</v>
      </c>
      <c r="S149" s="48" t="s">
        <v>468</v>
      </c>
      <c r="T149" s="35">
        <v>100</v>
      </c>
      <c r="U149" s="35">
        <f t="shared" si="45"/>
        <v>51.456310679611654</v>
      </c>
      <c r="V149" s="35">
        <f t="shared" si="46"/>
        <v>74.424552429667528</v>
      </c>
      <c r="W149" s="35">
        <f t="shared" si="47"/>
        <v>71.988795518207283</v>
      </c>
      <c r="X149" s="35">
        <f t="shared" si="48"/>
        <v>53.586652052125203</v>
      </c>
      <c r="Y149" s="35">
        <f t="shared" si="49"/>
        <v>76.55489380218107</v>
      </c>
      <c r="Z149" s="35">
        <f t="shared" si="50"/>
        <v>74.119136890720824</v>
      </c>
      <c r="AA149" s="35">
        <f t="shared" si="51"/>
        <v>-2.1303413725135485</v>
      </c>
      <c r="AB149" s="35">
        <f t="shared" si="52"/>
        <v>-2.1303413725135414</v>
      </c>
      <c r="AC149" s="35">
        <f t="shared" si="53"/>
        <v>-2.1303413725135414</v>
      </c>
      <c r="AD149" s="36"/>
      <c r="AE149" s="36"/>
      <c r="AF149">
        <v>2.11</v>
      </c>
      <c r="AG149">
        <v>1.8</v>
      </c>
      <c r="AI149" s="36"/>
      <c r="AJ149" t="s">
        <v>444</v>
      </c>
      <c r="AK149" s="35"/>
      <c r="AL149" s="35"/>
    </row>
    <row r="150" spans="1:38" ht="15" x14ac:dyDescent="0.25">
      <c r="A150">
        <v>2.06</v>
      </c>
      <c r="B150">
        <v>3.91</v>
      </c>
      <c r="C150">
        <v>3.57</v>
      </c>
      <c r="D150" s="20">
        <f t="shared" si="41"/>
        <v>2.1303413725135556E-2</v>
      </c>
      <c r="E150" s="17">
        <f>IF(OR($A150="",$B150="",$C150=""),"",A150*'MPTO_working_3-way'!$I149)</f>
        <v>2.1038850322737792</v>
      </c>
      <c r="F150" s="21">
        <f>IF(OR($A150="",$B150="",$C150=""),"",B150*'MPTO_working_3-way'!$I149)</f>
        <v>3.9932963476652801</v>
      </c>
      <c r="G150" s="22">
        <f>IF(OR($A150="",$B150="",$C150=""),"",C150*'MPTO_working_3-way'!$I149)</f>
        <v>3.6460531869987336</v>
      </c>
      <c r="H150" s="17">
        <f>IF(OR($A150="",$B150="",$C150=""),"",'MPTO_working_3-way'!E149)</f>
        <v>2.0905817491778818</v>
      </c>
      <c r="I150" s="21">
        <f>IF(OR($A150="",$B150="",$C150=""),"",'MPTO_working_3-way'!F149)</f>
        <v>4.0216632878045537</v>
      </c>
      <c r="J150" s="22">
        <f>IF(OR($A150="",$B150="",$C150=""),"",'MPTO_working_3-way'!G149)</f>
        <v>3.6628573243460569</v>
      </c>
      <c r="K150" s="17">
        <f>IF(OR($A150="",$B150="",$C150=""),"",'OddsRatio_working_3-way'!H149)</f>
        <v>2.0959578875106031</v>
      </c>
      <c r="L150" s="21">
        <f>IF(OR($A150="",$B150="",$C150=""),"",'OddsRatio_working_3-way'!I149)</f>
        <v>4.0087145779772211</v>
      </c>
      <c r="M150" s="22">
        <f>IF(OR($A150="",$B150="",$C150=""),"",'OddsRatio_working_3-way'!J149)</f>
        <v>3.6571809159455189</v>
      </c>
      <c r="N150" s="23">
        <f t="shared" si="42"/>
        <v>47.531114327062227</v>
      </c>
      <c r="O150" s="24">
        <f t="shared" si="43"/>
        <v>25.041968162083933</v>
      </c>
      <c r="P150" s="24">
        <f t="shared" si="44"/>
        <v>27.426917510853837</v>
      </c>
      <c r="Q150" t="s">
        <v>273</v>
      </c>
      <c r="R150" t="s">
        <v>367</v>
      </c>
      <c r="S150" s="48" t="s">
        <v>468</v>
      </c>
      <c r="T150" s="35">
        <v>100</v>
      </c>
      <c r="U150" s="35">
        <f t="shared" si="45"/>
        <v>15.966386554621849</v>
      </c>
      <c r="V150" s="35">
        <f t="shared" si="46"/>
        <v>84.639016897081419</v>
      </c>
      <c r="W150" s="35">
        <f t="shared" si="47"/>
        <v>92.779783393501802</v>
      </c>
      <c r="X150" s="35">
        <f t="shared" si="48"/>
        <v>22.581199709416783</v>
      </c>
      <c r="Y150" s="35">
        <f t="shared" si="49"/>
        <v>91.253830051876349</v>
      </c>
      <c r="Z150" s="35">
        <f t="shared" si="50"/>
        <v>99.394596548296747</v>
      </c>
      <c r="AA150" s="35">
        <f t="shared" si="51"/>
        <v>-6.614813154794934</v>
      </c>
      <c r="AB150" s="35">
        <f t="shared" si="52"/>
        <v>-6.6148131547949305</v>
      </c>
      <c r="AC150" s="35">
        <f t="shared" si="53"/>
        <v>-6.6148131547949447</v>
      </c>
      <c r="AD150" s="36"/>
      <c r="AE150" s="36"/>
      <c r="AF150">
        <v>1.62</v>
      </c>
      <c r="AG150">
        <v>2.44</v>
      </c>
      <c r="AI150" s="36"/>
      <c r="AJ150" t="s">
        <v>444</v>
      </c>
      <c r="AK150" s="35"/>
      <c r="AL150" s="35"/>
    </row>
    <row r="151" spans="1:38" ht="15" x14ac:dyDescent="0.25">
      <c r="A151">
        <v>1.19</v>
      </c>
      <c r="B151">
        <v>6.51</v>
      </c>
      <c r="C151">
        <v>13.85</v>
      </c>
      <c r="D151" s="20">
        <f t="shared" si="41"/>
        <v>6.6148131547949296E-2</v>
      </c>
      <c r="E151" s="17">
        <f>IF(OR($A151="",$B151="",$C151=""),"",A151*'MPTO_working_3-way'!$I150)</f>
        <v>1.2687162765420597</v>
      </c>
      <c r="F151" s="21">
        <f>IF(OR($A151="",$B151="",$C151=""),"",B151*'MPTO_working_3-way'!$I150)</f>
        <v>6.9406243363771498</v>
      </c>
      <c r="G151" s="22">
        <f>IF(OR($A151="",$B151="",$C151=""),"",C151*'MPTO_working_3-way'!$I150)</f>
        <v>14.766151621939098</v>
      </c>
      <c r="H151" s="17">
        <f>IF(OR($A151="",$B151="",$C151=""),"",'MPTO_working_3-way'!E150)</f>
        <v>1.2220654814638032</v>
      </c>
      <c r="I151" s="21">
        <f>IF(OR($A151="",$B151="",$C151=""),"",'MPTO_working_3-way'!F150)</f>
        <v>7.6010683359795159</v>
      </c>
      <c r="J151" s="22">
        <f>IF(OR($A151="",$B151="",$C151=""),"",'MPTO_working_3-way'!G150)</f>
        <v>19.939070633662801</v>
      </c>
      <c r="K151" s="17">
        <f>IF(OR($A151="",$B151="",$C151=""),"",'OddsRatio_working_3-way'!H150)</f>
        <v>1.2327236673995103</v>
      </c>
      <c r="L151" s="21">
        <f>IF(OR($A151="",$B151="",$C151=""),"",'OddsRatio_working_3-way'!I150)</f>
        <v>7.7489863545858046</v>
      </c>
      <c r="M151" s="22">
        <f>IF(OR($A151="",$B151="",$C151=""),"",'OddsRatio_working_3-way'!J150)</f>
        <v>16.739469084651109</v>
      </c>
      <c r="N151" s="23">
        <f t="shared" si="42"/>
        <v>78.81982902635589</v>
      </c>
      <c r="O151" s="24">
        <f t="shared" si="43"/>
        <v>14.407925736000541</v>
      </c>
      <c r="P151" s="24">
        <f t="shared" si="44"/>
        <v>6.7722452376435749</v>
      </c>
      <c r="Q151" t="s">
        <v>279</v>
      </c>
      <c r="R151" t="s">
        <v>425</v>
      </c>
      <c r="S151" s="48" t="s">
        <v>468</v>
      </c>
      <c r="T151" s="35">
        <v>100</v>
      </c>
      <c r="U151" s="35">
        <f t="shared" si="45"/>
        <v>65.635738831615114</v>
      </c>
      <c r="V151" s="35">
        <f t="shared" si="46"/>
        <v>66.21621621621621</v>
      </c>
      <c r="W151" s="35">
        <f t="shared" si="47"/>
        <v>62.686567164179095</v>
      </c>
      <c r="X151" s="35">
        <f t="shared" si="48"/>
        <v>71.09721661960468</v>
      </c>
      <c r="Y151" s="35">
        <f t="shared" si="49"/>
        <v>71.677694004205776</v>
      </c>
      <c r="Z151" s="35">
        <f t="shared" si="50"/>
        <v>68.148044952168661</v>
      </c>
      <c r="AA151" s="35">
        <f t="shared" si="51"/>
        <v>-5.4614777879895655</v>
      </c>
      <c r="AB151" s="35">
        <f t="shared" si="52"/>
        <v>-5.4614777879895655</v>
      </c>
      <c r="AC151" s="35">
        <f t="shared" si="53"/>
        <v>-5.4614777879895655</v>
      </c>
      <c r="AD151" s="36"/>
      <c r="AE151" s="36"/>
      <c r="AF151">
        <v>1.81</v>
      </c>
      <c r="AG151">
        <v>2.0099999999999998</v>
      </c>
      <c r="AI151" s="36"/>
      <c r="AJ151" t="s">
        <v>451</v>
      </c>
      <c r="AK151" s="35"/>
      <c r="AL151" s="35"/>
    </row>
    <row r="152" spans="1:38" ht="15" x14ac:dyDescent="0.25">
      <c r="A152">
        <v>2.91</v>
      </c>
      <c r="B152">
        <v>2.96</v>
      </c>
      <c r="C152">
        <v>2.68</v>
      </c>
      <c r="D152" s="20">
        <f t="shared" si="41"/>
        <v>5.4614777879895549E-2</v>
      </c>
      <c r="E152" s="17">
        <f>IF(OR($A152="",$B152="",$C152=""),"",A152*'MPTO_working_3-way'!$I151)</f>
        <v>3.0689290036304961</v>
      </c>
      <c r="F152" s="21">
        <f>IF(OR($A152="",$B152="",$C152=""),"",B152*'MPTO_working_3-way'!$I151)</f>
        <v>3.121659742524491</v>
      </c>
      <c r="G152" s="22">
        <f>IF(OR($A152="",$B152="",$C152=""),"",C152*'MPTO_working_3-way'!$I151)</f>
        <v>2.8263676047181203</v>
      </c>
      <c r="H152" s="17">
        <f>IF(OR($A152="",$B152="",$C152=""),"",'MPTO_working_3-way'!E151)</f>
        <v>3.0727848797709503</v>
      </c>
      <c r="I152" s="21">
        <f>IF(OR($A152="",$B152="",$C152=""),"",'MPTO_working_3-way'!F151)</f>
        <v>3.1285889620218028</v>
      </c>
      <c r="J152" s="22">
        <f>IF(OR($A152="",$B152="",$C152=""),"",'MPTO_working_3-way'!G151)</f>
        <v>2.8174617071537047</v>
      </c>
      <c r="K152" s="17">
        <f>IF(OR($A152="",$B152="",$C152=""),"",'OddsRatio_working_3-way'!H151)</f>
        <v>3.0710376888420026</v>
      </c>
      <c r="L152" s="21">
        <f>IF(OR($A152="",$B152="",$C152=""),"",'OddsRatio_working_3-way'!I151)</f>
        <v>3.1252533351467666</v>
      </c>
      <c r="M152" s="22">
        <f>IF(OR($A152="",$B152="",$C152=""),"",'OddsRatio_working_3-way'!J151)</f>
        <v>2.8216457158400861</v>
      </c>
      <c r="N152" s="23">
        <f t="shared" si="42"/>
        <v>32.584657345185086</v>
      </c>
      <c r="O152" s="24">
        <f t="shared" si="43"/>
        <v>32.034240835975879</v>
      </c>
      <c r="P152" s="24">
        <f t="shared" si="44"/>
        <v>35.381101818839028</v>
      </c>
      <c r="Q152" t="s">
        <v>422</v>
      </c>
      <c r="R152" t="s">
        <v>276</v>
      </c>
      <c r="S152" s="48" t="s">
        <v>468</v>
      </c>
      <c r="T152" s="35">
        <v>100</v>
      </c>
      <c r="U152" s="35">
        <f t="shared" si="45"/>
        <v>39.024390243902438</v>
      </c>
      <c r="V152" s="35">
        <f t="shared" si="46"/>
        <v>72.602739726027394</v>
      </c>
      <c r="W152" s="35">
        <f t="shared" si="47"/>
        <v>82.206405693950188</v>
      </c>
      <c r="X152" s="35">
        <f t="shared" si="48"/>
        <v>45.190854580022425</v>
      </c>
      <c r="Y152" s="35">
        <f t="shared" si="49"/>
        <v>78.769204062147381</v>
      </c>
      <c r="Z152" s="35">
        <f t="shared" si="50"/>
        <v>88.37287003007016</v>
      </c>
      <c r="AA152" s="35">
        <f t="shared" si="51"/>
        <v>-6.1664643361199865</v>
      </c>
      <c r="AB152" s="35">
        <f t="shared" si="52"/>
        <v>-6.1664643361199865</v>
      </c>
      <c r="AC152" s="35">
        <f t="shared" si="53"/>
        <v>-6.1664643361199722</v>
      </c>
      <c r="AD152" s="36"/>
      <c r="AE152" s="36"/>
      <c r="AF152">
        <v>2.5</v>
      </c>
      <c r="AG152">
        <v>1.52</v>
      </c>
      <c r="AI152" s="36"/>
      <c r="AJ152" t="s">
        <v>451</v>
      </c>
      <c r="AK152" s="35"/>
      <c r="AL152" s="35"/>
    </row>
    <row r="153" spans="1:38" ht="15" x14ac:dyDescent="0.25">
      <c r="A153">
        <v>1.64</v>
      </c>
      <c r="B153">
        <v>3.65</v>
      </c>
      <c r="C153">
        <v>5.62</v>
      </c>
      <c r="D153" s="20">
        <f t="shared" si="41"/>
        <v>6.1664643361199811E-2</v>
      </c>
      <c r="E153" s="17">
        <f>IF(OR($A153="",$B153="",$C153=""),"",A153*'MPTO_working_3-way'!$I152)</f>
        <v>1.7411300151123676</v>
      </c>
      <c r="F153" s="21">
        <f>IF(OR($A153="",$B153="",$C153=""),"",B153*'MPTO_working_3-way'!$I152)</f>
        <v>3.8750759482683792</v>
      </c>
      <c r="G153" s="22">
        <f>IF(OR($A153="",$B153="",$C153=""),"",C153*'MPTO_working_3-way'!$I152)</f>
        <v>5.9665552956899433</v>
      </c>
      <c r="H153" s="17">
        <f>IF(OR($A153="",$B153="",$C153=""),"",'MPTO_working_3-way'!E152)</f>
        <v>1.6972130608302227</v>
      </c>
      <c r="I153" s="21">
        <f>IF(OR($A153="",$B153="",$C153=""),"",'MPTO_working_3-way'!F152)</f>
        <v>3.946053944491537</v>
      </c>
      <c r="J153" s="22">
        <f>IF(OR($A153="",$B153="",$C153=""),"",'MPTO_working_3-way'!G152)</f>
        <v>6.3540046538802475</v>
      </c>
      <c r="K153" s="17">
        <f>IF(OR($A153="",$B153="",$C153=""),"",'OddsRatio_working_3-way'!H152)</f>
        <v>1.7123383342519218</v>
      </c>
      <c r="L153" s="21">
        <f>IF(OR($A153="",$B153="",$C153=""),"",'OddsRatio_working_3-way'!I152)</f>
        <v>3.9495259152618636</v>
      </c>
      <c r="M153" s="22">
        <f>IF(OR($A153="",$B153="",$C153=""),"",'OddsRatio_working_3-way'!J152)</f>
        <v>6.1421923503810598</v>
      </c>
      <c r="N153" s="23">
        <f t="shared" si="42"/>
        <v>57.433964799892493</v>
      </c>
      <c r="O153" s="24">
        <f t="shared" si="43"/>
        <v>25.805945827896899</v>
      </c>
      <c r="P153" s="24">
        <f t="shared" si="44"/>
        <v>16.760089372210619</v>
      </c>
      <c r="Q153" t="s">
        <v>423</v>
      </c>
      <c r="R153" t="s">
        <v>373</v>
      </c>
      <c r="S153" s="48" t="s">
        <v>468</v>
      </c>
      <c r="T153" s="35">
        <v>100</v>
      </c>
      <c r="U153" s="35">
        <f t="shared" si="45"/>
        <v>29.078014184397166</v>
      </c>
      <c r="V153" s="35">
        <f t="shared" si="46"/>
        <v>76.470588235294116</v>
      </c>
      <c r="W153" s="35">
        <f t="shared" si="47"/>
        <v>88.179669030732867</v>
      </c>
      <c r="X153" s="35">
        <f t="shared" si="48"/>
        <v>35.349742733973024</v>
      </c>
      <c r="Y153" s="35">
        <f t="shared" si="49"/>
        <v>82.742316784869971</v>
      </c>
      <c r="Z153" s="35">
        <f t="shared" si="50"/>
        <v>94.451397580308722</v>
      </c>
      <c r="AA153" s="35">
        <f t="shared" si="51"/>
        <v>-6.2717285495758581</v>
      </c>
      <c r="AB153" s="35">
        <f t="shared" si="52"/>
        <v>-6.2717285495758546</v>
      </c>
      <c r="AC153" s="35">
        <f t="shared" si="53"/>
        <v>-6.2717285495758546</v>
      </c>
      <c r="AD153" s="36"/>
      <c r="AE153" s="36"/>
      <c r="AF153">
        <v>2.15</v>
      </c>
      <c r="AG153">
        <v>1.69</v>
      </c>
      <c r="AI153" s="36"/>
      <c r="AJ153" t="s">
        <v>451</v>
      </c>
      <c r="AK153" s="35"/>
      <c r="AL153" s="35"/>
    </row>
    <row r="154" spans="1:38" s="35" customFormat="1" ht="15" x14ac:dyDescent="0.25">
      <c r="A154">
        <v>1.41</v>
      </c>
      <c r="B154">
        <v>4.25</v>
      </c>
      <c r="C154">
        <v>8.4600000000000009</v>
      </c>
      <c r="D154" s="20">
        <f t="shared" si="41"/>
        <v>6.2717285495758501E-2</v>
      </c>
      <c r="E154" s="17">
        <f>IF(OR($A154="",$B154="",$C154=""),"",A154*'MPTO_working_3-way'!$I153)</f>
        <v>1.4984313725490195</v>
      </c>
      <c r="F154" s="21">
        <f>IF(OR($A154="",$B154="",$C154=""),"",B154*'MPTO_working_3-way'!$I153)</f>
        <v>4.5165484633569735</v>
      </c>
      <c r="G154" s="22">
        <f>IF(OR($A154="",$B154="",$C154=""),"",C154*'MPTO_working_3-way'!$I153)</f>
        <v>8.9905882352941173</v>
      </c>
      <c r="H154" s="17">
        <f>IF(OR($A154="",$B154="",$C154=""),"",'MPTO_working_3-way'!E153)</f>
        <v>1.4528251060677484</v>
      </c>
      <c r="I154" s="21">
        <f>IF(OR($A154="",$B154="",$C154=""),"",'MPTO_working_3-way'!F153)</f>
        <v>4.6644324324324318</v>
      </c>
      <c r="J154" s="22">
        <f>IF(OR($A154="",$B154="",$C154=""),"",'MPTO_working_3-way'!G153)</f>
        <v>10.277751310147687</v>
      </c>
      <c r="K154" s="17">
        <f>IF(OR($A154="",$B154="",$C154=""),"",'OddsRatio_working_3-way'!H153)</f>
        <v>1.4666503813305194</v>
      </c>
      <c r="L154" s="21">
        <f>IF(OR($A154="",$B154="",$C154=""),"",'OddsRatio_working_3-way'!I153)</f>
        <v>4.6990579007907032</v>
      </c>
      <c r="M154" s="22">
        <f>IF(OR($A154="",$B154="",$C154=""),"",'OddsRatio_working_3-way'!J153)</f>
        <v>9.4907605968918904</v>
      </c>
      <c r="N154" s="23">
        <f t="shared" si="42"/>
        <v>66.736456425019625</v>
      </c>
      <c r="O154" s="24">
        <f t="shared" si="43"/>
        <v>22.140800837477105</v>
      </c>
      <c r="P154" s="24">
        <f t="shared" si="44"/>
        <v>11.122742737503271</v>
      </c>
      <c r="Q154" t="s">
        <v>372</v>
      </c>
      <c r="R154" t="s">
        <v>424</v>
      </c>
      <c r="S154" s="48" t="s">
        <v>468</v>
      </c>
      <c r="T154" s="35">
        <v>100</v>
      </c>
      <c r="U154" s="35">
        <f t="shared" si="45"/>
        <v>78.40172786177105</v>
      </c>
      <c r="V154" s="35">
        <f t="shared" si="46"/>
        <v>74.093264248704671</v>
      </c>
      <c r="W154" s="35">
        <f t="shared" si="47"/>
        <v>45.054945054945051</v>
      </c>
      <c r="X154" s="35">
        <f t="shared" si="48"/>
        <v>80.851790696350278</v>
      </c>
      <c r="Y154" s="35">
        <f t="shared" si="49"/>
        <v>76.543327083283884</v>
      </c>
      <c r="Z154" s="35">
        <f t="shared" si="50"/>
        <v>47.505007889524279</v>
      </c>
      <c r="AA154" s="35">
        <f t="shared" si="51"/>
        <v>-2.4500628345792279</v>
      </c>
      <c r="AB154" s="35">
        <f t="shared" si="52"/>
        <v>-2.4500628345792137</v>
      </c>
      <c r="AC154" s="35">
        <f t="shared" si="53"/>
        <v>-2.4500628345792279</v>
      </c>
      <c r="AD154" s="36"/>
      <c r="AE154" s="36"/>
      <c r="AF154">
        <v>2.14</v>
      </c>
      <c r="AG154">
        <v>1.7</v>
      </c>
      <c r="AH154" s="36"/>
      <c r="AI154" s="36"/>
      <c r="AJ154" t="s">
        <v>451</v>
      </c>
    </row>
    <row r="155" spans="1:38" ht="15" x14ac:dyDescent="0.25">
      <c r="A155">
        <v>4.63</v>
      </c>
      <c r="B155">
        <v>3.86</v>
      </c>
      <c r="C155">
        <v>1.82</v>
      </c>
      <c r="D155" s="20">
        <f t="shared" si="41"/>
        <v>2.4500628345792252E-2</v>
      </c>
      <c r="E155" s="17">
        <f>IF(OR($A155="",$B155="",$C155=""),"",A155*'MPTO_working_3-way'!$I154)</f>
        <v>4.7434379092410177</v>
      </c>
      <c r="F155" s="21">
        <f>IF(OR($A155="",$B155="",$C155=""),"",B155*'MPTO_working_3-way'!$I154)</f>
        <v>3.9545724254147578</v>
      </c>
      <c r="G155" s="22">
        <f>IF(OR($A155="",$B155="",$C155=""),"",C155*'MPTO_working_3-way'!$I154)</f>
        <v>1.8645911435893419</v>
      </c>
      <c r="H155" s="17">
        <f>IF(OR($A155="",$B155="",$C155=""),"",'MPTO_working_3-way'!E154)</f>
        <v>4.8119526146578808</v>
      </c>
      <c r="I155" s="21">
        <f>IF(OR($A155="",$B155="",$C155=""),"",'MPTO_working_3-way'!F154)</f>
        <v>3.9856440068560572</v>
      </c>
      <c r="J155" s="22">
        <f>IF(OR($A155="",$B155="",$C155=""),"",'MPTO_working_3-way'!G154)</f>
        <v>1.8474601198262517</v>
      </c>
      <c r="K155" s="17">
        <f>IF(OR($A155="",$B155="",$C155=""),"",'OddsRatio_working_3-way'!H154)</f>
        <v>4.779900330874451</v>
      </c>
      <c r="L155" s="21">
        <f>IF(OR($A155="",$B155="",$C155=""),"",'OddsRatio_working_3-way'!I154)</f>
        <v>3.9781032909919918</v>
      </c>
      <c r="M155" s="22">
        <f>IF(OR($A155="",$B155="",$C155=""),"",'OddsRatio_working_3-way'!J154)</f>
        <v>1.8538617827319697</v>
      </c>
      <c r="N155" s="23">
        <f t="shared" si="42"/>
        <v>21.081755872714833</v>
      </c>
      <c r="O155" s="24">
        <f t="shared" si="43"/>
        <v>25.287183857686447</v>
      </c>
      <c r="P155" s="24">
        <f t="shared" si="44"/>
        <v>53.63106026959872</v>
      </c>
      <c r="Q155" t="s">
        <v>175</v>
      </c>
      <c r="R155" t="s">
        <v>379</v>
      </c>
      <c r="S155" s="48" t="s">
        <v>468</v>
      </c>
      <c r="T155" s="35">
        <v>100</v>
      </c>
      <c r="U155" s="35">
        <f t="shared" si="45"/>
        <v>76.580796252927385</v>
      </c>
      <c r="V155" s="35">
        <f t="shared" si="46"/>
        <v>73.753280839895012</v>
      </c>
      <c r="W155" s="35">
        <f t="shared" si="47"/>
        <v>47.368421052631575</v>
      </c>
      <c r="X155" s="35">
        <f t="shared" si="48"/>
        <v>78.878298107473398</v>
      </c>
      <c r="Y155" s="35">
        <f t="shared" si="49"/>
        <v>76.050782694441025</v>
      </c>
      <c r="Z155" s="35">
        <f t="shared" si="50"/>
        <v>49.665922907177581</v>
      </c>
      <c r="AA155" s="35">
        <f t="shared" si="51"/>
        <v>-2.2975018545460131</v>
      </c>
      <c r="AB155" s="35">
        <f t="shared" si="52"/>
        <v>-2.2975018545460131</v>
      </c>
      <c r="AC155" s="35">
        <f t="shared" si="53"/>
        <v>-2.297501854546006</v>
      </c>
      <c r="AD155" s="36"/>
      <c r="AE155" s="36"/>
      <c r="AF155">
        <v>1.83</v>
      </c>
      <c r="AG155">
        <v>2.08</v>
      </c>
      <c r="AI155" s="36"/>
      <c r="AJ155" t="s">
        <v>445</v>
      </c>
      <c r="AK155" s="35"/>
      <c r="AL155" s="35"/>
    </row>
    <row r="156" spans="1:38" ht="15" x14ac:dyDescent="0.25">
      <c r="A156">
        <v>4.2699999999999996</v>
      </c>
      <c r="B156">
        <v>3.81</v>
      </c>
      <c r="C156">
        <v>1.9</v>
      </c>
      <c r="D156" s="20">
        <f t="shared" si="41"/>
        <v>2.2975018545460024E-2</v>
      </c>
      <c r="E156" s="17">
        <f>IF(OR($A156="",$B156="",$C156=""),"",A156*'MPTO_working_3-way'!$I155)</f>
        <v>4.3681033291891138</v>
      </c>
      <c r="F156" s="21">
        <f>IF(OR($A156="",$B156="",$C156=""),"",B156*'MPTO_working_3-way'!$I155)</f>
        <v>3.8975348206582026</v>
      </c>
      <c r="G156" s="22">
        <f>IF(OR($A156="",$B156="",$C156=""),"",C156*'MPTO_working_3-way'!$I155)</f>
        <v>1.943652535236374</v>
      </c>
      <c r="H156" s="17">
        <f>IF(OR($A156="",$B156="",$C156=""),"",'MPTO_working_3-way'!E155)</f>
        <v>4.414354283821023</v>
      </c>
      <c r="I156" s="21">
        <f>IF(OR($A156="",$B156="",$C156=""),"",'MPTO_working_3-way'!F155)</f>
        <v>3.9245104391542021</v>
      </c>
      <c r="J156" s="22">
        <f>IF(OR($A156="",$B156="",$C156=""),"",'MPTO_working_3-way'!G155)</f>
        <v>1.9280548270924378</v>
      </c>
      <c r="K156" s="17">
        <f>IF(OR($A156="",$B156="",$C156=""),"",'OddsRatio_working_3-way'!H155)</f>
        <v>4.3936589786527032</v>
      </c>
      <c r="L156" s="21">
        <f>IF(OR($A156="",$B156="",$C156=""),"",'OddsRatio_working_3-way'!I155)</f>
        <v>3.916263525998195</v>
      </c>
      <c r="M156" s="22">
        <f>IF(OR($A156="",$B156="",$C156=""),"",'OddsRatio_working_3-way'!J155)</f>
        <v>1.934034581280561</v>
      </c>
      <c r="N156" s="23">
        <f t="shared" si="42"/>
        <v>22.893231332639701</v>
      </c>
      <c r="O156" s="24">
        <f t="shared" si="43"/>
        <v>25.657243514533199</v>
      </c>
      <c r="P156" s="24">
        <f t="shared" si="44"/>
        <v>51.4495251528271</v>
      </c>
      <c r="Q156" t="s">
        <v>426</v>
      </c>
      <c r="R156" t="s">
        <v>375</v>
      </c>
      <c r="S156" s="48" t="s">
        <v>468</v>
      </c>
      <c r="T156" s="35">
        <v>100</v>
      </c>
      <c r="U156" s="35">
        <f t="shared" si="45"/>
        <v>77.220956719817764</v>
      </c>
      <c r="V156" s="35">
        <f t="shared" si="46"/>
        <v>72.527472527472526</v>
      </c>
      <c r="W156" s="35">
        <f t="shared" si="47"/>
        <v>47.916666666666671</v>
      </c>
      <c r="X156" s="35">
        <f t="shared" si="48"/>
        <v>79.555860805860817</v>
      </c>
      <c r="Y156" s="35">
        <f t="shared" si="49"/>
        <v>74.862376613515565</v>
      </c>
      <c r="Z156" s="35">
        <f t="shared" si="50"/>
        <v>50.251570752709704</v>
      </c>
      <c r="AA156" s="35">
        <f t="shared" si="51"/>
        <v>-2.3349040860430534</v>
      </c>
      <c r="AB156" s="35">
        <f t="shared" si="52"/>
        <v>-2.3349040860430392</v>
      </c>
      <c r="AC156" s="35">
        <f t="shared" si="53"/>
        <v>-2.3349040860430321</v>
      </c>
      <c r="AD156" s="36"/>
      <c r="AE156" s="36"/>
      <c r="AF156">
        <v>1.77</v>
      </c>
      <c r="AG156">
        <v>2.16</v>
      </c>
      <c r="AI156" s="36"/>
      <c r="AJ156" t="s">
        <v>445</v>
      </c>
      <c r="AK156" s="35"/>
      <c r="AL156" s="35"/>
    </row>
    <row r="157" spans="1:38" ht="15" x14ac:dyDescent="0.25">
      <c r="A157">
        <v>4.3899999999999997</v>
      </c>
      <c r="B157">
        <v>3.64</v>
      </c>
      <c r="C157">
        <v>1.92</v>
      </c>
      <c r="D157" s="20">
        <f t="shared" si="41"/>
        <v>2.3349040860430437E-2</v>
      </c>
      <c r="E157" s="17">
        <f>IF(OR($A157="",$B157="",$C157=""),"",A157*'MPTO_working_3-way'!$I156)</f>
        <v>4.4925022893772892</v>
      </c>
      <c r="F157" s="21">
        <f>IF(OR($A157="",$B157="",$C157=""),"",B157*'MPTO_working_3-way'!$I156)</f>
        <v>3.7249905087319668</v>
      </c>
      <c r="G157" s="22">
        <f>IF(OR($A157="",$B157="",$C157=""),"",C157*'MPTO_working_3-way'!$I156)</f>
        <v>1.9648301584520265</v>
      </c>
      <c r="H157" s="17">
        <f>IF(OR($A157="",$B157="",$C157=""),"",'MPTO_working_3-way'!E156)</f>
        <v>4.5453012617461539</v>
      </c>
      <c r="I157" s="21">
        <f>IF(OR($A157="",$B157="",$C157=""),"",'MPTO_working_3-way'!F156)</f>
        <v>3.7461284543707554</v>
      </c>
      <c r="J157" s="22">
        <f>IF(OR($A157="",$B157="",$C157=""),"",'MPTO_working_3-way'!G156)</f>
        <v>1.9491265507036994</v>
      </c>
      <c r="K157" s="17">
        <f>IF(OR($A157="",$B157="",$C157=""),"",'OddsRatio_working_3-way'!H156)</f>
        <v>4.5198047183654744</v>
      </c>
      <c r="L157" s="21">
        <f>IF(OR($A157="",$B157="",$C157=""),"",'OddsRatio_working_3-way'!I156)</f>
        <v>3.7410868603200158</v>
      </c>
      <c r="M157" s="22">
        <f>IF(OR($A157="",$B157="",$C157=""),"",'OddsRatio_working_3-way'!J156)</f>
        <v>1.9552272392024295</v>
      </c>
      <c r="N157" s="23">
        <f t="shared" si="42"/>
        <v>22.259309747366007</v>
      </c>
      <c r="O157" s="24">
        <f t="shared" si="43"/>
        <v>26.845705986521089</v>
      </c>
      <c r="P157" s="24">
        <f t="shared" si="44"/>
        <v>50.8949842661129</v>
      </c>
      <c r="Q157" t="s">
        <v>281</v>
      </c>
      <c r="R157" t="s">
        <v>284</v>
      </c>
      <c r="S157" s="48" t="s">
        <v>468</v>
      </c>
      <c r="T157" s="35">
        <v>100</v>
      </c>
      <c r="U157" s="35">
        <f t="shared" si="45"/>
        <v>33.333333333333329</v>
      </c>
      <c r="V157" s="35">
        <f t="shared" si="46"/>
        <v>78.632478632478637</v>
      </c>
      <c r="W157" s="35">
        <f t="shared" si="47"/>
        <v>85.673352435530077</v>
      </c>
      <c r="X157" s="35">
        <f t="shared" si="48"/>
        <v>35.694168931991285</v>
      </c>
      <c r="Y157" s="35">
        <f t="shared" si="49"/>
        <v>80.99331423113658</v>
      </c>
      <c r="Z157" s="35">
        <f t="shared" si="50"/>
        <v>88.034188034188034</v>
      </c>
      <c r="AA157" s="35">
        <f t="shared" si="51"/>
        <v>-2.3608355986579568</v>
      </c>
      <c r="AB157" s="35">
        <f t="shared" si="52"/>
        <v>-2.3608355986579426</v>
      </c>
      <c r="AC157" s="35">
        <f t="shared" si="53"/>
        <v>-2.3608355986579568</v>
      </c>
      <c r="AD157" s="36"/>
      <c r="AE157" s="36"/>
      <c r="AF157">
        <v>1.98</v>
      </c>
      <c r="AG157">
        <v>1.93</v>
      </c>
      <c r="AI157" s="36"/>
      <c r="AJ157" t="s">
        <v>445</v>
      </c>
      <c r="AK157" s="35"/>
      <c r="AL157" s="35"/>
    </row>
    <row r="158" spans="1:38" ht="15" x14ac:dyDescent="0.25">
      <c r="A158">
        <v>1.5</v>
      </c>
      <c r="B158">
        <v>4.68</v>
      </c>
      <c r="C158">
        <v>6.98</v>
      </c>
      <c r="D158" s="20">
        <f t="shared" si="41"/>
        <v>2.3608355986579399E-2</v>
      </c>
      <c r="E158" s="17">
        <f>IF(OR($A158="",$B158="",$C158=""),"",A158*'MPTO_working_3-way'!$I157)</f>
        <v>1.5354125339798692</v>
      </c>
      <c r="F158" s="21">
        <f>IF(OR($A158="",$B158="",$C158=""),"",B158*'MPTO_working_3-way'!$I157)</f>
        <v>4.7904871060171912</v>
      </c>
      <c r="G158" s="22">
        <f>IF(OR($A158="",$B158="",$C158=""),"",C158*'MPTO_working_3-way'!$I157)</f>
        <v>7.1447863247863248</v>
      </c>
      <c r="H158" s="17">
        <f>IF(OR($A158="",$B158="",$C158=""),"",'MPTO_working_3-way'!E157)</f>
        <v>1.5179177715546084</v>
      </c>
      <c r="I158" s="21">
        <f>IF(OR($A158="",$B158="",$C158=""),"",'MPTO_working_3-way'!F157)</f>
        <v>4.8589504581333536</v>
      </c>
      <c r="J158" s="22">
        <f>IF(OR($A158="",$B158="",$C158=""),"",'MPTO_working_3-way'!G157)</f>
        <v>7.3856867237429151</v>
      </c>
      <c r="K158" s="17">
        <f>IF(OR($A158="",$B158="",$C158=""),"",'OddsRatio_working_3-way'!H157)</f>
        <v>1.523669147173468</v>
      </c>
      <c r="L158" s="21">
        <f>IF(OR($A158="",$B158="",$C158=""),"",'OddsRatio_working_3-way'!I157)</f>
        <v>4.8542049231967237</v>
      </c>
      <c r="M158" s="22">
        <f>IF(OR($A158="",$B158="",$C158=""),"",'OddsRatio_working_3-way'!J157)</f>
        <v>7.2630830001946753</v>
      </c>
      <c r="N158" s="23">
        <f t="shared" si="42"/>
        <v>65.12907624949159</v>
      </c>
      <c r="O158" s="24">
        <f t="shared" si="43"/>
        <v>20.874703926119103</v>
      </c>
      <c r="P158" s="24">
        <f t="shared" si="44"/>
        <v>13.996219824389311</v>
      </c>
      <c r="Q158" t="s">
        <v>380</v>
      </c>
      <c r="R158" t="s">
        <v>280</v>
      </c>
      <c r="S158" s="48" t="s">
        <v>468</v>
      </c>
      <c r="T158" s="35">
        <v>100</v>
      </c>
      <c r="U158" s="35">
        <f t="shared" si="45"/>
        <v>73.262032085561486</v>
      </c>
      <c r="V158" s="35">
        <f t="shared" si="46"/>
        <v>70.674486803519059</v>
      </c>
      <c r="W158" s="35">
        <f t="shared" si="47"/>
        <v>53.703703703703695</v>
      </c>
      <c r="X158" s="35">
        <f t="shared" si="48"/>
        <v>75.621809492777231</v>
      </c>
      <c r="Y158" s="35">
        <f t="shared" si="49"/>
        <v>73.03426421073479</v>
      </c>
      <c r="Z158" s="35">
        <f t="shared" si="50"/>
        <v>56.063481110919433</v>
      </c>
      <c r="AA158" s="35">
        <f t="shared" si="51"/>
        <v>-2.3597774072157449</v>
      </c>
      <c r="AB158" s="35">
        <f t="shared" si="52"/>
        <v>-2.3597774072157307</v>
      </c>
      <c r="AC158" s="35">
        <f t="shared" si="53"/>
        <v>-2.3597774072157378</v>
      </c>
      <c r="AD158" s="36"/>
      <c r="AE158" s="36"/>
      <c r="AF158">
        <v>1.68</v>
      </c>
      <c r="AG158">
        <v>2.2999999999999998</v>
      </c>
      <c r="AI158" s="36"/>
      <c r="AJ158" t="s">
        <v>445</v>
      </c>
      <c r="AK158" s="35"/>
      <c r="AL158" s="35"/>
    </row>
    <row r="159" spans="1:38" ht="15" x14ac:dyDescent="0.25">
      <c r="A159">
        <v>3.74</v>
      </c>
      <c r="B159">
        <v>3.41</v>
      </c>
      <c r="C159">
        <v>2.16</v>
      </c>
      <c r="D159" s="20">
        <f t="shared" si="41"/>
        <v>2.3597774072157129E-2</v>
      </c>
      <c r="E159" s="17">
        <f>IF(OR($A159="",$B159="",$C159=""),"",A159*'MPTO_working_3-way'!$I158)</f>
        <v>3.828255675029868</v>
      </c>
      <c r="F159" s="21">
        <f>IF(OR($A159="",$B159="",$C159=""),"",B159*'MPTO_working_3-way'!$I158)</f>
        <v>3.4904684095860561</v>
      </c>
      <c r="G159" s="22">
        <f>IF(OR($A159="",$B159="",$C159=""),"",C159*'MPTO_working_3-way'!$I158)</f>
        <v>2.2109711919958595</v>
      </c>
      <c r="H159" s="17">
        <f>IF(OR($A159="",$B159="",$C159=""),"",'MPTO_working_3-way'!E158)</f>
        <v>3.8533603049488527</v>
      </c>
      <c r="I159" s="21">
        <f>IF(OR($A159="",$B159="",$C159=""),"",'MPTO_working_3-way'!F158)</f>
        <v>3.5039867469115298</v>
      </c>
      <c r="J159" s="22">
        <f>IF(OR($A159="",$B159="",$C159=""),"",'MPTO_working_3-way'!G158)</f>
        <v>2.1973335704324874</v>
      </c>
      <c r="K159" s="17">
        <f>IF(OR($A159="",$B159="",$C159=""),"",'OddsRatio_working_3-way'!H158)</f>
        <v>3.8415921332914027</v>
      </c>
      <c r="L159" s="21">
        <f>IF(OR($A159="",$B159="",$C159=""),"",'OddsRatio_working_3-way'!I158)</f>
        <v>3.4993565843913426</v>
      </c>
      <c r="M159" s="22">
        <f>IF(OR($A159="",$B159="",$C159=""),"",'OddsRatio_working_3-way'!J158)</f>
        <v>2.203009808254754</v>
      </c>
      <c r="N159" s="23">
        <f t="shared" si="42"/>
        <v>26.121557306702041</v>
      </c>
      <c r="O159" s="24">
        <f t="shared" si="43"/>
        <v>28.649449949286108</v>
      </c>
      <c r="P159" s="24">
        <f t="shared" si="44"/>
        <v>45.228992744011869</v>
      </c>
      <c r="Q159" t="s">
        <v>376</v>
      </c>
      <c r="R159" t="s">
        <v>282</v>
      </c>
      <c r="S159" s="48" t="s">
        <v>468</v>
      </c>
      <c r="T159" s="35">
        <v>100</v>
      </c>
      <c r="U159" s="35">
        <f t="shared" si="45"/>
        <v>57.446808510638299</v>
      </c>
      <c r="V159" s="35">
        <f t="shared" si="46"/>
        <v>68.253968253968253</v>
      </c>
      <c r="W159" s="35">
        <f t="shared" si="47"/>
        <v>71.590909090909093</v>
      </c>
      <c r="X159" s="35">
        <f t="shared" si="48"/>
        <v>60.155122655122661</v>
      </c>
      <c r="Y159" s="35">
        <f t="shared" si="49"/>
        <v>70.962282398452615</v>
      </c>
      <c r="Z159" s="35">
        <f t="shared" si="50"/>
        <v>74.299223235393441</v>
      </c>
      <c r="AA159" s="35">
        <f t="shared" si="51"/>
        <v>-2.7083141444843619</v>
      </c>
      <c r="AB159" s="35">
        <f t="shared" si="52"/>
        <v>-2.7083141444843619</v>
      </c>
      <c r="AC159" s="35">
        <f t="shared" si="53"/>
        <v>-2.7083141444843477</v>
      </c>
      <c r="AD159" s="36"/>
      <c r="AE159" s="36"/>
      <c r="AF159">
        <v>2.17</v>
      </c>
      <c r="AG159">
        <v>1.76</v>
      </c>
      <c r="AI159" s="36"/>
      <c r="AJ159" t="s">
        <v>445</v>
      </c>
      <c r="AK159" s="35"/>
      <c r="AL159" s="35"/>
    </row>
    <row r="160" spans="1:38" ht="15" x14ac:dyDescent="0.25">
      <c r="A160">
        <v>2.35</v>
      </c>
      <c r="B160">
        <v>3.15</v>
      </c>
      <c r="C160">
        <v>3.52</v>
      </c>
      <c r="D160" s="20">
        <f t="shared" si="41"/>
        <v>2.7083141444843584E-2</v>
      </c>
      <c r="E160" s="17">
        <f>IF(OR($A160="",$B160="",$C160=""),"",A160*'MPTO_working_3-way'!$I159)</f>
        <v>2.4136453823953827</v>
      </c>
      <c r="F160" s="21">
        <f>IF(OR($A160="",$B160="",$C160=""),"",B160*'MPTO_working_3-way'!$I159)</f>
        <v>3.235311895551257</v>
      </c>
      <c r="G160" s="22">
        <f>IF(OR($A160="",$B160="",$C160=""),"",C160*'MPTO_working_3-way'!$I159)</f>
        <v>3.6153326578858493</v>
      </c>
      <c r="H160" s="17">
        <f>IF(OR($A160="",$B160="",$C160=""),"",'MPTO_working_3-way'!E159)</f>
        <v>2.4009361668146063</v>
      </c>
      <c r="I160" s="21">
        <f>IF(OR($A160="",$B160="",$C160=""),"",'MPTO_working_3-way'!F159)</f>
        <v>3.2421993919611114</v>
      </c>
      <c r="J160" s="22">
        <f>IF(OR($A160="",$B160="",$C160=""),"",'MPTO_working_3-way'!G159)</f>
        <v>3.6355281883377208</v>
      </c>
      <c r="K160" s="17">
        <f>IF(OR($A160="",$B160="",$C160=""),"",'OddsRatio_working_3-way'!H159)</f>
        <v>2.4065247473813085</v>
      </c>
      <c r="L160" s="21">
        <f>IF(OR($A160="",$B160="",$C160=""),"",'OddsRatio_working_3-way'!I159)</f>
        <v>3.2400208939776398</v>
      </c>
      <c r="M160" s="22">
        <f>IF(OR($A160="",$B160="",$C160=""),"",'OddsRatio_working_3-way'!J159)</f>
        <v>3.6255128617784433</v>
      </c>
      <c r="N160" s="23">
        <f t="shared" si="42"/>
        <v>41.431106959364776</v>
      </c>
      <c r="O160" s="24">
        <f t="shared" si="43"/>
        <v>30.908921064922936</v>
      </c>
      <c r="P160" s="24">
        <f t="shared" si="44"/>
        <v>27.659971975712281</v>
      </c>
      <c r="Q160" t="s">
        <v>293</v>
      </c>
      <c r="R160" t="s">
        <v>384</v>
      </c>
      <c r="S160" s="48" t="s">
        <v>468</v>
      </c>
      <c r="T160" s="35">
        <v>100</v>
      </c>
      <c r="U160" s="35">
        <f t="shared" si="45"/>
        <v>56.331877729257641</v>
      </c>
      <c r="V160" s="35">
        <f t="shared" si="46"/>
        <v>70.326409495548958</v>
      </c>
      <c r="W160" s="35">
        <f t="shared" si="47"/>
        <v>70.501474926253692</v>
      </c>
      <c r="X160" s="35">
        <f t="shared" si="48"/>
        <v>59.172115578197349</v>
      </c>
      <c r="Y160" s="35">
        <f t="shared" si="49"/>
        <v>73.16664734448868</v>
      </c>
      <c r="Z160" s="35">
        <f t="shared" si="50"/>
        <v>73.341712775193386</v>
      </c>
      <c r="AA160" s="35">
        <f t="shared" si="51"/>
        <v>-2.840237848939708</v>
      </c>
      <c r="AB160" s="35">
        <f t="shared" si="52"/>
        <v>-2.8402378489397222</v>
      </c>
      <c r="AC160" s="35">
        <f t="shared" si="53"/>
        <v>-2.8402378489396938</v>
      </c>
      <c r="AD160" s="36"/>
      <c r="AE160" s="36"/>
      <c r="AF160">
        <v>2.5299999999999998</v>
      </c>
      <c r="AG160">
        <v>1.57</v>
      </c>
      <c r="AI160" s="36"/>
      <c r="AJ160" t="s">
        <v>452</v>
      </c>
      <c r="AK160" s="35"/>
      <c r="AL160" s="35"/>
    </row>
    <row r="161" spans="1:38" ht="15" x14ac:dyDescent="0.25">
      <c r="A161">
        <v>2.29</v>
      </c>
      <c r="B161">
        <v>3.37</v>
      </c>
      <c r="C161">
        <v>3.39</v>
      </c>
      <c r="D161" s="20">
        <f t="shared" si="41"/>
        <v>2.8402378489396973E-2</v>
      </c>
      <c r="E161" s="17">
        <f>IF(OR($A161="",$B161="",$C161=""),"",A161*'MPTO_working_3-way'!$I160)</f>
        <v>2.355041446740719</v>
      </c>
      <c r="F161" s="21">
        <f>IF(OR($A161="",$B161="",$C161=""),"",B161*'MPTO_working_3-way'!$I160)</f>
        <v>3.4657160155092681</v>
      </c>
      <c r="G161" s="22">
        <f>IF(OR($A161="",$B161="",$C161=""),"",C161*'MPTO_working_3-way'!$I160)</f>
        <v>3.4862840630790557</v>
      </c>
      <c r="H161" s="17">
        <f>IF(OR($A161="",$B161="",$C161=""),"",'MPTO_working_3-way'!E160)</f>
        <v>2.3407485575463554</v>
      </c>
      <c r="I161" s="21">
        <f>IF(OR($A161="",$B161="",$C161=""),"",'MPTO_working_3-way'!F160)</f>
        <v>3.4810645425821862</v>
      </c>
      <c r="J161" s="22">
        <f>IF(OR($A161="",$B161="",$C161=""),"",'MPTO_working_3-way'!G160)</f>
        <v>3.502408713844134</v>
      </c>
      <c r="K161" s="17">
        <f>IF(OR($A161="",$B161="",$C161=""),"",'OddsRatio_working_3-way'!H160)</f>
        <v>2.3468810744603803</v>
      </c>
      <c r="L161" s="21">
        <f>IF(OR($A161="",$B161="",$C161=""),"",'OddsRatio_working_3-way'!I160)</f>
        <v>3.4745024391248847</v>
      </c>
      <c r="M161" s="22">
        <f>IF(OR($A161="",$B161="",$C161=""),"",'OddsRatio_working_3-way'!J160)</f>
        <v>3.4953843162483009</v>
      </c>
      <c r="N161" s="23">
        <f t="shared" si="42"/>
        <v>42.462097700401799</v>
      </c>
      <c r="O161" s="24">
        <f t="shared" si="43"/>
        <v>28.854066389887269</v>
      </c>
      <c r="P161" s="24">
        <f t="shared" si="44"/>
        <v>28.683835909710947</v>
      </c>
      <c r="Q161" t="s">
        <v>302</v>
      </c>
      <c r="R161" t="s">
        <v>390</v>
      </c>
      <c r="S161" s="48" t="s">
        <v>468</v>
      </c>
      <c r="T161" s="35">
        <v>100</v>
      </c>
      <c r="U161" s="35">
        <f t="shared" si="45"/>
        <v>19.35483870967742</v>
      </c>
      <c r="V161" s="35">
        <f t="shared" si="46"/>
        <v>86.033519553072622</v>
      </c>
      <c r="W161" s="35">
        <f t="shared" si="47"/>
        <v>91.087344028520505</v>
      </c>
      <c r="X161" s="35">
        <f t="shared" si="48"/>
        <v>22.879136418406876</v>
      </c>
      <c r="Y161" s="35">
        <f t="shared" si="49"/>
        <v>89.557817261802086</v>
      </c>
      <c r="Z161" s="35">
        <f t="shared" si="50"/>
        <v>94.611641737249968</v>
      </c>
      <c r="AA161" s="35">
        <f t="shared" si="51"/>
        <v>-3.5242977087294562</v>
      </c>
      <c r="AB161" s="35">
        <f t="shared" si="52"/>
        <v>-3.5242977087294634</v>
      </c>
      <c r="AC161" s="35">
        <f t="shared" si="53"/>
        <v>-3.5242977087294634</v>
      </c>
      <c r="AD161" s="36"/>
      <c r="AE161" s="36"/>
      <c r="AF161">
        <v>1.99</v>
      </c>
      <c r="AG161">
        <v>1.9</v>
      </c>
      <c r="AI161" s="36"/>
      <c r="AJ161" t="s">
        <v>453</v>
      </c>
      <c r="AK161" s="35"/>
      <c r="AL161" s="35"/>
    </row>
    <row r="162" spans="1:38" ht="15" x14ac:dyDescent="0.25">
      <c r="A162">
        <v>1.24</v>
      </c>
      <c r="B162">
        <v>7.16</v>
      </c>
      <c r="C162">
        <v>11.22</v>
      </c>
      <c r="D162" s="20">
        <f t="shared" si="41"/>
        <v>3.5242977087294625E-2</v>
      </c>
      <c r="E162" s="17">
        <f>IF(OR($A162="",$B162="",$C162=""),"",A162*'MPTO_working_3-way'!$I161)</f>
        <v>1.2837012915882453</v>
      </c>
      <c r="F162" s="21">
        <f>IF(OR($A162="",$B162="",$C162=""),"",B162*'MPTO_working_3-way'!$I161)</f>
        <v>7.4123397159450297</v>
      </c>
      <c r="G162" s="22">
        <f>IF(OR($A162="",$B162="",$C162=""),"",C162*'MPTO_working_3-way'!$I161)</f>
        <v>11.615426202919446</v>
      </c>
      <c r="H162" s="17">
        <f>IF(OR($A162="",$B162="",$C162=""),"",'MPTO_working_3-way'!E161)</f>
        <v>1.2583302185990999</v>
      </c>
      <c r="I162" s="21">
        <f>IF(OR($A162="",$B162="",$C162=""),"",'MPTO_working_3-way'!F161)</f>
        <v>7.8175603165541352</v>
      </c>
      <c r="J162" s="22">
        <f>IF(OR($A162="",$B162="",$C162=""),"",'MPTO_working_3-way'!G161)</f>
        <v>12.923419577410026</v>
      </c>
      <c r="K162" s="17">
        <f>IF(OR($A162="",$B162="",$C162=""),"",'OddsRatio_working_3-way'!H161)</f>
        <v>1.2650710656709865</v>
      </c>
      <c r="L162" s="21">
        <f>IF(OR($A162="",$B162="",$C162=""),"",'OddsRatio_working_3-way'!I161)</f>
        <v>7.8034906855553201</v>
      </c>
      <c r="M162" s="22">
        <f>IF(OR($A162="",$B162="",$C162=""),"",'OddsRatio_working_3-way'!J161)</f>
        <v>12.287609546489509</v>
      </c>
      <c r="N162" s="23">
        <f t="shared" si="42"/>
        <v>77.899742451981254</v>
      </c>
      <c r="O162" s="24">
        <f t="shared" si="43"/>
        <v>13.491016849225804</v>
      </c>
      <c r="P162" s="24">
        <f t="shared" si="44"/>
        <v>8.609240698792938</v>
      </c>
      <c r="Q162" t="s">
        <v>391</v>
      </c>
      <c r="R162" t="s">
        <v>392</v>
      </c>
      <c r="S162" s="48" t="s">
        <v>468</v>
      </c>
      <c r="T162" s="35">
        <v>100</v>
      </c>
      <c r="U162" s="35">
        <f t="shared" si="45"/>
        <v>32.885906040268459</v>
      </c>
      <c r="V162" s="35">
        <f t="shared" si="46"/>
        <v>79.423868312757207</v>
      </c>
      <c r="W162" s="35">
        <f t="shared" si="47"/>
        <v>84.447900466562984</v>
      </c>
      <c r="X162" s="35">
        <f t="shared" si="48"/>
        <v>36.128231220679808</v>
      </c>
      <c r="Y162" s="35">
        <f t="shared" si="49"/>
        <v>82.666193493168564</v>
      </c>
      <c r="Z162" s="35">
        <f t="shared" si="50"/>
        <v>87.690225646974341</v>
      </c>
      <c r="AA162" s="35">
        <f t="shared" si="51"/>
        <v>-3.2423251804113491</v>
      </c>
      <c r="AB162" s="35">
        <f t="shared" si="52"/>
        <v>-3.2423251804113562</v>
      </c>
      <c r="AC162" s="35">
        <f t="shared" si="53"/>
        <v>-3.2423251804113562</v>
      </c>
      <c r="AD162" s="36"/>
      <c r="AE162" s="36"/>
      <c r="AF162">
        <v>1.39</v>
      </c>
      <c r="AG162">
        <v>3.08</v>
      </c>
      <c r="AI162" s="36"/>
      <c r="AJ162" t="s">
        <v>453</v>
      </c>
      <c r="AK162" s="35"/>
      <c r="AL162" s="35"/>
    </row>
    <row r="163" spans="1:38" ht="15" x14ac:dyDescent="0.25">
      <c r="A163">
        <v>1.49</v>
      </c>
      <c r="B163">
        <v>4.8600000000000003</v>
      </c>
      <c r="C163">
        <v>6.43</v>
      </c>
      <c r="D163" s="20">
        <f t="shared" si="41"/>
        <v>3.2423251804113651E-2</v>
      </c>
      <c r="E163" s="17">
        <f>IF(OR($A163="",$B163="",$C163=""),"",A163*'MPTO_working_3-way'!$I162)</f>
        <v>1.5383106451881294</v>
      </c>
      <c r="F163" s="21">
        <f>IF(OR($A163="",$B163="",$C163=""),"",B163*'MPTO_working_3-way'!$I162)</f>
        <v>5.0175770037679923</v>
      </c>
      <c r="G163" s="22">
        <f>IF(OR($A163="",$B163="",$C163=""),"",C163*'MPTO_working_3-way'!$I162)</f>
        <v>6.6384815091004503</v>
      </c>
      <c r="H163" s="17">
        <f>IF(OR($A163="",$B163="",$C163=""),"",'MPTO_working_3-way'!E162)</f>
        <v>1.5143870044159511</v>
      </c>
      <c r="I163" s="21">
        <f>IF(OR($A163="",$B163="",$C163=""),"",'MPTO_working_3-way'!F162)</f>
        <v>5.1294265559093919</v>
      </c>
      <c r="J163" s="22">
        <f>IF(OR($A163="",$B163="",$C163=""),"",'MPTO_working_3-way'!G162)</f>
        <v>6.9102175260117722</v>
      </c>
      <c r="K163" s="17">
        <f>IF(OR($A163="",$B163="",$C163=""),"",'OddsRatio_working_3-way'!H162)</f>
        <v>1.5220386224505482</v>
      </c>
      <c r="L163" s="21">
        <f>IF(OR($A163="",$B163="",$C163=""),"",'OddsRatio_working_3-way'!I162)</f>
        <v>5.1123858829777893</v>
      </c>
      <c r="M163" s="22">
        <f>IF(OR($A163="",$B163="",$C163=""),"",'OddsRatio_working_3-way'!J162)</f>
        <v>6.7850402447070968</v>
      </c>
      <c r="N163" s="23">
        <f t="shared" si="42"/>
        <v>65.006375866150492</v>
      </c>
      <c r="O163" s="24">
        <f t="shared" si="43"/>
        <v>19.929938279951486</v>
      </c>
      <c r="P163" s="24">
        <f t="shared" si="44"/>
        <v>15.063685853898015</v>
      </c>
      <c r="Q163" t="s">
        <v>389</v>
      </c>
      <c r="R163" t="s">
        <v>301</v>
      </c>
      <c r="S163" s="48" t="s">
        <v>468</v>
      </c>
      <c r="T163" s="35">
        <v>100</v>
      </c>
      <c r="U163" s="35">
        <f t="shared" si="45"/>
        <v>18.032786885245901</v>
      </c>
      <c r="V163" s="35">
        <f t="shared" si="46"/>
        <v>85.955056179775283</v>
      </c>
      <c r="W163" s="35">
        <f t="shared" si="47"/>
        <v>92.36641221374046</v>
      </c>
      <c r="X163" s="35">
        <f t="shared" si="48"/>
        <v>21.678531606484263</v>
      </c>
      <c r="Y163" s="35">
        <f t="shared" si="49"/>
        <v>89.600800901013642</v>
      </c>
      <c r="Z163" s="35">
        <f t="shared" si="50"/>
        <v>96.012156934978819</v>
      </c>
      <c r="AA163" s="35">
        <f t="shared" si="51"/>
        <v>-3.645744721238362</v>
      </c>
      <c r="AB163" s="35">
        <f t="shared" si="52"/>
        <v>-3.6457447212383585</v>
      </c>
      <c r="AC163" s="35">
        <f t="shared" si="53"/>
        <v>-3.6457447212383585</v>
      </c>
      <c r="AD163" s="36"/>
      <c r="AE163" s="36"/>
      <c r="AF163">
        <v>1.6</v>
      </c>
      <c r="AG163">
        <v>2.46</v>
      </c>
      <c r="AI163" s="36"/>
      <c r="AJ163" t="s">
        <v>453</v>
      </c>
      <c r="AK163" s="35"/>
      <c r="AL163" s="35"/>
    </row>
    <row r="164" spans="1:38" ht="15" x14ac:dyDescent="0.25">
      <c r="A164">
        <v>1.22</v>
      </c>
      <c r="B164">
        <v>7.12</v>
      </c>
      <c r="C164">
        <v>13.1</v>
      </c>
      <c r="D164" s="20">
        <f t="shared" si="41"/>
        <v>3.6457447212383531E-2</v>
      </c>
      <c r="E164" s="17">
        <f>IF(OR($A164="",$B164="",$C164=""),"",A164*'MPTO_working_3-way'!$I163)</f>
        <v>1.2644780855991078</v>
      </c>
      <c r="F164" s="21">
        <f>IF(OR($A164="",$B164="",$C164=""),"",B164*'MPTO_working_3-way'!$I163)</f>
        <v>7.3795770241521712</v>
      </c>
      <c r="G164" s="22">
        <f>IF(OR($A164="",$B164="",$C164=""),"",C164*'MPTO_working_3-way'!$I163)</f>
        <v>13.577592558482223</v>
      </c>
      <c r="H164" s="17">
        <f>IF(OR($A164="",$B164="",$C164=""),"",'MPTO_working_3-way'!E163)</f>
        <v>1.2383599601026514</v>
      </c>
      <c r="I164" s="21">
        <f>IF(OR($A164="",$B164="",$C164=""),"",'MPTO_working_3-way'!F163)</f>
        <v>7.7944172079463989</v>
      </c>
      <c r="J164" s="22">
        <f>IF(OR($A164="",$B164="",$C164=""),"",'MPTO_working_3-way'!G163)</f>
        <v>15.580353654662753</v>
      </c>
      <c r="K164" s="17">
        <f>IF(OR($A164="",$B164="",$C164=""),"",'OddsRatio_working_3-way'!H163)</f>
        <v>1.2451828186127829</v>
      </c>
      <c r="L164" s="21">
        <f>IF(OR($A164="",$B164="",$C164=""),"",'OddsRatio_working_3-way'!I163)</f>
        <v>7.8205402268646793</v>
      </c>
      <c r="M164" s="22">
        <f>IF(OR($A164="",$B164="",$C164=""),"",'OddsRatio_working_3-way'!J163)</f>
        <v>14.485055023703042</v>
      </c>
      <c r="N164" s="23">
        <f t="shared" si="42"/>
        <v>79.084011924667053</v>
      </c>
      <c r="O164" s="24">
        <f t="shared" si="43"/>
        <v>13.550912155631147</v>
      </c>
      <c r="P164" s="24">
        <f t="shared" si="44"/>
        <v>7.3650759197018161</v>
      </c>
      <c r="Q164" t="s">
        <v>388</v>
      </c>
      <c r="R164" t="s">
        <v>396</v>
      </c>
      <c r="S164" s="48" t="s">
        <v>468</v>
      </c>
      <c r="T164" s="35">
        <v>100</v>
      </c>
      <c r="U164" s="35">
        <f t="shared" si="45"/>
        <v>61.977186311787079</v>
      </c>
      <c r="V164" s="35">
        <f t="shared" si="46"/>
        <v>68.454258675078862</v>
      </c>
      <c r="W164" s="35">
        <f t="shared" si="47"/>
        <v>66.88741721854305</v>
      </c>
      <c r="X164" s="35">
        <f t="shared" si="48"/>
        <v>64.658324106378089</v>
      </c>
      <c r="Y164" s="35">
        <f t="shared" si="49"/>
        <v>71.135396469669885</v>
      </c>
      <c r="Z164" s="35">
        <f t="shared" si="50"/>
        <v>69.568555013134059</v>
      </c>
      <c r="AA164" s="35">
        <f t="shared" si="51"/>
        <v>-2.6811377945910095</v>
      </c>
      <c r="AB164" s="35">
        <f t="shared" si="52"/>
        <v>-2.6811377945910237</v>
      </c>
      <c r="AC164" s="35">
        <f t="shared" si="53"/>
        <v>-2.6811377945910095</v>
      </c>
      <c r="AD164" s="36"/>
      <c r="AE164" s="36"/>
      <c r="AF164">
        <v>1.38</v>
      </c>
      <c r="AG164">
        <v>3.14</v>
      </c>
      <c r="AI164" s="36"/>
      <c r="AJ164" t="s">
        <v>453</v>
      </c>
      <c r="AK164" s="35"/>
      <c r="AL164" s="35"/>
    </row>
    <row r="165" spans="1:38" ht="15" x14ac:dyDescent="0.25">
      <c r="A165">
        <v>2.63</v>
      </c>
      <c r="B165">
        <v>3.17</v>
      </c>
      <c r="C165">
        <v>3.02</v>
      </c>
      <c r="D165" s="20">
        <f t="shared" si="41"/>
        <v>2.6811377945910042E-2</v>
      </c>
      <c r="E165" s="17">
        <f>IF(OR($A165="",$B165="",$C165=""),"",A165*'MPTO_working_3-way'!$I164)</f>
        <v>2.7005139239977431</v>
      </c>
      <c r="F165" s="21">
        <f>IF(OR($A165="",$B165="",$C165=""),"",B165*'MPTO_working_3-way'!$I164)</f>
        <v>3.2549920680885349</v>
      </c>
      <c r="G165" s="22">
        <f>IF(OR($A165="",$B165="",$C165=""),"",C165*'MPTO_working_3-way'!$I164)</f>
        <v>3.1009703613966484</v>
      </c>
      <c r="H165" s="17">
        <f>IF(OR($A165="",$B165="",$C165=""),"",'MPTO_working_3-way'!E164)</f>
        <v>2.6933051720686594</v>
      </c>
      <c r="I165" s="21">
        <f>IF(OR($A165="",$B165="",$C165=""),"",'MPTO_working_3-way'!F164)</f>
        <v>3.2624268002468129</v>
      </c>
      <c r="J165" s="22">
        <f>IF(OR($A165="",$B165="",$C165=""),"",'MPTO_working_3-way'!G164)</f>
        <v>3.1037711574367148</v>
      </c>
      <c r="K165" s="17">
        <f>IF(OR($A165="",$B165="",$C165=""),"",'OddsRatio_working_3-way'!H164)</f>
        <v>2.6966732171767154</v>
      </c>
      <c r="L165" s="21">
        <f>IF(OR($A165="",$B165="",$C165=""),"",'OddsRatio_working_3-way'!I164)</f>
        <v>3.2587612768548913</v>
      </c>
      <c r="M165" s="22">
        <f>IF(OR($A165="",$B165="",$C165=""),"",'OddsRatio_working_3-way'!J164)</f>
        <v>3.1026257047220636</v>
      </c>
      <c r="N165" s="23">
        <f t="shared" si="42"/>
        <v>37.029988666736294</v>
      </c>
      <c r="O165" s="24">
        <f t="shared" si="43"/>
        <v>30.722041070509921</v>
      </c>
      <c r="P165" s="24">
        <f t="shared" si="44"/>
        <v>32.247970262753796</v>
      </c>
      <c r="Q165" t="s">
        <v>405</v>
      </c>
      <c r="R165" t="s">
        <v>400</v>
      </c>
      <c r="S165" s="48" t="s">
        <v>468</v>
      </c>
      <c r="T165" s="35">
        <v>100</v>
      </c>
      <c r="U165" s="35">
        <f t="shared" si="45"/>
        <v>58.50622406639004</v>
      </c>
      <c r="V165" s="35">
        <f t="shared" si="46"/>
        <v>68.75</v>
      </c>
      <c r="W165" s="35">
        <f t="shared" si="47"/>
        <v>69.879518072289159</v>
      </c>
      <c r="X165" s="35">
        <f t="shared" si="48"/>
        <v>61.370481927710841</v>
      </c>
      <c r="Y165" s="35">
        <f t="shared" si="49"/>
        <v>71.614257861320809</v>
      </c>
      <c r="Z165" s="35">
        <f t="shared" si="50"/>
        <v>72.743775933609953</v>
      </c>
      <c r="AA165" s="35">
        <f t="shared" si="51"/>
        <v>-2.8642578613208016</v>
      </c>
      <c r="AB165" s="35">
        <f t="shared" si="52"/>
        <v>-2.8642578613208087</v>
      </c>
      <c r="AC165" s="35">
        <f t="shared" si="53"/>
        <v>-2.8642578613207945</v>
      </c>
      <c r="AD165" s="36"/>
      <c r="AE165" s="36"/>
      <c r="AF165">
        <v>2.2400000000000002</v>
      </c>
      <c r="AG165">
        <v>1.7</v>
      </c>
      <c r="AI165" s="36"/>
      <c r="AJ165" t="s">
        <v>446</v>
      </c>
      <c r="AK165" s="35"/>
      <c r="AL165" s="35"/>
    </row>
    <row r="166" spans="1:38" ht="15" x14ac:dyDescent="0.25">
      <c r="A166">
        <v>2.41</v>
      </c>
      <c r="B166">
        <v>3.2</v>
      </c>
      <c r="C166">
        <v>3.32</v>
      </c>
      <c r="D166" s="20">
        <f t="shared" si="41"/>
        <v>2.864257861320807E-2</v>
      </c>
      <c r="E166" s="17">
        <f>IF(OR($A166="",$B166="",$C166=""),"",A166*'MPTO_working_3-way'!$I165)</f>
        <v>2.4790286144578317</v>
      </c>
      <c r="F166" s="21">
        <f>IF(OR($A166="",$B166="",$C166=""),"",B166*'MPTO_working_3-way'!$I165)</f>
        <v>3.2916562515622658</v>
      </c>
      <c r="G166" s="22">
        <f>IF(OR($A166="",$B166="",$C166=""),"",C166*'MPTO_working_3-way'!$I165)</f>
        <v>3.4150933609958507</v>
      </c>
      <c r="H166" s="17">
        <f>IF(OR($A166="",$B166="",$C166=""),"",'MPTO_working_3-way'!E165)</f>
        <v>2.4667589849781497</v>
      </c>
      <c r="I166" s="21">
        <f>IF(OR($A166="",$B166="",$C166=""),"",'MPTO_working_3-way'!F165)</f>
        <v>3.3008477781062857</v>
      </c>
      <c r="J166" s="22">
        <f>IF(OR($A166="",$B166="",$C166=""),"",'MPTO_working_3-way'!G165)</f>
        <v>3.4286816196662535</v>
      </c>
      <c r="K166" s="17">
        <f>IF(OR($A166="",$B166="",$C166=""),"",'OddsRatio_working_3-way'!H165)</f>
        <v>2.4721931735156502</v>
      </c>
      <c r="L166" s="21">
        <f>IF(OR($A166="",$B166="",$C166=""),"",'OddsRatio_working_3-way'!I165)</f>
        <v>3.297038994137893</v>
      </c>
      <c r="M166" s="22">
        <f>IF(OR($A166="",$B166="",$C166=""),"",'OddsRatio_working_3-way'!J165)</f>
        <v>3.4223320301817775</v>
      </c>
      <c r="N166" s="23">
        <f t="shared" si="42"/>
        <v>40.338380693467791</v>
      </c>
      <c r="O166" s="24">
        <f t="shared" si="43"/>
        <v>30.379842959767934</v>
      </c>
      <c r="P166" s="24">
        <f t="shared" si="44"/>
        <v>29.281776346764271</v>
      </c>
      <c r="Q166" t="s">
        <v>433</v>
      </c>
      <c r="R166" t="s">
        <v>305</v>
      </c>
      <c r="S166" s="48" t="s">
        <v>468</v>
      </c>
      <c r="T166" s="35">
        <v>100</v>
      </c>
      <c r="U166" s="35">
        <f t="shared" si="45"/>
        <v>51.92307692307692</v>
      </c>
      <c r="V166" s="35">
        <f t="shared" si="46"/>
        <v>70.501474926253692</v>
      </c>
      <c r="W166" s="35">
        <f t="shared" si="47"/>
        <v>74.619289340101517</v>
      </c>
      <c r="X166" s="35">
        <f t="shared" si="48"/>
        <v>54.879235733644791</v>
      </c>
      <c r="Y166" s="35">
        <f t="shared" si="49"/>
        <v>73.457633736821549</v>
      </c>
      <c r="Z166" s="35">
        <f t="shared" si="50"/>
        <v>77.575448150669388</v>
      </c>
      <c r="AA166" s="35">
        <f t="shared" si="51"/>
        <v>-2.9561588105678709</v>
      </c>
      <c r="AB166" s="35">
        <f t="shared" si="52"/>
        <v>-2.9561588105678567</v>
      </c>
      <c r="AC166" s="35">
        <f t="shared" si="53"/>
        <v>-2.9561588105678709</v>
      </c>
      <c r="AD166" s="36"/>
      <c r="AE166" s="36"/>
      <c r="AF166">
        <v>2.27</v>
      </c>
      <c r="AG166">
        <v>1.68</v>
      </c>
      <c r="AI166" s="36"/>
      <c r="AJ166" t="s">
        <v>446</v>
      </c>
      <c r="AK166" s="35"/>
      <c r="AL166" s="35"/>
    </row>
    <row r="167" spans="1:38" ht="15" x14ac:dyDescent="0.25">
      <c r="A167">
        <v>2.08</v>
      </c>
      <c r="B167">
        <v>3.39</v>
      </c>
      <c r="C167">
        <v>3.94</v>
      </c>
      <c r="D167" s="20">
        <f t="shared" si="41"/>
        <v>2.9561588105678549E-2</v>
      </c>
      <c r="E167" s="17">
        <f>IF(OR($A167="",$B167="",$C167=""),"",A167*'MPTO_working_3-way'!$I166)</f>
        <v>2.1414881032598116</v>
      </c>
      <c r="F167" s="21">
        <f>IF(OR($A167="",$B167="",$C167=""),"",B167*'MPTO_working_3-way'!$I166)</f>
        <v>3.4902137836782505</v>
      </c>
      <c r="G167" s="22">
        <f>IF(OR($A167="",$B167="",$C167=""),"",C167*'MPTO_working_3-way'!$I166)</f>
        <v>4.0564726571363732</v>
      </c>
      <c r="H167" s="17">
        <f>IF(OR($A167="",$B167="",$C167=""),"",'MPTO_working_3-way'!E166)</f>
        <v>2.1235238172499105</v>
      </c>
      <c r="I167" s="21">
        <f>IF(OR($A167="",$B167="",$C167=""),"",'MPTO_working_3-way'!F166)</f>
        <v>3.507155093971098</v>
      </c>
      <c r="J167" s="22">
        <f>IF(OR($A167="",$B167="",$C167=""),"",'MPTO_working_3-way'!G166)</f>
        <v>4.0991461479472493</v>
      </c>
      <c r="K167" s="17">
        <f>IF(OR($A167="",$B167="",$C167=""),"",'OddsRatio_working_3-way'!H166)</f>
        <v>2.1308446006948176</v>
      </c>
      <c r="L167" s="21">
        <f>IF(OR($A167="",$B167="",$C167=""),"",'OddsRatio_working_3-way'!I166)</f>
        <v>3.5025172182042721</v>
      </c>
      <c r="M167" s="22">
        <f>IF(OR($A167="",$B167="",$C167=""),"",'OddsRatio_working_3-way'!J166)</f>
        <v>4.0784103018914477</v>
      </c>
      <c r="N167" s="23">
        <f t="shared" si="42"/>
        <v>46.696500367094359</v>
      </c>
      <c r="O167" s="24">
        <f t="shared" si="43"/>
        <v>28.651540048246687</v>
      </c>
      <c r="P167" s="24">
        <f t="shared" si="44"/>
        <v>24.651959584658954</v>
      </c>
      <c r="Q167" t="s">
        <v>308</v>
      </c>
      <c r="R167" t="s">
        <v>432</v>
      </c>
      <c r="S167" s="48" t="s">
        <v>468</v>
      </c>
      <c r="T167" s="35">
        <v>100</v>
      </c>
      <c r="U167" s="35">
        <f t="shared" si="45"/>
        <v>78.991596638655466</v>
      </c>
      <c r="V167" s="35">
        <f t="shared" si="46"/>
        <v>74.160206718346245</v>
      </c>
      <c r="W167" s="35">
        <f t="shared" si="47"/>
        <v>43.820224719101127</v>
      </c>
      <c r="X167" s="35">
        <f t="shared" si="48"/>
        <v>82.019568562552621</v>
      </c>
      <c r="Y167" s="35">
        <f t="shared" si="49"/>
        <v>77.188178642243415</v>
      </c>
      <c r="Z167" s="35">
        <f t="shared" si="50"/>
        <v>46.848196642998289</v>
      </c>
      <c r="AA167" s="35">
        <f t="shared" si="51"/>
        <v>-3.0279719238971552</v>
      </c>
      <c r="AB167" s="35">
        <f t="shared" si="52"/>
        <v>-3.0279719238971694</v>
      </c>
      <c r="AC167" s="35">
        <f t="shared" si="53"/>
        <v>-3.0279719238971623</v>
      </c>
      <c r="AD167" s="36"/>
      <c r="AE167" s="36"/>
      <c r="AF167">
        <v>2.31</v>
      </c>
      <c r="AG167">
        <v>1.67</v>
      </c>
      <c r="AI167" s="36"/>
      <c r="AJ167" t="s">
        <v>446</v>
      </c>
      <c r="AK167" s="35"/>
      <c r="AL167" s="35"/>
    </row>
    <row r="168" spans="1:38" ht="15" x14ac:dyDescent="0.25">
      <c r="A168">
        <v>4.76</v>
      </c>
      <c r="B168">
        <v>3.87</v>
      </c>
      <c r="C168">
        <v>1.78</v>
      </c>
      <c r="D168" s="20">
        <f t="shared" si="41"/>
        <v>3.0279719238971659E-2</v>
      </c>
      <c r="E168" s="17">
        <f>IF(OR($A168="",$B168="",$C168=""),"",A168*'MPTO_working_3-way'!$I167)</f>
        <v>4.9041314635775048</v>
      </c>
      <c r="F168" s="21">
        <f>IF(OR($A168="",$B168="",$C168=""),"",B168*'MPTO_working_3-way'!$I167)</f>
        <v>3.9871825134548202</v>
      </c>
      <c r="G168" s="22">
        <f>IF(OR($A168="",$B168="",$C168=""),"",C168*'MPTO_working_3-way'!$I167)</f>
        <v>1.8338979002453695</v>
      </c>
      <c r="H168" s="17">
        <f>IF(OR($A168="",$B168="",$C168=""),"",'MPTO_working_3-way'!E167)</f>
        <v>5.0002301639165605</v>
      </c>
      <c r="I168" s="21">
        <f>IF(OR($A168="",$B168="",$C168=""),"",'MPTO_working_3-way'!F167)</f>
        <v>4.027310106930714</v>
      </c>
      <c r="J168" s="22">
        <f>IF(OR($A168="",$B168="",$C168=""),"",'MPTO_working_3-way'!G167)</f>
        <v>1.812564473052291</v>
      </c>
      <c r="K168" s="17">
        <f>IF(OR($A168="",$B168="",$C168=""),"",'OddsRatio_working_3-way'!H167)</f>
        <v>4.9547228549268603</v>
      </c>
      <c r="L168" s="21">
        <f>IF(OR($A168="",$B168="",$C168=""),"",'OddsRatio_working_3-way'!I167)</f>
        <v>4.0186315408617261</v>
      </c>
      <c r="M168" s="22">
        <f>IF(OR($A168="",$B168="",$C168=""),"",'OddsRatio_working_3-way'!J167)</f>
        <v>1.8203946347986573</v>
      </c>
      <c r="N168" s="23">
        <f t="shared" si="42"/>
        <v>20.390970499606308</v>
      </c>
      <c r="O168" s="24">
        <f t="shared" si="43"/>
        <v>25.080366816053235</v>
      </c>
      <c r="P168" s="24">
        <f t="shared" si="44"/>
        <v>54.528662684340453</v>
      </c>
      <c r="Q168" t="s">
        <v>403</v>
      </c>
      <c r="R168" t="s">
        <v>306</v>
      </c>
      <c r="S168" s="48" t="s">
        <v>468</v>
      </c>
      <c r="T168" s="35">
        <v>100</v>
      </c>
      <c r="U168" s="35">
        <f t="shared" si="45"/>
        <v>91.408934707903782</v>
      </c>
      <c r="V168" s="35">
        <f t="shared" si="46"/>
        <v>83.22147651006712</v>
      </c>
      <c r="W168" s="35">
        <f t="shared" si="47"/>
        <v>21.875</v>
      </c>
      <c r="X168" s="35">
        <f t="shared" si="48"/>
        <v>94.90352348993288</v>
      </c>
      <c r="Y168" s="35">
        <f t="shared" si="49"/>
        <v>86.716065292096218</v>
      </c>
      <c r="Z168" s="35">
        <f t="shared" si="50"/>
        <v>25.369588782029105</v>
      </c>
      <c r="AA168" s="35">
        <f t="shared" si="51"/>
        <v>-3.4945887820290977</v>
      </c>
      <c r="AB168" s="35">
        <f t="shared" si="52"/>
        <v>-3.4945887820290977</v>
      </c>
      <c r="AC168" s="35">
        <f t="shared" si="53"/>
        <v>-3.4945887820291048</v>
      </c>
      <c r="AD168" s="36"/>
      <c r="AE168" s="36"/>
      <c r="AF168">
        <v>1.79</v>
      </c>
      <c r="AG168">
        <v>2.1</v>
      </c>
      <c r="AI168" s="36"/>
      <c r="AJ168" t="s">
        <v>446</v>
      </c>
      <c r="AK168" s="35"/>
      <c r="AL168" s="35"/>
    </row>
    <row r="169" spans="1:38" ht="15" x14ac:dyDescent="0.25">
      <c r="A169">
        <v>11.64</v>
      </c>
      <c r="B169">
        <v>5.96</v>
      </c>
      <c r="C169">
        <v>1.28</v>
      </c>
      <c r="D169" s="20">
        <f t="shared" si="41"/>
        <v>3.4945887820291066E-2</v>
      </c>
      <c r="E169" s="17">
        <f>IF(OR($A169="",$B169="",$C169=""),"",A169*'MPTO_working_3-way'!$I168)</f>
        <v>12.046770134228188</v>
      </c>
      <c r="F169" s="21">
        <f>IF(OR($A169="",$B169="",$C169=""),"",B169*'MPTO_working_3-way'!$I168)</f>
        <v>6.1682774914089347</v>
      </c>
      <c r="G169" s="22">
        <f>IF(OR($A169="",$B169="",$C169=""),"",C169*'MPTO_working_3-way'!$I168)</f>
        <v>1.3247307364099725</v>
      </c>
      <c r="H169" s="17">
        <f>IF(OR($A169="",$B169="",$C169=""),"",'MPTO_working_3-way'!E168)</f>
        <v>13.465832883120413</v>
      </c>
      <c r="I169" s="21">
        <f>IF(OR($A169="",$B169="",$C169=""),"",'MPTO_working_3-way'!F168)</f>
        <v>6.4046480067332086</v>
      </c>
      <c r="J169" s="22">
        <f>IF(OR($A169="",$B169="",$C169=""),"",'MPTO_working_3-way'!G168)</f>
        <v>1.2993739850747852</v>
      </c>
      <c r="K169" s="17">
        <f>IF(OR($A169="",$B169="",$C169=""),"",'OddsRatio_working_3-way'!H168)</f>
        <v>12.647264170715404</v>
      </c>
      <c r="L169" s="21">
        <f>IF(OR($A169="",$B169="",$C169=""),"",'OddsRatio_working_3-way'!I168)</f>
        <v>6.4295517186793623</v>
      </c>
      <c r="M169" s="22">
        <f>IF(OR($A169="",$B169="",$C169=""),"",'OddsRatio_working_3-way'!J168)</f>
        <v>1.3065069518609318</v>
      </c>
      <c r="N169" s="23">
        <f t="shared" si="42"/>
        <v>8.3009801702675876</v>
      </c>
      <c r="O169" s="24">
        <f t="shared" si="43"/>
        <v>16.211981406361531</v>
      </c>
      <c r="P169" s="24">
        <f t="shared" si="44"/>
        <v>75.487038423370876</v>
      </c>
      <c r="Q169" t="s">
        <v>316</v>
      </c>
      <c r="R169" t="s">
        <v>310</v>
      </c>
      <c r="S169" s="48" t="s">
        <v>468</v>
      </c>
      <c r="T169" s="35">
        <v>100</v>
      </c>
      <c r="U169" s="35">
        <f t="shared" si="45"/>
        <v>75.247524752475243</v>
      </c>
      <c r="V169" s="35">
        <f t="shared" si="46"/>
        <v>71.910112359550567</v>
      </c>
      <c r="W169" s="35">
        <f t="shared" si="47"/>
        <v>50</v>
      </c>
      <c r="X169" s="35">
        <f t="shared" si="48"/>
        <v>78.089887640449433</v>
      </c>
      <c r="Y169" s="35">
        <f t="shared" si="49"/>
        <v>74.752475247524757</v>
      </c>
      <c r="Z169" s="35">
        <f t="shared" si="50"/>
        <v>52.84236288797419</v>
      </c>
      <c r="AA169" s="35">
        <f t="shared" si="51"/>
        <v>-2.8423628879741898</v>
      </c>
      <c r="AB169" s="35">
        <f t="shared" si="52"/>
        <v>-2.8423628879741898</v>
      </c>
      <c r="AC169" s="35">
        <f t="shared" si="53"/>
        <v>-2.8423628879741898</v>
      </c>
      <c r="AD169" s="36"/>
      <c r="AE169" s="36"/>
      <c r="AF169">
        <v>1.61</v>
      </c>
      <c r="AG169">
        <v>2.39</v>
      </c>
      <c r="AI169" s="36"/>
      <c r="AJ169" t="s">
        <v>447</v>
      </c>
      <c r="AK169" s="35"/>
      <c r="AL169" s="35"/>
    </row>
    <row r="170" spans="1:38" ht="15" x14ac:dyDescent="0.25">
      <c r="A170">
        <v>4.04</v>
      </c>
      <c r="B170">
        <v>3.56</v>
      </c>
      <c r="C170">
        <v>2</v>
      </c>
      <c r="D170" s="20">
        <f t="shared" si="41"/>
        <v>2.8423628879741925E-2</v>
      </c>
      <c r="E170" s="17">
        <f>IF(OR($A170="",$B170="",$C170=""),"",A170*'MPTO_working_3-way'!$I169)</f>
        <v>4.1548314606741572</v>
      </c>
      <c r="F170" s="21">
        <f>IF(OR($A170="",$B170="",$C170=""),"",B170*'MPTO_working_3-way'!$I169)</f>
        <v>3.6611881188118813</v>
      </c>
      <c r="G170" s="22">
        <f>IF(OR($A170="",$B170="",$C170=""),"",C170*'MPTO_working_3-way'!$I169)</f>
        <v>2.0568472577594838</v>
      </c>
      <c r="H170" s="17">
        <f>IF(OR($A170="",$B170="",$C170=""),"",'MPTO_working_3-way'!E169)</f>
        <v>4.2007944543967604</v>
      </c>
      <c r="I170" s="21">
        <f>IF(OR($A170="",$B170="",$C170=""),"",'MPTO_working_3-way'!F169)</f>
        <v>3.6842680510963866</v>
      </c>
      <c r="J170" s="22">
        <f>IF(OR($A170="",$B170="",$C170=""),"",'MPTO_working_3-way'!G169)</f>
        <v>2.0386301784094347</v>
      </c>
      <c r="K170" s="17">
        <f>IF(OR($A170="",$B170="",$C170=""),"",'OddsRatio_working_3-way'!H169)</f>
        <v>4.1793695119470824</v>
      </c>
      <c r="L170" s="21">
        <f>IF(OR($A170="",$B170="",$C170=""),"",'OddsRatio_working_3-way'!I169)</f>
        <v>3.6773637995343851</v>
      </c>
      <c r="M170" s="22">
        <f>IF(OR($A170="",$B170="",$C170=""),"",'OddsRatio_working_3-way'!J169)</f>
        <v>2.045845234193119</v>
      </c>
      <c r="N170" s="23">
        <f t="shared" si="42"/>
        <v>24.068364973768187</v>
      </c>
      <c r="O170" s="24">
        <f t="shared" si="43"/>
        <v>27.313537779220077</v>
      </c>
      <c r="P170" s="24">
        <f t="shared" si="44"/>
        <v>48.61809724701174</v>
      </c>
      <c r="Q170" t="s">
        <v>312</v>
      </c>
      <c r="R170" t="s">
        <v>309</v>
      </c>
      <c r="S170" s="48" t="s">
        <v>468</v>
      </c>
      <c r="T170" s="35">
        <v>100</v>
      </c>
      <c r="U170" s="35">
        <f t="shared" si="45"/>
        <v>48.186528497409334</v>
      </c>
      <c r="V170" s="35">
        <f t="shared" si="46"/>
        <v>71.346704871060169</v>
      </c>
      <c r="W170" s="35">
        <f t="shared" si="47"/>
        <v>78.021978021978015</v>
      </c>
      <c r="X170" s="35">
        <f t="shared" si="48"/>
        <v>50.631317106961802</v>
      </c>
      <c r="Y170" s="35">
        <f t="shared" si="49"/>
        <v>73.791493480612658</v>
      </c>
      <c r="Z170" s="35">
        <f t="shared" si="50"/>
        <v>80.466766631530504</v>
      </c>
      <c r="AA170" s="35">
        <f t="shared" si="51"/>
        <v>-2.444788609552468</v>
      </c>
      <c r="AB170" s="35">
        <f t="shared" si="52"/>
        <v>-2.4447886095524893</v>
      </c>
      <c r="AC170" s="35">
        <f t="shared" si="53"/>
        <v>-2.4447886095524893</v>
      </c>
      <c r="AD170" s="36"/>
      <c r="AE170" s="36"/>
      <c r="AF170">
        <v>2.04</v>
      </c>
      <c r="AG170">
        <v>1.85</v>
      </c>
      <c r="AI170" s="36"/>
      <c r="AJ170" t="s">
        <v>447</v>
      </c>
      <c r="AK170" s="35"/>
      <c r="AL170" s="35"/>
    </row>
    <row r="171" spans="1:38" ht="15" x14ac:dyDescent="0.25">
      <c r="A171">
        <v>1.93</v>
      </c>
      <c r="B171">
        <v>3.49</v>
      </c>
      <c r="C171">
        <v>4.55</v>
      </c>
      <c r="D171" s="20">
        <f t="shared" si="41"/>
        <v>2.444788609552484E-2</v>
      </c>
      <c r="E171" s="17">
        <f>IF(OR($A171="",$B171="",$C171=""),"",A171*'MPTO_working_3-way'!$I170)</f>
        <v>1.9771844201643629</v>
      </c>
      <c r="F171" s="21">
        <f>IF(OR($A171="",$B171="",$C171=""),"",B171*'MPTO_working_3-way'!$I170)</f>
        <v>3.5753231224733821</v>
      </c>
      <c r="G171" s="22">
        <f>IF(OR($A171="",$B171="",$C171=""),"",C171*'MPTO_working_3-way'!$I170)</f>
        <v>4.661237881734638</v>
      </c>
      <c r="H171" s="17">
        <f>IF(OR($A171="",$B171="",$C171=""),"",'MPTO_working_3-way'!E170)</f>
        <v>1.9608403719958325</v>
      </c>
      <c r="I171" s="21">
        <f>IF(OR($A171="",$B171="",$C171=""),"",'MPTO_working_3-way'!F170)</f>
        <v>3.5921649088199428</v>
      </c>
      <c r="J171" s="22">
        <f>IF(OR($A171="",$B171="",$C171=""),"",'MPTO_working_3-way'!G170)</f>
        <v>4.7252073522054232</v>
      </c>
      <c r="K171" s="17">
        <f>IF(OR($A171="",$B171="",$C171=""),"",'OddsRatio_working_3-way'!H170)</f>
        <v>1.9672750893817845</v>
      </c>
      <c r="L171" s="21">
        <f>IF(OR($A171="",$B171="",$C171=""),"",'OddsRatio_working_3-way'!I170)</f>
        <v>3.5898010457641325</v>
      </c>
      <c r="M171" s="22">
        <f>IF(OR($A171="",$B171="",$C171=""),"",'OddsRatio_working_3-way'!J170)</f>
        <v>4.6922866315111138</v>
      </c>
      <c r="N171" s="23">
        <f t="shared" si="42"/>
        <v>50.576971465153974</v>
      </c>
      <c r="O171" s="24">
        <f t="shared" si="43"/>
        <v>27.969499979297179</v>
      </c>
      <c r="P171" s="24">
        <f t="shared" si="44"/>
        <v>21.453528555548832</v>
      </c>
      <c r="Q171" t="s">
        <v>98</v>
      </c>
      <c r="R171" t="s">
        <v>147</v>
      </c>
      <c r="S171" s="48" t="s">
        <v>468</v>
      </c>
      <c r="T171" s="35">
        <v>100</v>
      </c>
      <c r="U171" s="35">
        <f t="shared" si="45"/>
        <v>18.032786885245901</v>
      </c>
      <c r="V171" s="35">
        <f t="shared" si="46"/>
        <v>85.835694050991506</v>
      </c>
      <c r="W171" s="35">
        <f t="shared" si="47"/>
        <v>92.867332382310991</v>
      </c>
      <c r="X171" s="35">
        <f t="shared" si="48"/>
        <v>21.296973566697513</v>
      </c>
      <c r="Y171" s="35">
        <f t="shared" si="49"/>
        <v>89.099880732443111</v>
      </c>
      <c r="Z171" s="35">
        <f t="shared" si="50"/>
        <v>96.13151906376261</v>
      </c>
      <c r="AA171" s="35">
        <f t="shared" si="51"/>
        <v>-3.2641866814516121</v>
      </c>
      <c r="AB171" s="35">
        <f t="shared" si="52"/>
        <v>-3.264186681451605</v>
      </c>
      <c r="AC171" s="35">
        <f t="shared" si="53"/>
        <v>-3.2641866814516192</v>
      </c>
      <c r="AD171" s="36"/>
      <c r="AE171" s="36"/>
      <c r="AF171">
        <v>2.23</v>
      </c>
      <c r="AG171">
        <v>1.72</v>
      </c>
      <c r="AI171" s="36"/>
      <c r="AJ171" t="s">
        <v>160</v>
      </c>
      <c r="AK171" s="35"/>
      <c r="AL171" s="35"/>
    </row>
    <row r="172" spans="1:38" ht="15" x14ac:dyDescent="0.25">
      <c r="A172">
        <v>1.22</v>
      </c>
      <c r="B172">
        <v>7.06</v>
      </c>
      <c r="C172">
        <v>14.02</v>
      </c>
      <c r="D172" s="20">
        <f t="shared" si="41"/>
        <v>3.2641866814516307E-2</v>
      </c>
      <c r="E172" s="17">
        <f>IF(OR($A172="",$B172="",$C172=""),"",A172*'MPTO_working_3-way'!$I171)</f>
        <v>1.2598230775137098</v>
      </c>
      <c r="F172" s="21">
        <f>IF(OR($A172="",$B172="",$C172=""),"",B172*'MPTO_working_3-way'!$I171)</f>
        <v>7.290451579710485</v>
      </c>
      <c r="G172" s="22">
        <f>IF(OR($A172="",$B172="",$C172=""),"",C172*'MPTO_working_3-way'!$I171)</f>
        <v>14.477638972739518</v>
      </c>
      <c r="H172" s="17">
        <f>IF(OR($A172="",$B172="",$C172=""),"",'MPTO_working_3-way'!E171)</f>
        <v>1.2364125847335907</v>
      </c>
      <c r="I172" s="21">
        <f>IF(OR($A172="",$B172="",$C172=""),"",'MPTO_working_3-way'!F171)</f>
        <v>7.6474561140859008</v>
      </c>
      <c r="J172" s="22">
        <f>IF(OR($A172="",$B172="",$C172=""),"",'MPTO_working_3-way'!G171)</f>
        <v>16.54367713672897</v>
      </c>
      <c r="K172" s="17">
        <f>IF(OR($A172="",$B172="",$C172=""),"",'OddsRatio_working_3-way'!H171)</f>
        <v>1.2426325451938978</v>
      </c>
      <c r="L172" s="21">
        <f>IF(OR($A172="",$B172="",$C172=""),"",'OddsRatio_working_3-way'!I171)</f>
        <v>7.6834237448864577</v>
      </c>
      <c r="M172" s="22">
        <f>IF(OR($A172="",$B172="",$C172=""),"",'OddsRatio_working_3-way'!J171)</f>
        <v>15.359435174657044</v>
      </c>
      <c r="N172" s="23">
        <f t="shared" si="42"/>
        <v>79.376224951643465</v>
      </c>
      <c r="O172" s="24">
        <f t="shared" si="43"/>
        <v>13.716571450567287</v>
      </c>
      <c r="P172" s="24">
        <f t="shared" si="44"/>
        <v>6.9072035977892323</v>
      </c>
      <c r="Q172" t="s">
        <v>131</v>
      </c>
      <c r="R172" t="s">
        <v>127</v>
      </c>
      <c r="S172" s="48" t="s">
        <v>468</v>
      </c>
      <c r="T172" s="35">
        <v>100</v>
      </c>
      <c r="U172" s="35">
        <f t="shared" si="45"/>
        <v>54.954954954954964</v>
      </c>
      <c r="V172" s="35">
        <f t="shared" si="46"/>
        <v>71.346704871060169</v>
      </c>
      <c r="W172" s="35">
        <f t="shared" si="47"/>
        <v>71.428571428571431</v>
      </c>
      <c r="X172" s="35">
        <f t="shared" si="48"/>
        <v>57.224723700368394</v>
      </c>
      <c r="Y172" s="35">
        <f t="shared" si="49"/>
        <v>73.616473616473613</v>
      </c>
      <c r="Z172" s="35">
        <f t="shared" si="50"/>
        <v>73.69834017398486</v>
      </c>
      <c r="AA172" s="35">
        <f t="shared" si="51"/>
        <v>-2.2697687454134297</v>
      </c>
      <c r="AB172" s="35">
        <f t="shared" si="52"/>
        <v>-2.2697687454134439</v>
      </c>
      <c r="AC172" s="35">
        <f t="shared" si="53"/>
        <v>-2.2697687454134297</v>
      </c>
      <c r="AD172" s="36"/>
      <c r="AE172" s="36"/>
      <c r="AF172">
        <v>1.44</v>
      </c>
      <c r="AG172">
        <v>2.9</v>
      </c>
      <c r="AI172" s="36"/>
      <c r="AJ172" t="s">
        <v>160</v>
      </c>
      <c r="AK172" s="35"/>
      <c r="AL172" s="35"/>
    </row>
    <row r="173" spans="1:38" ht="15" x14ac:dyDescent="0.25">
      <c r="A173">
        <v>2.2200000000000002</v>
      </c>
      <c r="B173">
        <v>3.49</v>
      </c>
      <c r="C173">
        <v>3.5</v>
      </c>
      <c r="D173" s="20">
        <f t="shared" si="41"/>
        <v>2.2697687454134474E-2</v>
      </c>
      <c r="E173" s="17">
        <f>IF(OR($A173="",$B173="",$C173=""),"",A173*'MPTO_working_3-way'!$I172)</f>
        <v>2.2703888661481786</v>
      </c>
      <c r="F173" s="21">
        <f>IF(OR($A173="",$B173="",$C173=""),"",B173*'MPTO_working_3-way'!$I172)</f>
        <v>3.5692149292149296</v>
      </c>
      <c r="G173" s="22">
        <f>IF(OR($A173="",$B173="",$C173=""),"",C173*'MPTO_working_3-way'!$I172)</f>
        <v>3.5794419060894707</v>
      </c>
      <c r="H173" s="17">
        <f>IF(OR($A173="",$B173="",$C173=""),"",'MPTO_working_3-way'!E172)</f>
        <v>2.2579247561026383</v>
      </c>
      <c r="I173" s="21">
        <f>IF(OR($A173="",$B173="",$C173=""),"",'MPTO_working_3-way'!F172)</f>
        <v>3.5846526691489129</v>
      </c>
      <c r="J173" s="22">
        <f>IF(OR($A173="",$B173="",$C173=""),"",'MPTO_working_3-way'!G172)</f>
        <v>3.5952032667635971</v>
      </c>
      <c r="K173" s="17">
        <f>IF(OR($A173="",$B173="",$C173=""),"",'OddsRatio_working_3-way'!H172)</f>
        <v>2.2631819601457295</v>
      </c>
      <c r="L173" s="21">
        <f>IF(OR($A173="",$B173="",$C173=""),"",'OddsRatio_working_3-way'!I172)</f>
        <v>3.5781336727564481</v>
      </c>
      <c r="M173" s="22">
        <f>IF(OR($A173="",$B173="",$C173=""),"",'OddsRatio_working_3-way'!J172)</f>
        <v>3.5884876232494456</v>
      </c>
      <c r="N173" s="23">
        <f t="shared" si="42"/>
        <v>44.045318179195753</v>
      </c>
      <c r="O173" s="24">
        <f t="shared" si="43"/>
        <v>28.017365718571508</v>
      </c>
      <c r="P173" s="24">
        <f t="shared" si="44"/>
        <v>27.937316102232735</v>
      </c>
      <c r="Q173" t="s">
        <v>129</v>
      </c>
      <c r="R173" t="s">
        <v>152</v>
      </c>
      <c r="S173" s="48" t="s">
        <v>468</v>
      </c>
      <c r="T173" s="35">
        <v>100</v>
      </c>
      <c r="U173" s="35">
        <f t="shared" si="45"/>
        <v>52.606635071090047</v>
      </c>
      <c r="V173" s="35">
        <f t="shared" si="46"/>
        <v>71.014492753623188</v>
      </c>
      <c r="W173" s="35">
        <f t="shared" si="47"/>
        <v>74.160206718346245</v>
      </c>
      <c r="X173" s="35">
        <f t="shared" si="48"/>
        <v>54.82530052803056</v>
      </c>
      <c r="Y173" s="35">
        <f t="shared" si="49"/>
        <v>73.233158210563701</v>
      </c>
      <c r="Z173" s="35">
        <f t="shared" si="50"/>
        <v>76.378872175286759</v>
      </c>
      <c r="AA173" s="35">
        <f t="shared" si="51"/>
        <v>-2.2186654569405135</v>
      </c>
      <c r="AB173" s="35">
        <f t="shared" si="52"/>
        <v>-2.2186654569405135</v>
      </c>
      <c r="AC173" s="35">
        <f t="shared" si="53"/>
        <v>-2.2186654569405135</v>
      </c>
      <c r="AD173" s="36"/>
      <c r="AE173" s="36"/>
      <c r="AF173">
        <v>2.02</v>
      </c>
      <c r="AG173">
        <v>1.89</v>
      </c>
      <c r="AI173" s="36"/>
      <c r="AJ173" t="s">
        <v>160</v>
      </c>
      <c r="AK173" s="35"/>
      <c r="AL173" s="35"/>
    </row>
    <row r="174" spans="1:38" ht="15" x14ac:dyDescent="0.25">
      <c r="A174">
        <v>2.11</v>
      </c>
      <c r="B174">
        <v>3.45</v>
      </c>
      <c r="C174">
        <v>3.87</v>
      </c>
      <c r="D174" s="20">
        <f t="shared" si="41"/>
        <v>2.218665456940494E-2</v>
      </c>
      <c r="E174" s="17">
        <f>IF(OR($A174="",$B174="",$C174=""),"",A174*'MPTO_working_3-way'!$I173)</f>
        <v>2.1568138411414441</v>
      </c>
      <c r="F174" s="21">
        <f>IF(OR($A174="",$B174="",$C174=""),"",B174*'MPTO_working_3-way'!$I173)</f>
        <v>3.5265439582644471</v>
      </c>
      <c r="G174" s="22">
        <f>IF(OR($A174="",$B174="",$C174=""),"",C174*'MPTO_working_3-way'!$I173)</f>
        <v>3.9558623531835972</v>
      </c>
      <c r="H174" s="17">
        <f>IF(OR($A174="",$B174="",$C174=""),"",'MPTO_working_3-way'!E173)</f>
        <v>2.1434476729521941</v>
      </c>
      <c r="I174" s="21">
        <f>IF(OR($A174="",$B174="",$C174=""),"",'MPTO_working_3-way'!F173)</f>
        <v>3.5403302981958196</v>
      </c>
      <c r="J174" s="22">
        <f>IF(OR($A174="",$B174="",$C174=""),"",'MPTO_working_3-way'!G173)</f>
        <v>3.9840259476704998</v>
      </c>
      <c r="K174" s="17">
        <f>IF(OR($A174="",$B174="",$C174=""),"",'OddsRatio_working_3-way'!H173)</f>
        <v>2.1489419786570818</v>
      </c>
      <c r="L174" s="21">
        <f>IF(OR($A174="",$B174="",$C174=""),"",'OddsRatio_working_3-way'!I173)</f>
        <v>3.5359530159548189</v>
      </c>
      <c r="M174" s="22">
        <f>IF(OR($A174="",$B174="",$C174=""),"",'OddsRatio_working_3-way'!J173)</f>
        <v>3.9706878186899317</v>
      </c>
      <c r="N174" s="23">
        <f t="shared" si="42"/>
        <v>46.364687620456522</v>
      </c>
      <c r="O174" s="24">
        <f t="shared" si="43"/>
        <v>28.356374167873405</v>
      </c>
      <c r="P174" s="24">
        <f t="shared" si="44"/>
        <v>25.278938211670088</v>
      </c>
      <c r="Q174" t="s">
        <v>151</v>
      </c>
      <c r="R174" t="s">
        <v>148</v>
      </c>
      <c r="S174" s="48" t="s">
        <v>468</v>
      </c>
      <c r="T174" s="35">
        <v>100</v>
      </c>
      <c r="U174" s="35">
        <f t="shared" si="45"/>
        <v>58.15899581589958</v>
      </c>
      <c r="V174" s="35">
        <f t="shared" si="46"/>
        <v>69.969969969969966</v>
      </c>
      <c r="W174" s="35">
        <f t="shared" si="47"/>
        <v>68.55345911949685</v>
      </c>
      <c r="X174" s="35">
        <f t="shared" si="48"/>
        <v>61.476570910533177</v>
      </c>
      <c r="Y174" s="35">
        <f t="shared" si="49"/>
        <v>73.287545064603549</v>
      </c>
      <c r="Z174" s="35">
        <f t="shared" si="50"/>
        <v>71.871034214130447</v>
      </c>
      <c r="AA174" s="35">
        <f t="shared" si="51"/>
        <v>-3.3175750946335967</v>
      </c>
      <c r="AB174" s="35">
        <f t="shared" si="52"/>
        <v>-3.3175750946335825</v>
      </c>
      <c r="AC174" s="35">
        <f t="shared" si="53"/>
        <v>-3.3175750946335967</v>
      </c>
      <c r="AD174" s="36"/>
      <c r="AE174" s="36"/>
      <c r="AF174">
        <v>2.14</v>
      </c>
      <c r="AG174">
        <v>1.78</v>
      </c>
      <c r="AI174" s="36"/>
      <c r="AJ174" t="s">
        <v>160</v>
      </c>
      <c r="AK174" s="35"/>
      <c r="AL174" s="35"/>
    </row>
    <row r="175" spans="1:38" ht="15" x14ac:dyDescent="0.25">
      <c r="A175">
        <v>2.39</v>
      </c>
      <c r="B175">
        <v>3.33</v>
      </c>
      <c r="C175">
        <v>3.18</v>
      </c>
      <c r="D175" s="20">
        <f t="shared" si="41"/>
        <v>3.3175750946335958E-2</v>
      </c>
      <c r="E175" s="17">
        <f>IF(OR($A175="",$B175="",$C175=""),"",A175*'MPTO_working_3-way'!$I174)</f>
        <v>2.4692900447617432</v>
      </c>
      <c r="F175" s="21">
        <f>IF(OR($A175="",$B175="",$C175=""),"",B175*'MPTO_working_3-way'!$I174)</f>
        <v>3.440475250651299</v>
      </c>
      <c r="G175" s="22">
        <f>IF(OR($A175="",$B175="",$C175=""),"",C175*'MPTO_working_3-way'!$I174)</f>
        <v>3.2854988880093483</v>
      </c>
      <c r="H175" s="17">
        <f>IF(OR($A175="",$B175="",$C175=""),"",'MPTO_working_3-way'!E174)</f>
        <v>2.4548825833050265</v>
      </c>
      <c r="I175" s="21">
        <f>IF(OR($A175="",$B175="",$C175=""),"",'MPTO_working_3-way'!F174)</f>
        <v>3.457315948670018</v>
      </c>
      <c r="J175" s="22">
        <f>IF(OR($A175="",$B175="",$C175=""),"",'MPTO_working_3-way'!G174)</f>
        <v>3.2959047624752862</v>
      </c>
      <c r="K175" s="17">
        <f>IF(OR($A175="",$B175="",$C175=""),"",'OddsRatio_working_3-way'!H174)</f>
        <v>2.4612290719120873</v>
      </c>
      <c r="L175" s="21">
        <f>IF(OR($A175="",$B175="",$C175=""),"",'OddsRatio_working_3-way'!I174)</f>
        <v>3.4493983723418435</v>
      </c>
      <c r="M175" s="22">
        <f>IF(OR($A175="",$B175="",$C175=""),"",'OddsRatio_working_3-way'!J174)</f>
        <v>3.2917117818477335</v>
      </c>
      <c r="N175" s="23">
        <f t="shared" si="42"/>
        <v>40.49747019882745</v>
      </c>
      <c r="O175" s="24">
        <f t="shared" si="43"/>
        <v>29.065751884443731</v>
      </c>
      <c r="P175" s="24">
        <f t="shared" si="44"/>
        <v>30.436777916728815</v>
      </c>
      <c r="Q175" t="s">
        <v>408</v>
      </c>
      <c r="R175" t="s">
        <v>335</v>
      </c>
      <c r="S175" s="48" t="s">
        <v>468</v>
      </c>
      <c r="T175" s="35">
        <v>100</v>
      </c>
      <c r="U175" s="35">
        <f t="shared" si="45"/>
        <v>70.149253731343279</v>
      </c>
      <c r="V175" s="35">
        <f t="shared" si="46"/>
        <v>68.051118210862612</v>
      </c>
      <c r="W175" s="35">
        <f t="shared" si="47"/>
        <v>57.264957264957268</v>
      </c>
      <c r="X175" s="35">
        <f t="shared" si="48"/>
        <v>74.683924524180114</v>
      </c>
      <c r="Y175" s="35">
        <f t="shared" si="49"/>
        <v>72.585789003699446</v>
      </c>
      <c r="Z175" s="35">
        <f t="shared" si="50"/>
        <v>61.799628057794088</v>
      </c>
      <c r="AA175" s="35">
        <f t="shared" si="51"/>
        <v>-4.5346707928368346</v>
      </c>
      <c r="AB175" s="35">
        <f t="shared" si="52"/>
        <v>-4.5346707928368346</v>
      </c>
      <c r="AC175" s="35">
        <f t="shared" si="53"/>
        <v>-4.5346707928368204</v>
      </c>
      <c r="AD175" s="36"/>
      <c r="AE175" s="36"/>
      <c r="AF175">
        <v>2.21</v>
      </c>
      <c r="AG175">
        <v>1.7</v>
      </c>
      <c r="AI175" s="36"/>
      <c r="AJ175" t="s">
        <v>448</v>
      </c>
      <c r="AK175" s="35"/>
      <c r="AL175" s="35"/>
    </row>
    <row r="176" spans="1:38" ht="15" x14ac:dyDescent="0.25">
      <c r="A176">
        <v>3.35</v>
      </c>
      <c r="B176">
        <v>3.13</v>
      </c>
      <c r="C176">
        <v>2.34</v>
      </c>
      <c r="D176" s="20">
        <f t="shared" si="41"/>
        <v>4.5346707928368257E-2</v>
      </c>
      <c r="E176" s="17">
        <f>IF(OR($A176="",$B176="",$C176=""),"",A176*'MPTO_working_3-way'!$I175)</f>
        <v>3.5019114715600339</v>
      </c>
      <c r="F176" s="21">
        <f>IF(OR($A176="",$B176="",$C176=""),"",B176*'MPTO_working_3-way'!$I175)</f>
        <v>3.2719351958157925</v>
      </c>
      <c r="G176" s="22">
        <f>IF(OR($A176="",$B176="",$C176=""),"",C176*'MPTO_working_3-way'!$I175)</f>
        <v>2.4461112965523815</v>
      </c>
      <c r="H176" s="17">
        <f>IF(OR($A176="",$B176="",$C176=""),"",'MPTO_working_3-way'!E175)</f>
        <v>3.52868244776958</v>
      </c>
      <c r="I176" s="21">
        <f>IF(OR($A176="",$B176="",$C176=""),"",'MPTO_working_3-way'!F175)</f>
        <v>3.2854398494579407</v>
      </c>
      <c r="J176" s="22">
        <f>IF(OR($A176="",$B176="",$C176=""),"",'MPTO_working_3-way'!G175)</f>
        <v>2.4258016528544313</v>
      </c>
      <c r="K176" s="17">
        <f>IF(OR($A176="",$B176="",$C176=""),"",'OddsRatio_working_3-way'!H175)</f>
        <v>3.51594337466324</v>
      </c>
      <c r="L176" s="21">
        <f>IF(OR($A176="",$B176="",$C176=""),"",'OddsRatio_working_3-way'!I175)</f>
        <v>3.2804082502266807</v>
      </c>
      <c r="M176" s="22">
        <f>IF(OR($A176="",$B176="",$C176=""),"",'OddsRatio_working_3-way'!J175)</f>
        <v>2.4346230306590382</v>
      </c>
      <c r="N176" s="23">
        <f t="shared" si="42"/>
        <v>28.555833239111532</v>
      </c>
      <c r="O176" s="24">
        <f t="shared" si="43"/>
        <v>30.562952508314268</v>
      </c>
      <c r="P176" s="24">
        <f t="shared" si="44"/>
        <v>40.88121425257421</v>
      </c>
      <c r="Q176" t="s">
        <v>435</v>
      </c>
      <c r="R176" t="s">
        <v>410</v>
      </c>
      <c r="S176" s="48" t="s">
        <v>468</v>
      </c>
      <c r="T176" s="35">
        <v>100</v>
      </c>
      <c r="U176" s="35">
        <f t="shared" si="45"/>
        <v>60.784313725490193</v>
      </c>
      <c r="V176" s="35">
        <f t="shared" si="46"/>
        <v>69.969969969969966</v>
      </c>
      <c r="W176" s="35">
        <f t="shared" si="47"/>
        <v>64.788732394366207</v>
      </c>
      <c r="X176" s="35">
        <f t="shared" si="48"/>
        <v>65.241297635663841</v>
      </c>
      <c r="Y176" s="35">
        <f t="shared" si="49"/>
        <v>74.426953880143614</v>
      </c>
      <c r="Z176" s="35">
        <f t="shared" si="50"/>
        <v>69.24571630453984</v>
      </c>
      <c r="AA176" s="35">
        <f t="shared" si="51"/>
        <v>-4.4569839101736477</v>
      </c>
      <c r="AB176" s="35">
        <f t="shared" si="52"/>
        <v>-4.4569839101736477</v>
      </c>
      <c r="AC176" s="35">
        <f t="shared" si="53"/>
        <v>-4.4569839101736335</v>
      </c>
      <c r="AD176" s="36"/>
      <c r="AE176" s="36"/>
      <c r="AF176">
        <v>2.5</v>
      </c>
      <c r="AG176">
        <v>1.55</v>
      </c>
      <c r="AI176" s="36"/>
      <c r="AJ176" t="s">
        <v>448</v>
      </c>
      <c r="AK176" s="35"/>
      <c r="AL176" s="35"/>
    </row>
    <row r="177" spans="1:38" s="35" customFormat="1" ht="15" x14ac:dyDescent="0.25">
      <c r="A177">
        <v>2.5499999999999998</v>
      </c>
      <c r="B177">
        <v>3.33</v>
      </c>
      <c r="C177">
        <v>2.84</v>
      </c>
      <c r="D177" s="20">
        <f t="shared" si="41"/>
        <v>4.4569839101736397E-2</v>
      </c>
      <c r="E177" s="17">
        <f>IF(OR($A177="",$B177="",$C177=""),"",A177*'MPTO_working_3-way'!$I176)</f>
        <v>2.6636530897094275</v>
      </c>
      <c r="F177" s="21">
        <f>IF(OR($A177="",$B177="",$C177=""),"",B177*'MPTO_working_3-way'!$I176)</f>
        <v>3.4784175642087822</v>
      </c>
      <c r="G177" s="22">
        <f>IF(OR($A177="",$B177="",$C177=""),"",C177*'MPTO_working_3-way'!$I176)</f>
        <v>2.9665783430489312</v>
      </c>
      <c r="H177" s="17">
        <f>IF(OR($A177="",$B177="",$C177=""),"",'MPTO_working_3-way'!E176)</f>
        <v>2.6504090595367358</v>
      </c>
      <c r="I177" s="21">
        <f>IF(OR($A177="",$B177="",$C177=""),"",'MPTO_working_3-way'!F176)</f>
        <v>3.503317973421348</v>
      </c>
      <c r="J177" s="22">
        <f>IF(OR($A177="",$B177="",$C177=""),"",'MPTO_working_3-way'!G176)</f>
        <v>2.9651060711501716</v>
      </c>
      <c r="K177" s="17">
        <f>IF(OR($A177="",$B177="",$C177=""),"",'OddsRatio_working_3-way'!H176)</f>
        <v>2.6566661322023046</v>
      </c>
      <c r="L177" s="21">
        <f>IF(OR($A177="",$B177="",$C177=""),"",'OddsRatio_working_3-way'!I176)</f>
        <v>3.4903432826008856</v>
      </c>
      <c r="M177" s="22">
        <f>IF(OR($A177="",$B177="",$C177=""),"",'OddsRatio_working_3-way'!J176)</f>
        <v>2.9666230214530591</v>
      </c>
      <c r="N177" s="23">
        <f t="shared" si="42"/>
        <v>37.542426371637156</v>
      </c>
      <c r="O177" s="24">
        <f t="shared" si="43"/>
        <v>28.748704879181602</v>
      </c>
      <c r="P177" s="24">
        <f t="shared" si="44"/>
        <v>33.708868749181249</v>
      </c>
      <c r="Q177" t="s">
        <v>415</v>
      </c>
      <c r="R177" t="s">
        <v>180</v>
      </c>
      <c r="S177" s="48" t="s">
        <v>468</v>
      </c>
      <c r="T177" s="35">
        <v>100</v>
      </c>
      <c r="U177" s="35">
        <f t="shared" si="45"/>
        <v>44.751381215469614</v>
      </c>
      <c r="V177" s="35">
        <f t="shared" si="46"/>
        <v>71.671388101982998</v>
      </c>
      <c r="W177" s="35">
        <f t="shared" si="47"/>
        <v>78.902953586497887</v>
      </c>
      <c r="X177" s="35">
        <f t="shared" si="48"/>
        <v>49.425658311519108</v>
      </c>
      <c r="Y177" s="35">
        <f t="shared" si="49"/>
        <v>76.345665198032492</v>
      </c>
      <c r="Z177" s="35">
        <f t="shared" si="50"/>
        <v>83.577230682547395</v>
      </c>
      <c r="AA177" s="35">
        <f t="shared" si="51"/>
        <v>-4.6742770960494937</v>
      </c>
      <c r="AB177" s="35">
        <f t="shared" si="52"/>
        <v>-4.6742770960494937</v>
      </c>
      <c r="AC177" s="35">
        <f t="shared" si="53"/>
        <v>-4.6742770960495079</v>
      </c>
      <c r="AD177" s="36"/>
      <c r="AE177" s="36"/>
      <c r="AF177">
        <v>2.06</v>
      </c>
      <c r="AG177">
        <v>1.78</v>
      </c>
      <c r="AH177" s="36"/>
      <c r="AI177" s="36"/>
      <c r="AJ177" t="s">
        <v>448</v>
      </c>
    </row>
    <row r="178" spans="1:38" s="35" customFormat="1" ht="15" x14ac:dyDescent="0.25">
      <c r="A178">
        <v>1.81</v>
      </c>
      <c r="B178">
        <v>3.53</v>
      </c>
      <c r="C178">
        <v>4.74</v>
      </c>
      <c r="D178" s="20">
        <f t="shared" si="41"/>
        <v>4.6742770960495061E-2</v>
      </c>
      <c r="E178" s="17">
        <f>IF(OR($A178="",$B178="",$C178=""),"",A178*'MPTO_working_3-way'!$I177)</f>
        <v>1.8946044154384962</v>
      </c>
      <c r="F178" s="21">
        <f>IF(OR($A178="",$B178="",$C178=""),"",B178*'MPTO_working_3-way'!$I177)</f>
        <v>3.6950019814905475</v>
      </c>
      <c r="G178" s="22">
        <f>IF(OR($A178="",$B178="",$C178=""),"",C178*'MPTO_working_3-way'!$I177)</f>
        <v>4.961560734352747</v>
      </c>
      <c r="H178" s="17">
        <f>IF(OR($A178="",$B178="",$C178=""),"",'MPTO_working_3-way'!E177)</f>
        <v>1.86252597374936</v>
      </c>
      <c r="I178" s="21">
        <f>IF(OR($A178="",$B178="",$C178=""),"",'MPTO_working_3-way'!F177)</f>
        <v>3.7354523463010638</v>
      </c>
      <c r="J178" s="22">
        <f>IF(OR($A178="",$B178="",$C178=""),"",'MPTO_working_3-way'!G177)</f>
        <v>5.1179812263009357</v>
      </c>
      <c r="K178" s="17">
        <f>IF(OR($A178="",$B178="",$C178=""),"",'OddsRatio_working_3-way'!H177)</f>
        <v>1.8744504384224372</v>
      </c>
      <c r="L178" s="21">
        <f>IF(OR($A178="",$B178="",$C178=""),"",'OddsRatio_working_3-way'!I177)</f>
        <v>3.7313081595169928</v>
      </c>
      <c r="M178" s="22">
        <f>IF(OR($A178="",$B178="",$C178=""),"",'OddsRatio_working_3-way'!J177)</f>
        <v>5.0375859749381648</v>
      </c>
      <c r="N178" s="23">
        <f t="shared" si="42"/>
        <v>52.78146677223674</v>
      </c>
      <c r="O178" s="24">
        <f t="shared" si="43"/>
        <v>27.063584945537823</v>
      </c>
      <c r="P178" s="24">
        <f t="shared" si="44"/>
        <v>20.154948282225423</v>
      </c>
      <c r="Q178" t="s">
        <v>411</v>
      </c>
      <c r="R178" t="s">
        <v>331</v>
      </c>
      <c r="S178" s="48" t="s">
        <v>468</v>
      </c>
      <c r="T178" s="35">
        <v>100</v>
      </c>
      <c r="U178" s="35">
        <f t="shared" si="45"/>
        <v>51.456310679611654</v>
      </c>
      <c r="V178" s="35">
        <f t="shared" si="46"/>
        <v>72.29916897506925</v>
      </c>
      <c r="W178" s="35">
        <f t="shared" si="47"/>
        <v>73.40425531914893</v>
      </c>
      <c r="X178" s="35">
        <f t="shared" si="48"/>
        <v>54.296575705781812</v>
      </c>
      <c r="Y178" s="35">
        <f t="shared" si="49"/>
        <v>75.139434001239408</v>
      </c>
      <c r="Z178" s="35">
        <f t="shared" si="50"/>
        <v>76.244520345319103</v>
      </c>
      <c r="AA178" s="35">
        <f t="shared" si="51"/>
        <v>-2.8402650261701581</v>
      </c>
      <c r="AB178" s="35">
        <f t="shared" si="52"/>
        <v>-2.8402650261701581</v>
      </c>
      <c r="AC178" s="35">
        <f t="shared" si="53"/>
        <v>-2.8402650261701723</v>
      </c>
      <c r="AD178" s="36"/>
      <c r="AE178" s="36"/>
      <c r="AF178">
        <v>2.29</v>
      </c>
      <c r="AG178">
        <v>1.64</v>
      </c>
      <c r="AH178" s="36"/>
      <c r="AI178" s="36"/>
      <c r="AJ178" t="s">
        <v>448</v>
      </c>
    </row>
    <row r="179" spans="1:38" ht="15" x14ac:dyDescent="0.25">
      <c r="A179">
        <v>2.06</v>
      </c>
      <c r="B179">
        <v>3.61</v>
      </c>
      <c r="C179">
        <v>3.76</v>
      </c>
      <c r="D179" s="20">
        <f t="shared" si="41"/>
        <v>2.8402650261701634E-2</v>
      </c>
      <c r="E179" s="17">
        <f>IF(OR($A179="",$B179="",$C179=""),"",A179*'MPTO_working_3-way'!$I178)</f>
        <v>2.1185094595391054</v>
      </c>
      <c r="F179" s="21">
        <f>IF(OR($A179="",$B179="",$C179=""),"",B179*'MPTO_working_3-way'!$I178)</f>
        <v>3.7125335674447428</v>
      </c>
      <c r="G179" s="22">
        <f>IF(OR($A179="",$B179="",$C179=""),"",C179*'MPTO_working_3-way'!$I178)</f>
        <v>3.866793964983998</v>
      </c>
      <c r="H179" s="17">
        <f>IF(OR($A179="",$B179="",$C179=""),"",'MPTO_working_3-way'!E178)</f>
        <v>2.1009756499273569</v>
      </c>
      <c r="I179" s="21">
        <f>IF(OR($A179="",$B179="",$C179=""),"",'MPTO_working_3-way'!F178)</f>
        <v>3.7377482197262566</v>
      </c>
      <c r="J179" s="22">
        <f>IF(OR($A179="",$B179="",$C179=""),"",'MPTO_working_3-way'!G178)</f>
        <v>3.8987890469880111</v>
      </c>
      <c r="K179" s="17">
        <f>IF(OR($A179="",$B179="",$C179=""),"",'OddsRatio_working_3-way'!H178)</f>
        <v>2.1080201449503382</v>
      </c>
      <c r="L179" s="21">
        <f>IF(OR($A179="",$B179="",$C179=""),"",'OddsRatio_working_3-way'!I178)</f>
        <v>3.7282382814343227</v>
      </c>
      <c r="M179" s="22">
        <f>IF(OR($A179="",$B179="",$C179=""),"",'OddsRatio_working_3-way'!J178)</f>
        <v>3.885033584965031</v>
      </c>
      <c r="N179" s="23">
        <f t="shared" si="42"/>
        <v>47.202999047148744</v>
      </c>
      <c r="O179" s="24">
        <f t="shared" si="43"/>
        <v>26.935783389785712</v>
      </c>
      <c r="P179" s="24">
        <f t="shared" si="44"/>
        <v>25.861217563065537</v>
      </c>
      <c r="Q179" t="s">
        <v>437</v>
      </c>
      <c r="R179" t="s">
        <v>438</v>
      </c>
      <c r="S179" s="48" t="s">
        <v>468</v>
      </c>
      <c r="T179" s="35">
        <v>100</v>
      </c>
      <c r="U179" s="35">
        <f t="shared" si="45"/>
        <v>25.925925925925924</v>
      </c>
      <c r="V179" s="35">
        <f t="shared" si="46"/>
        <v>82.206405693950188</v>
      </c>
      <c r="W179" s="35">
        <f t="shared" si="47"/>
        <v>88.623435722411827</v>
      </c>
      <c r="X179" s="35">
        <f t="shared" si="48"/>
        <v>29.170158583637996</v>
      </c>
      <c r="Y179" s="35">
        <f t="shared" si="49"/>
        <v>85.450638351662249</v>
      </c>
      <c r="Z179" s="35">
        <f t="shared" si="50"/>
        <v>91.867668380123888</v>
      </c>
      <c r="AA179" s="35">
        <f t="shared" si="51"/>
        <v>-3.2442326577120717</v>
      </c>
      <c r="AB179" s="35">
        <f t="shared" si="52"/>
        <v>-3.244232657712061</v>
      </c>
      <c r="AC179" s="35">
        <f t="shared" si="53"/>
        <v>-3.244232657712061</v>
      </c>
      <c r="AD179" s="36"/>
      <c r="AE179" s="36"/>
      <c r="AF179">
        <v>1.86</v>
      </c>
      <c r="AG179">
        <v>2.0299999999999998</v>
      </c>
      <c r="AI179" s="36"/>
      <c r="AJ179" t="s">
        <v>449</v>
      </c>
      <c r="AK179" s="35"/>
      <c r="AL179" s="35"/>
    </row>
    <row r="180" spans="1:38" ht="15" x14ac:dyDescent="0.25">
      <c r="A180">
        <v>1.35</v>
      </c>
      <c r="B180">
        <v>5.62</v>
      </c>
      <c r="C180">
        <v>8.7899999999999991</v>
      </c>
      <c r="D180" s="20">
        <f t="shared" si="41"/>
        <v>3.2442326577120539E-2</v>
      </c>
      <c r="E180" s="17">
        <f>IF(OR($A180="",$B180="",$C180=""),"",A180*'MPTO_working_3-way'!$I179)</f>
        <v>1.3937971408791128</v>
      </c>
      <c r="F180" s="21">
        <f>IF(OR($A180="",$B180="",$C180=""),"",B180*'MPTO_working_3-way'!$I179)</f>
        <v>5.8023258753634179</v>
      </c>
      <c r="G180" s="22">
        <f>IF(OR($A180="",$B180="",$C180=""),"",C180*'MPTO_working_3-way'!$I179)</f>
        <v>9.0751680506128878</v>
      </c>
      <c r="H180" s="17">
        <f>IF(OR($A180="",$B180="",$C180=""),"",'MPTO_working_3-way'!E179)</f>
        <v>1.370000704621599</v>
      </c>
      <c r="I180" s="21">
        <f>IF(OR($A180="",$B180="",$C180=""),"",'MPTO_working_3-way'!F179)</f>
        <v>5.9836585972036653</v>
      </c>
      <c r="J180" s="22">
        <f>IF(OR($A180="",$B180="",$C180=""),"",'MPTO_working_3-way'!G179)</f>
        <v>9.7133084078936012</v>
      </c>
      <c r="K180" s="17">
        <f>IF(OR($A180="",$B180="",$C180=""),"",'OddsRatio_working_3-way'!H179)</f>
        <v>1.3770233219159178</v>
      </c>
      <c r="L180" s="21">
        <f>IF(OR($A180="",$B180="",$C180=""),"",'OddsRatio_working_3-way'!I179)</f>
        <v>5.9767078492901113</v>
      </c>
      <c r="M180" s="22">
        <f>IF(OR($A180="",$B180="",$C180=""),"",'OddsRatio_working_3-way'!J179)</f>
        <v>9.3914619363571337</v>
      </c>
      <c r="N180" s="23">
        <f t="shared" si="42"/>
        <v>71.746452239761936</v>
      </c>
      <c r="O180" s="24">
        <f t="shared" si="43"/>
        <v>17.234468064711493</v>
      </c>
      <c r="P180" s="24">
        <f t="shared" si="44"/>
        <v>11.019079695526578</v>
      </c>
      <c r="Q180" t="s">
        <v>439</v>
      </c>
      <c r="R180" t="s">
        <v>339</v>
      </c>
      <c r="S180" s="48" t="s">
        <v>468</v>
      </c>
      <c r="T180" s="35">
        <v>100</v>
      </c>
      <c r="U180" s="35">
        <f t="shared" si="45"/>
        <v>67.320261437908499</v>
      </c>
      <c r="V180" s="35">
        <f t="shared" si="46"/>
        <v>71.428571428571431</v>
      </c>
      <c r="W180" s="35">
        <f t="shared" si="47"/>
        <v>58.50622406639004</v>
      </c>
      <c r="X180" s="35">
        <f t="shared" si="48"/>
        <v>70.065204505038523</v>
      </c>
      <c r="Y180" s="35">
        <f t="shared" si="49"/>
        <v>74.173514495701468</v>
      </c>
      <c r="Z180" s="35">
        <f t="shared" si="50"/>
        <v>61.251167133520077</v>
      </c>
      <c r="AA180" s="35">
        <f t="shared" si="51"/>
        <v>-2.7449430671300235</v>
      </c>
      <c r="AB180" s="35">
        <f t="shared" si="52"/>
        <v>-2.7449430671300377</v>
      </c>
      <c r="AC180" s="35">
        <f t="shared" si="53"/>
        <v>-2.7449430671300377</v>
      </c>
      <c r="AD180" s="36"/>
      <c r="AE180" s="36"/>
      <c r="AF180">
        <v>1.58</v>
      </c>
      <c r="AG180">
        <v>2.48</v>
      </c>
      <c r="AI180" s="36"/>
      <c r="AJ180" t="s">
        <v>449</v>
      </c>
      <c r="AK180" s="35"/>
      <c r="AL180" s="35"/>
    </row>
    <row r="181" spans="1:38" s="35" customFormat="1" ht="15" x14ac:dyDescent="0.25">
      <c r="A181">
        <v>3.06</v>
      </c>
      <c r="B181">
        <v>3.5</v>
      </c>
      <c r="C181">
        <v>2.41</v>
      </c>
      <c r="D181" s="20">
        <f t="shared" si="41"/>
        <v>2.7449430671300235E-2</v>
      </c>
      <c r="E181" s="17">
        <f>IF(OR($A181="",$B181="",$C181=""),"",A181*'MPTO_working_3-way'!$I180)</f>
        <v>3.1439952578541788</v>
      </c>
      <c r="F181" s="21">
        <f>IF(OR($A181="",$B181="",$C181=""),"",B181*'MPTO_working_3-way'!$I180)</f>
        <v>3.5960730073495508</v>
      </c>
      <c r="G181" s="22">
        <f>IF(OR($A181="",$B181="",$C181=""),"",C181*'MPTO_working_3-way'!$I180)</f>
        <v>2.4761531279178337</v>
      </c>
      <c r="H181" s="17">
        <f>IF(OR($A181="",$B181="",$C181=""),"",'MPTO_working_3-way'!E180)</f>
        <v>3.1481430284796614</v>
      </c>
      <c r="I181" s="21">
        <f>IF(OR($A181="",$B181="",$C181=""),"",'MPTO_working_3-way'!F180)</f>
        <v>3.6157933813675265</v>
      </c>
      <c r="J181" s="22">
        <f>IF(OR($A181="",$B181="",$C181=""),"",'MPTO_working_3-way'!G180)</f>
        <v>2.4643412949731869</v>
      </c>
      <c r="K181" s="17">
        <f>IF(OR($A181="",$B181="",$C181=""),"",'OddsRatio_working_3-way'!H180)</f>
        <v>3.1471401257251492</v>
      </c>
      <c r="L181" s="21">
        <f>IF(OR($A181="",$B181="",$C181=""),"",'OddsRatio_working_3-way'!I180)</f>
        <v>3.6057525797635317</v>
      </c>
      <c r="M181" s="22">
        <f>IF(OR($A181="",$B181="",$C181=""),"",'OddsRatio_working_3-way'!J180)</f>
        <v>2.4696444549866321</v>
      </c>
      <c r="N181" s="23">
        <f t="shared" si="42"/>
        <v>31.806663750584473</v>
      </c>
      <c r="O181" s="24">
        <f t="shared" si="43"/>
        <v>27.808111736225282</v>
      </c>
      <c r="P181" s="24">
        <f t="shared" si="44"/>
        <v>40.385224513190245</v>
      </c>
      <c r="Q181" t="s">
        <v>417</v>
      </c>
      <c r="R181" t="s">
        <v>418</v>
      </c>
      <c r="S181" s="48" t="s">
        <v>468</v>
      </c>
      <c r="T181" s="35">
        <v>100</v>
      </c>
      <c r="U181" s="35">
        <f t="shared" si="45"/>
        <v>85.52821997105643</v>
      </c>
      <c r="V181" s="35">
        <f t="shared" si="46"/>
        <v>78.070175438596479</v>
      </c>
      <c r="W181" s="35">
        <f t="shared" si="47"/>
        <v>33.333333333333329</v>
      </c>
      <c r="X181" s="35">
        <f t="shared" si="48"/>
        <v>88.596491228070178</v>
      </c>
      <c r="Y181" s="35">
        <f t="shared" si="49"/>
        <v>81.138446695610227</v>
      </c>
      <c r="Z181" s="35">
        <f t="shared" si="50"/>
        <v>36.40160459034707</v>
      </c>
      <c r="AA181" s="35">
        <f t="shared" si="51"/>
        <v>-3.0682712570137483</v>
      </c>
      <c r="AB181" s="35">
        <f t="shared" si="52"/>
        <v>-3.0682712570137483</v>
      </c>
      <c r="AC181" s="35">
        <f t="shared" si="53"/>
        <v>-3.0682712570137411</v>
      </c>
      <c r="AD181" s="36"/>
      <c r="AE181" s="36"/>
      <c r="AF181">
        <v>1.76</v>
      </c>
      <c r="AG181">
        <v>2.15</v>
      </c>
      <c r="AH181" s="36"/>
      <c r="AI181" s="36"/>
      <c r="AJ181" t="s">
        <v>449</v>
      </c>
    </row>
    <row r="182" spans="1:38" s="35" customFormat="1" ht="15" x14ac:dyDescent="0.25">
      <c r="A182">
        <v>6.91</v>
      </c>
      <c r="B182">
        <v>4.5599999999999996</v>
      </c>
      <c r="C182">
        <v>1.5</v>
      </c>
      <c r="D182" s="20">
        <f t="shared" si="41"/>
        <v>3.0682712570137216E-2</v>
      </c>
      <c r="E182" s="17">
        <f>IF(OR($A182="",$B182="",$C182=""),"",A182*'MPTO_working_3-way'!$I181)</f>
        <v>7.1220175438596485</v>
      </c>
      <c r="F182" s="21">
        <f>IF(OR($A182="",$B182="",$C182=""),"",B182*'MPTO_working_3-way'!$I181)</f>
        <v>4.6999131693198253</v>
      </c>
      <c r="G182" s="22">
        <f>IF(OR($A182="",$B182="",$C182=""),"",C182*'MPTO_working_3-way'!$I181)</f>
        <v>1.5460240688552058</v>
      </c>
      <c r="H182" s="17">
        <f>IF(OR($A182="",$B182="",$C182=""),"",'MPTO_working_3-way'!E181)</f>
        <v>7.4354843784413029</v>
      </c>
      <c r="I182" s="21">
        <f>IF(OR($A182="",$B182="",$C182=""),"",'MPTO_working_3-way'!F181)</f>
        <v>4.7830715673575117</v>
      </c>
      <c r="J182" s="22">
        <f>IF(OR($A182="",$B182="",$C182=""),"",'MPTO_working_3-way'!G181)</f>
        <v>1.5233705706789746</v>
      </c>
      <c r="K182" s="17">
        <f>IF(OR($A182="",$B182="",$C182=""),"",'OddsRatio_working_3-way'!H181)</f>
        <v>7.2736126531333021</v>
      </c>
      <c r="L182" s="21">
        <f>IF(OR($A182="",$B182="",$C182=""),"",'OddsRatio_working_3-way'!I181)</f>
        <v>4.7790289416505161</v>
      </c>
      <c r="M182" s="22">
        <f>IF(OR($A182="",$B182="",$C182=""),"",'OddsRatio_working_3-way'!J181)</f>
        <v>1.5307624918048479</v>
      </c>
      <c r="N182" s="23">
        <f t="shared" si="42"/>
        <v>14.040965131603258</v>
      </c>
      <c r="O182" s="24">
        <f t="shared" si="43"/>
        <v>21.276988828811081</v>
      </c>
      <c r="P182" s="24">
        <f t="shared" si="44"/>
        <v>64.682046039585671</v>
      </c>
      <c r="Q182" t="s">
        <v>183</v>
      </c>
      <c r="R182" t="s">
        <v>342</v>
      </c>
      <c r="S182" s="48" t="s">
        <v>468</v>
      </c>
      <c r="T182" s="35">
        <v>100</v>
      </c>
      <c r="U182" s="35">
        <f t="shared" si="45"/>
        <v>48.979591836734699</v>
      </c>
      <c r="V182" s="35">
        <f t="shared" si="46"/>
        <v>72.067039106145245</v>
      </c>
      <c r="W182" s="35">
        <f t="shared" si="47"/>
        <v>74.424552429667528</v>
      </c>
      <c r="X182" s="35">
        <f t="shared" si="48"/>
        <v>53.508408464187227</v>
      </c>
      <c r="Y182" s="35">
        <f t="shared" si="49"/>
        <v>76.595855733597801</v>
      </c>
      <c r="Z182" s="35">
        <f t="shared" si="50"/>
        <v>78.953369057120042</v>
      </c>
      <c r="AA182" s="35">
        <f t="shared" si="51"/>
        <v>-4.5288166274525281</v>
      </c>
      <c r="AB182" s="35">
        <f t="shared" si="52"/>
        <v>-4.5288166274525565</v>
      </c>
      <c r="AC182" s="35">
        <f t="shared" si="53"/>
        <v>-4.5288166274525139</v>
      </c>
      <c r="AD182" s="36"/>
      <c r="AE182" s="36"/>
      <c r="AF182">
        <v>1.69</v>
      </c>
      <c r="AG182">
        <v>2.2599999999999998</v>
      </c>
      <c r="AH182" s="36"/>
      <c r="AI182" s="36"/>
      <c r="AJ182" t="s">
        <v>449</v>
      </c>
    </row>
    <row r="183" spans="1:38" ht="15" x14ac:dyDescent="0.25">
      <c r="A183">
        <v>1.96</v>
      </c>
      <c r="B183">
        <v>3.58</v>
      </c>
      <c r="C183">
        <v>3.91</v>
      </c>
      <c r="D183" s="20">
        <f t="shared" si="41"/>
        <v>4.5288166274525254E-2</v>
      </c>
      <c r="E183" s="17">
        <f>IF(OR($A183="",$B183="",$C183=""),"",A183*'MPTO_working_3-way'!$I182)</f>
        <v>2.0487648058980694</v>
      </c>
      <c r="F183" s="21">
        <f>IF(OR($A183="",$B183="",$C183=""),"",B183*'MPTO_working_3-way'!$I182)</f>
        <v>3.7421316352628007</v>
      </c>
      <c r="G183" s="22">
        <f>IF(OR($A183="",$B183="",$C183=""),"",C183*'MPTO_working_3-way'!$I182)</f>
        <v>4.0870767301333935</v>
      </c>
      <c r="H183" s="17">
        <f>IF(OR($A183="",$B183="",$C183=""),"",'MPTO_working_3-way'!E182)</f>
        <v>2.0197612380863945</v>
      </c>
      <c r="I183" s="21">
        <f>IF(OR($A183="",$B183="",$C183=""),"",'MPTO_working_3-way'!F182)</f>
        <v>3.7845307180041021</v>
      </c>
      <c r="J183" s="22">
        <f>IF(OR($A183="",$B183="",$C183=""),"",'MPTO_working_3-way'!G182)</f>
        <v>4.1552670330123025</v>
      </c>
      <c r="K183" s="17">
        <f>IF(OR($A183="",$B183="",$C183=""),"",'OddsRatio_working_3-way'!H182)</f>
        <v>2.0309581907638488</v>
      </c>
      <c r="L183" s="21">
        <f>IF(OR($A183="",$B183="",$C183=""),"",'OddsRatio_working_3-way'!I182)</f>
        <v>3.7707001376778448</v>
      </c>
      <c r="M183" s="22">
        <f>IF(OR($A183="",$B183="",$C183=""),"",'OddsRatio_working_3-way'!J182)</f>
        <v>4.1250920157529176</v>
      </c>
      <c r="N183" s="23">
        <f t="shared" si="42"/>
        <v>48.809897413366258</v>
      </c>
      <c r="O183" s="24">
        <f t="shared" si="43"/>
        <v>26.722737131340185</v>
      </c>
      <c r="P183" s="24">
        <f t="shared" si="44"/>
        <v>24.467365455293571</v>
      </c>
      <c r="Q183" t="s">
        <v>210</v>
      </c>
      <c r="R183" t="s">
        <v>215</v>
      </c>
      <c r="S183" s="48" t="s">
        <v>469</v>
      </c>
      <c r="T183" s="35">
        <v>100</v>
      </c>
      <c r="U183" s="35">
        <f t="shared" si="45"/>
        <v>59.839357429718881</v>
      </c>
      <c r="V183" s="35">
        <f t="shared" si="46"/>
        <v>68.152866242038215</v>
      </c>
      <c r="W183" s="35">
        <f t="shared" si="47"/>
        <v>66.442953020134226</v>
      </c>
      <c r="X183" s="35">
        <f t="shared" si="48"/>
        <v>65.404180737827559</v>
      </c>
      <c r="Y183" s="35">
        <f t="shared" si="49"/>
        <v>73.717689550146886</v>
      </c>
      <c r="Z183" s="35">
        <f t="shared" si="50"/>
        <v>72.007776328242898</v>
      </c>
      <c r="AA183" s="35">
        <f t="shared" si="51"/>
        <v>-5.5648233081086786</v>
      </c>
      <c r="AB183" s="35">
        <f t="shared" si="52"/>
        <v>-5.5648233081086715</v>
      </c>
      <c r="AC183" s="35">
        <f t="shared" si="53"/>
        <v>-5.5648233081086715</v>
      </c>
      <c r="AD183" s="36"/>
      <c r="AE183" s="36"/>
      <c r="AF183">
        <v>1.85</v>
      </c>
      <c r="AG183">
        <v>1.99</v>
      </c>
      <c r="AI183" s="36"/>
      <c r="AJ183" t="s">
        <v>442</v>
      </c>
      <c r="AK183" s="35"/>
      <c r="AL183" s="35"/>
    </row>
    <row r="184" spans="1:38" ht="15" x14ac:dyDescent="0.25">
      <c r="A184">
        <v>2.4900000000000002</v>
      </c>
      <c r="B184">
        <v>3.14</v>
      </c>
      <c r="C184">
        <v>2.98</v>
      </c>
      <c r="D184" s="20">
        <f t="shared" si="41"/>
        <v>5.5648233081086795E-2</v>
      </c>
      <c r="E184" s="17">
        <f>IF(OR($A184="",$B184="",$C184=""),"",A184*'MPTO_working_3-way'!$I183)</f>
        <v>2.6285641003719062</v>
      </c>
      <c r="F184" s="21">
        <f>IF(OR($A184="",$B184="",$C184=""),"",B184*'MPTO_working_3-way'!$I183)</f>
        <v>3.3147354518746126</v>
      </c>
      <c r="G184" s="22">
        <f>IF(OR($A184="",$B184="",$C184=""),"",C184*'MPTO_working_3-way'!$I183)</f>
        <v>3.1458317345816385</v>
      </c>
      <c r="H184" s="17">
        <f>IF(OR($A184="",$B184="",$C184=""),"",'MPTO_working_3-way'!E183)</f>
        <v>2.6105774380516054</v>
      </c>
      <c r="I184" s="21">
        <f>IF(OR($A184="",$B184="",$C184=""),"",'MPTO_working_3-way'!F183)</f>
        <v>3.3342010418990089</v>
      </c>
      <c r="J184" s="22">
        <f>IF(OR($A184="",$B184="",$C184=""),"",'MPTO_working_3-way'!G183)</f>
        <v>3.1543645834593153</v>
      </c>
      <c r="K184" s="17">
        <f>IF(OR($A184="",$B184="",$C184=""),"",'OddsRatio_working_3-way'!H183)</f>
        <v>2.6186803834386363</v>
      </c>
      <c r="L184" s="21">
        <f>IF(OR($A184="",$B184="",$C184=""),"",'OddsRatio_working_3-way'!I183)</f>
        <v>3.3248161211803229</v>
      </c>
      <c r="M184" s="22">
        <f>IF(OR($A184="",$B184="",$C184=""),"",'OddsRatio_working_3-way'!J183)</f>
        <v>3.1509980934285235</v>
      </c>
      <c r="N184" s="23">
        <f t="shared" si="42"/>
        <v>38.043584322654091</v>
      </c>
      <c r="O184" s="24">
        <f t="shared" si="43"/>
        <v>30.168320052040983</v>
      </c>
      <c r="P184" s="24">
        <f t="shared" si="44"/>
        <v>31.78809562530493</v>
      </c>
      <c r="Q184" t="s">
        <v>370</v>
      </c>
      <c r="R184" t="s">
        <v>374</v>
      </c>
      <c r="S184" s="48" t="s">
        <v>469</v>
      </c>
      <c r="T184" s="35">
        <v>100</v>
      </c>
      <c r="U184" s="35">
        <f t="shared" si="45"/>
        <v>77.876106194690252</v>
      </c>
      <c r="V184" s="35">
        <f t="shared" si="46"/>
        <v>72.29916897506925</v>
      </c>
      <c r="W184" s="35">
        <f t="shared" si="47"/>
        <v>47.368421052631575</v>
      </c>
      <c r="X184" s="35">
        <f t="shared" si="48"/>
        <v>80.332409972299175</v>
      </c>
      <c r="Y184" s="35">
        <f t="shared" si="49"/>
        <v>74.755472752678159</v>
      </c>
      <c r="Z184" s="35">
        <f t="shared" si="50"/>
        <v>49.824724830240484</v>
      </c>
      <c r="AA184" s="35">
        <f t="shared" si="51"/>
        <v>-2.4563037776089232</v>
      </c>
      <c r="AB184" s="35">
        <f t="shared" si="52"/>
        <v>-2.4563037776089089</v>
      </c>
      <c r="AC184" s="35">
        <f t="shared" si="53"/>
        <v>-2.4563037776089089</v>
      </c>
      <c r="AD184" s="36"/>
      <c r="AE184" s="36"/>
      <c r="AF184">
        <v>2.46</v>
      </c>
      <c r="AG184">
        <v>1.54</v>
      </c>
      <c r="AI184" s="36"/>
      <c r="AJ184" t="s">
        <v>451</v>
      </c>
      <c r="AK184" s="35"/>
      <c r="AL184" s="35"/>
    </row>
    <row r="185" spans="1:38" s="35" customFormat="1" ht="17.25" customHeight="1" x14ac:dyDescent="0.25">
      <c r="A185">
        <v>4.5199999999999996</v>
      </c>
      <c r="B185">
        <v>3.61</v>
      </c>
      <c r="C185">
        <v>1.9</v>
      </c>
      <c r="D185" s="20">
        <f t="shared" si="41"/>
        <v>2.4563037776089036E-2</v>
      </c>
      <c r="E185" s="17">
        <f>IF(OR($A185="",$B185="",$C185=""),"",A185*'MPTO_working_3-way'!$I184)</f>
        <v>4.6310249307479223</v>
      </c>
      <c r="F185" s="21">
        <f>IF(OR($A185="",$B185="",$C185=""),"",B185*'MPTO_working_3-way'!$I184)</f>
        <v>3.6986725663716813</v>
      </c>
      <c r="G185" s="22">
        <f>IF(OR($A185="",$B185="",$C185=""),"",C185*'MPTO_working_3-way'!$I184)</f>
        <v>1.9466697717745691</v>
      </c>
      <c r="H185" s="17">
        <f>IF(OR($A185="",$B185="",$C185=""),"",'MPTO_working_3-way'!E184)</f>
        <v>4.6937061327810374</v>
      </c>
      <c r="I185" s="21">
        <f>IF(OR($A185="",$B185="",$C185=""),"",'MPTO_working_3-way'!F184)</f>
        <v>3.7199525807039944</v>
      </c>
      <c r="J185" s="22">
        <f>IF(OR($A185="",$B185="",$C185=""),"",'MPTO_working_3-way'!G184)</f>
        <v>1.9300246025738075</v>
      </c>
      <c r="K185" s="17">
        <f>IF(OR($A185="",$B185="",$C185=""),"",'OddsRatio_working_3-way'!H184)</f>
        <v>4.6626271622155375</v>
      </c>
      <c r="L185" s="21">
        <f>IF(OR($A185="",$B185="",$C185=""),"",'OddsRatio_working_3-way'!I184)</f>
        <v>3.7157547992564073</v>
      </c>
      <c r="M185" s="22">
        <f>IF(OR($A185="",$B185="",$C185=""),"",'OddsRatio_working_3-way'!J184)</f>
        <v>1.9364671721573816</v>
      </c>
      <c r="N185" s="23">
        <f t="shared" si="42"/>
        <v>21.593492044502931</v>
      </c>
      <c r="O185" s="24">
        <f t="shared" si="43"/>
        <v>27.036726881205887</v>
      </c>
      <c r="P185" s="24">
        <f t="shared" si="44"/>
        <v>51.36978107429119</v>
      </c>
      <c r="Q185" t="s">
        <v>429</v>
      </c>
      <c r="R185" t="s">
        <v>381</v>
      </c>
      <c r="S185" s="48" t="s">
        <v>469</v>
      </c>
      <c r="T185" s="35">
        <v>100</v>
      </c>
      <c r="U185" s="35">
        <f t="shared" si="45"/>
        <v>55.947136563876647</v>
      </c>
      <c r="V185" s="35">
        <f t="shared" si="46"/>
        <v>70.149253731343279</v>
      </c>
      <c r="W185" s="35">
        <f t="shared" si="47"/>
        <v>71.751412429378533</v>
      </c>
      <c r="X185" s="35">
        <f t="shared" si="48"/>
        <v>58.099333839278188</v>
      </c>
      <c r="Y185" s="35">
        <f t="shared" si="49"/>
        <v>72.301451006744813</v>
      </c>
      <c r="Z185" s="35">
        <f t="shared" si="50"/>
        <v>73.903609704780067</v>
      </c>
      <c r="AA185" s="35">
        <f t="shared" si="51"/>
        <v>-2.1521972754015408</v>
      </c>
      <c r="AB185" s="35">
        <f t="shared" si="52"/>
        <v>-2.1521972754015337</v>
      </c>
      <c r="AC185" s="35">
        <f t="shared" si="53"/>
        <v>-2.1521972754015337</v>
      </c>
      <c r="AD185" s="36"/>
      <c r="AE185" s="36"/>
      <c r="AF185">
        <v>1.98</v>
      </c>
      <c r="AG185">
        <v>1.93</v>
      </c>
      <c r="AH185" s="36"/>
      <c r="AI185" s="36"/>
      <c r="AJ185" t="s">
        <v>445</v>
      </c>
    </row>
    <row r="186" spans="1:38" s="35" customFormat="1" ht="15" x14ac:dyDescent="0.25">
      <c r="A186">
        <v>2.27</v>
      </c>
      <c r="B186">
        <v>3.35</v>
      </c>
      <c r="C186">
        <v>3.54</v>
      </c>
      <c r="D186" s="20">
        <f t="shared" si="41"/>
        <v>2.1521972754015239E-2</v>
      </c>
      <c r="E186" s="17">
        <f>IF(OR($A186="",$B186="",$C186=""),"",A186*'MPTO_working_3-way'!$I185)</f>
        <v>2.3188548781516145</v>
      </c>
      <c r="F186" s="21">
        <f>IF(OR($A186="",$B186="",$C186=""),"",B186*'MPTO_working_3-way'!$I185)</f>
        <v>3.4220986087259511</v>
      </c>
      <c r="G186" s="22">
        <f>IF(OR($A186="",$B186="",$C186=""),"",C186*'MPTO_working_3-way'!$I185)</f>
        <v>3.616187783549214</v>
      </c>
      <c r="H186" s="17">
        <f>IF(OR($A186="",$B186="",$C186=""),"",'MPTO_working_3-way'!E185)</f>
        <v>2.3075788274806035</v>
      </c>
      <c r="I186" s="21">
        <f>IF(OR($A186="",$B186="",$C186=""),"",'MPTO_working_3-way'!F185)</f>
        <v>3.4324926481307614</v>
      </c>
      <c r="J186" s="22">
        <f>IF(OR($A186="",$B186="",$C186=""),"",'MPTO_working_3-way'!G185)</f>
        <v>3.6322442119390326</v>
      </c>
      <c r="K186" s="17">
        <f>IF(OR($A186="",$B186="",$C186=""),"",'OddsRatio_working_3-way'!H185)</f>
        <v>2.3124097660114806</v>
      </c>
      <c r="L186" s="21">
        <f>IF(OR($A186="",$B186="",$C186=""),"",'OddsRatio_working_3-way'!I185)</f>
        <v>3.4284747638795121</v>
      </c>
      <c r="M186" s="22">
        <f>IF(OR($A186="",$B186="",$C186=""),"",'OddsRatio_working_3-way'!J185)</f>
        <v>3.6248195320229626</v>
      </c>
      <c r="N186" s="23">
        <f t="shared" si="42"/>
        <v>43.124734084140329</v>
      </c>
      <c r="O186" s="24">
        <f t="shared" si="43"/>
        <v>29.221834737611509</v>
      </c>
      <c r="P186" s="24">
        <f t="shared" si="44"/>
        <v>27.653431178248177</v>
      </c>
      <c r="Q186" t="s">
        <v>283</v>
      </c>
      <c r="R186" t="s">
        <v>377</v>
      </c>
      <c r="S186" s="48" t="s">
        <v>469</v>
      </c>
      <c r="T186" s="35">
        <v>100</v>
      </c>
      <c r="U186" s="35">
        <f t="shared" si="45"/>
        <v>51.219512195121943</v>
      </c>
      <c r="V186" s="35">
        <f t="shared" si="46"/>
        <v>69.78851963746223</v>
      </c>
      <c r="W186" s="35">
        <f t="shared" si="47"/>
        <v>75.490196078431367</v>
      </c>
      <c r="X186" s="35">
        <f t="shared" si="48"/>
        <v>54.721284284106389</v>
      </c>
      <c r="Y186" s="35">
        <f t="shared" si="49"/>
        <v>73.290291726446682</v>
      </c>
      <c r="Z186" s="35">
        <f t="shared" si="50"/>
        <v>78.99196816741582</v>
      </c>
      <c r="AA186" s="35">
        <f t="shared" si="51"/>
        <v>-3.5017720889844455</v>
      </c>
      <c r="AB186" s="35">
        <f t="shared" si="52"/>
        <v>-3.5017720889844526</v>
      </c>
      <c r="AC186" s="35">
        <f t="shared" si="53"/>
        <v>-3.5017720889844526</v>
      </c>
      <c r="AD186" s="36"/>
      <c r="AE186" s="36"/>
      <c r="AF186">
        <v>1.98</v>
      </c>
      <c r="AG186">
        <v>1.93</v>
      </c>
      <c r="AH186" s="36"/>
      <c r="AI186" s="36"/>
      <c r="AJ186" t="s">
        <v>445</v>
      </c>
    </row>
    <row r="187" spans="1:38" ht="15" x14ac:dyDescent="0.25">
      <c r="A187">
        <v>2.0499999999999998</v>
      </c>
      <c r="B187">
        <v>3.31</v>
      </c>
      <c r="C187">
        <v>4.08</v>
      </c>
      <c r="D187" s="20">
        <f t="shared" si="41"/>
        <v>3.5017720889844339E-2</v>
      </c>
      <c r="E187" s="17">
        <f>IF(OR($A187="",$B187="",$C187=""),"",A187*'MPTO_working_3-way'!$I186)</f>
        <v>2.1217863278241809</v>
      </c>
      <c r="F187" s="21">
        <f>IF(OR($A187="",$B187="",$C187=""),"",B187*'MPTO_working_3-way'!$I186)</f>
        <v>3.4259086561453849</v>
      </c>
      <c r="G187" s="22">
        <f>IF(OR($A187="",$B187="",$C187=""),"",C187*'MPTO_working_3-way'!$I186)</f>
        <v>4.2228723012305647</v>
      </c>
      <c r="H187" s="17">
        <f>IF(OR($A187="",$B187="",$C187=""),"",'MPTO_working_3-way'!E186)</f>
        <v>2.1002565688555852</v>
      </c>
      <c r="I187" s="21">
        <f>IF(OR($A187="",$B187="",$C187=""),"",'MPTO_working_3-way'!F186)</f>
        <v>3.4430254857075577</v>
      </c>
      <c r="J187" s="22">
        <f>IF(OR($A187="",$B187="",$C187=""),"",'MPTO_working_3-way'!G186)</f>
        <v>4.2840227285856942</v>
      </c>
      <c r="K187" s="17">
        <f>IF(OR($A187="",$B187="",$C187=""),"",'OddsRatio_working_3-way'!H186)</f>
        <v>2.1089954698091873</v>
      </c>
      <c r="L187" s="21">
        <f>IF(OR($A187="",$B187="",$C187=""),"",'OddsRatio_working_3-way'!I186)</f>
        <v>3.4397900335802127</v>
      </c>
      <c r="M187" s="22">
        <f>IF(OR($A187="",$B187="",$C187=""),"",'OddsRatio_working_3-way'!J186)</f>
        <v>4.2530533781069506</v>
      </c>
      <c r="N187" s="23">
        <f t="shared" si="42"/>
        <v>47.130099147422904</v>
      </c>
      <c r="O187" s="24">
        <f t="shared" si="43"/>
        <v>29.189336329974907</v>
      </c>
      <c r="P187" s="24">
        <f t="shared" si="44"/>
        <v>23.680564522602197</v>
      </c>
      <c r="Q187" t="s">
        <v>404</v>
      </c>
      <c r="R187" t="s">
        <v>303</v>
      </c>
      <c r="S187" s="48" t="s">
        <v>469</v>
      </c>
      <c r="T187" s="35">
        <v>100</v>
      </c>
      <c r="U187" s="35">
        <f t="shared" si="45"/>
        <v>63.768115942028999</v>
      </c>
      <c r="V187" s="35">
        <f t="shared" si="46"/>
        <v>67.532467532467535</v>
      </c>
      <c r="W187" s="35">
        <f t="shared" si="47"/>
        <v>66.442953020134226</v>
      </c>
      <c r="X187" s="35">
        <f t="shared" si="48"/>
        <v>66.024579447398239</v>
      </c>
      <c r="Y187" s="35">
        <f t="shared" si="49"/>
        <v>69.78893103783679</v>
      </c>
      <c r="Z187" s="35">
        <f t="shared" si="50"/>
        <v>68.699416525503494</v>
      </c>
      <c r="AA187" s="35">
        <f t="shared" si="51"/>
        <v>-2.2564635053692399</v>
      </c>
      <c r="AB187" s="35">
        <f t="shared" si="52"/>
        <v>-2.2564635053692541</v>
      </c>
      <c r="AC187" s="35">
        <f t="shared" si="53"/>
        <v>-2.2564635053692683</v>
      </c>
      <c r="AD187" s="36"/>
      <c r="AE187" s="36"/>
      <c r="AF187">
        <v>2.33</v>
      </c>
      <c r="AG187">
        <v>1.64</v>
      </c>
      <c r="AH187" s="41"/>
      <c r="AI187" s="36"/>
      <c r="AJ187" t="s">
        <v>446</v>
      </c>
      <c r="AK187" s="35"/>
      <c r="AL187" s="35"/>
    </row>
    <row r="188" spans="1:38" s="35" customFormat="1" ht="15" x14ac:dyDescent="0.25">
      <c r="A188">
        <v>2.76</v>
      </c>
      <c r="B188">
        <v>3.08</v>
      </c>
      <c r="C188">
        <v>2.98</v>
      </c>
      <c r="D188" s="20">
        <f t="shared" si="41"/>
        <v>2.256463505369255E-2</v>
      </c>
      <c r="E188" s="17">
        <f>IF(OR($A188="",$B188="",$C188=""),"",A188*'MPTO_working_3-way'!$I187)</f>
        <v>2.8222783927481911</v>
      </c>
      <c r="F188" s="21">
        <f>IF(OR($A188="",$B188="",$C188=""),"",B188*'MPTO_working_3-way'!$I187)</f>
        <v>3.1494990759653732</v>
      </c>
      <c r="G188" s="22">
        <f>IF(OR($A188="",$B188="",$C188=""),"",C188*'MPTO_working_3-way'!$I187)</f>
        <v>3.0472426124600038</v>
      </c>
      <c r="H188" s="17">
        <f>IF(OR($A188="",$B188="",$C188=""),"",'MPTO_working_3-way'!E187)</f>
        <v>2.8185107736419606</v>
      </c>
      <c r="I188" s="21">
        <f>IF(OR($A188="",$B188="",$C188=""),"",'MPTO_working_3-way'!F187)</f>
        <v>3.1530445611594082</v>
      </c>
      <c r="J188" s="22">
        <f>IF(OR($A188="",$B188="",$C188=""),"",'MPTO_working_3-way'!G187)</f>
        <v>3.0483257967338693</v>
      </c>
      <c r="K188" s="17">
        <f>IF(OR($A188="",$B188="",$C188=""),"",'OddsRatio_working_3-way'!H187)</f>
        <v>2.8203183370563507</v>
      </c>
      <c r="L188" s="21">
        <f>IF(OR($A188="",$B188="",$C188=""),"",'OddsRatio_working_3-way'!I187)</f>
        <v>3.1512853074302329</v>
      </c>
      <c r="M188" s="22">
        <f>IF(OR($A188="",$B188="",$C188=""),"",'OddsRatio_working_3-way'!J187)</f>
        <v>3.0478581291883944</v>
      </c>
      <c r="N188" s="23">
        <f t="shared" si="42"/>
        <v>35.43236565781347</v>
      </c>
      <c r="O188" s="24">
        <f t="shared" si="43"/>
        <v>31.751080914144531</v>
      </c>
      <c r="P188" s="24">
        <f t="shared" si="44"/>
        <v>32.816553428041999</v>
      </c>
      <c r="Q188" t="s">
        <v>157</v>
      </c>
      <c r="R188" t="s">
        <v>130</v>
      </c>
      <c r="S188" s="48" t="s">
        <v>469</v>
      </c>
      <c r="T188" s="35">
        <v>100</v>
      </c>
      <c r="U188" s="35">
        <f t="shared" si="45"/>
        <v>53.488372093023258</v>
      </c>
      <c r="V188" s="35">
        <f t="shared" si="46"/>
        <v>69.512195121951223</v>
      </c>
      <c r="W188" s="35">
        <f t="shared" si="47"/>
        <v>72.527472527472526</v>
      </c>
      <c r="X188" s="35">
        <f t="shared" si="48"/>
        <v>57.960332350576252</v>
      </c>
      <c r="Y188" s="35">
        <f t="shared" si="49"/>
        <v>73.984155379504216</v>
      </c>
      <c r="Z188" s="35">
        <f t="shared" si="50"/>
        <v>76.999432785025519</v>
      </c>
      <c r="AA188" s="35">
        <f t="shared" si="51"/>
        <v>-4.4719602575529933</v>
      </c>
      <c r="AB188" s="35">
        <f t="shared" si="52"/>
        <v>-4.4719602575529933</v>
      </c>
      <c r="AC188" s="35">
        <f t="shared" si="53"/>
        <v>-4.4719602575529933</v>
      </c>
      <c r="AD188" s="36"/>
      <c r="AE188" s="36"/>
      <c r="AF188">
        <v>2.64</v>
      </c>
      <c r="AG188">
        <v>1.54</v>
      </c>
      <c r="AH188" s="41"/>
      <c r="AI188" s="36"/>
      <c r="AJ188" t="s">
        <v>160</v>
      </c>
    </row>
    <row r="189" spans="1:38" ht="15" x14ac:dyDescent="0.25">
      <c r="A189">
        <v>2.15</v>
      </c>
      <c r="B189">
        <v>3.28</v>
      </c>
      <c r="C189">
        <v>3.64</v>
      </c>
      <c r="D189" s="20">
        <f t="shared" si="41"/>
        <v>4.4719602575529871E-2</v>
      </c>
      <c r="E189" s="17">
        <f>IF(OR($A189="",$B189="",$C189=""),"",A189*'MPTO_working_3-way'!$I188)</f>
        <v>2.2461471455373889</v>
      </c>
      <c r="F189" s="21">
        <f>IF(OR($A189="",$B189="",$C189=""),"",B189*'MPTO_working_3-way'!$I188)</f>
        <v>3.4266802964477376</v>
      </c>
      <c r="G189" s="22">
        <f>IF(OR($A189="",$B189="",$C189=""),"",C189*'MPTO_working_3-way'!$I188)</f>
        <v>3.802779353374929</v>
      </c>
      <c r="H189" s="17">
        <f>IF(OR($A189="",$B189="",$C189=""),"",'MPTO_working_3-way'!E188)</f>
        <v>2.2211869275978313</v>
      </c>
      <c r="I189" s="21">
        <f>IF(OR($A189="",$B189="",$C189=""),"",'MPTO_working_3-way'!F188)</f>
        <v>3.4486146041572616</v>
      </c>
      <c r="J189" s="22">
        <f>IF(OR($A189="",$B189="",$C189=""),"",'MPTO_working_3-way'!G188)</f>
        <v>3.8488370698237908</v>
      </c>
      <c r="K189" s="17">
        <f>IF(OR($A189="",$B189="",$C189=""),"",'OddsRatio_working_3-way'!H188)</f>
        <v>2.2314767750213762</v>
      </c>
      <c r="L189" s="21">
        <f>IF(OR($A189="",$B189="",$C189=""),"",'OddsRatio_working_3-way'!I188)</f>
        <v>3.441536562651077</v>
      </c>
      <c r="M189" s="22">
        <f>IF(OR($A189="",$B189="",$C189=""),"",'OddsRatio_working_3-way'!J188)</f>
        <v>3.8270423357012477</v>
      </c>
      <c r="N189" s="23">
        <f t="shared" si="42"/>
        <v>44.520680757126037</v>
      </c>
      <c r="O189" s="24">
        <f t="shared" si="43"/>
        <v>29.182763301164933</v>
      </c>
      <c r="P189" s="24">
        <f t="shared" si="44"/>
        <v>26.296555941709055</v>
      </c>
      <c r="Q189" t="s">
        <v>338</v>
      </c>
      <c r="R189" t="s">
        <v>334</v>
      </c>
      <c r="S189" s="48" t="s">
        <v>469</v>
      </c>
      <c r="T189" s="35">
        <v>100</v>
      </c>
      <c r="U189" s="35">
        <f t="shared" si="45"/>
        <v>33.774834437086092</v>
      </c>
      <c r="V189" s="35">
        <f t="shared" si="46"/>
        <v>75.786924939467312</v>
      </c>
      <c r="W189" s="35">
        <f t="shared" si="47"/>
        <v>86.46820027063599</v>
      </c>
      <c r="X189" s="35">
        <f t="shared" si="48"/>
        <v>37.744874789896691</v>
      </c>
      <c r="Y189" s="35">
        <f t="shared" si="49"/>
        <v>79.756965292277911</v>
      </c>
      <c r="Z189" s="35">
        <f t="shared" si="50"/>
        <v>90.438240623446603</v>
      </c>
      <c r="AA189" s="35">
        <f t="shared" si="51"/>
        <v>-3.9700403528105994</v>
      </c>
      <c r="AB189" s="35">
        <f t="shared" si="52"/>
        <v>-3.9700403528105994</v>
      </c>
      <c r="AC189" s="35">
        <f t="shared" si="53"/>
        <v>-3.9700403528106136</v>
      </c>
      <c r="AD189" s="36"/>
      <c r="AE189" s="36"/>
      <c r="AF189">
        <v>2.13</v>
      </c>
      <c r="AG189">
        <v>1.74</v>
      </c>
      <c r="AH189" s="41"/>
      <c r="AI189" s="36"/>
      <c r="AJ189" t="s">
        <v>448</v>
      </c>
      <c r="AK189" s="35"/>
      <c r="AL189" s="35"/>
    </row>
    <row r="190" spans="1:38" ht="15" x14ac:dyDescent="0.25">
      <c r="A190">
        <v>1.51</v>
      </c>
      <c r="B190">
        <v>4.13</v>
      </c>
      <c r="C190">
        <v>7.39</v>
      </c>
      <c r="D190" s="20">
        <f t="shared" si="41"/>
        <v>3.970040352810611E-2</v>
      </c>
      <c r="E190" s="17">
        <f>IF(OR($A190="",$B190="",$C190=""),"",A190*'MPTO_working_3-way'!$I189)</f>
        <v>1.5699476093274403</v>
      </c>
      <c r="F190" s="21">
        <f>IF(OR($A190="",$B190="",$C190=""),"",B190*'MPTO_working_3-way'!$I189)</f>
        <v>4.2939626665710779</v>
      </c>
      <c r="G190" s="22">
        <f>IF(OR($A190="",$B190="",$C190=""),"",C190*'MPTO_working_3-way'!$I189)</f>
        <v>7.6833859820727035</v>
      </c>
      <c r="H190" s="17">
        <f>IF(OR($A190="",$B190="",$C190=""),"",'MPTO_working_3-way'!E189)</f>
        <v>1.5407888697397423</v>
      </c>
      <c r="I190" s="21">
        <f>IF(OR($A190="",$B190="",$C190=""),"",'MPTO_working_3-way'!F189)</f>
        <v>4.3687718260816482</v>
      </c>
      <c r="J190" s="22">
        <f>IF(OR($A190="",$B190="",$C190=""),"",'MPTO_working_3-way'!G189)</f>
        <v>8.1910460276776416</v>
      </c>
      <c r="K190" s="17">
        <f>IF(OR($A190="",$B190="",$C190=""),"",'OddsRatio_working_3-way'!H189)</f>
        <v>1.5504596401488462</v>
      </c>
      <c r="L190" s="21">
        <f>IF(OR($A190="",$B190="",$C190=""),"",'OddsRatio_working_3-way'!I189)</f>
        <v>4.3783111248350766</v>
      </c>
      <c r="M190" s="22">
        <f>IF(OR($A190="",$B190="",$C190=""),"",'OddsRatio_working_3-way'!J189)</f>
        <v>7.8969354912767216</v>
      </c>
      <c r="N190" s="23">
        <f t="shared" si="42"/>
        <v>63.696393055332358</v>
      </c>
      <c r="O190" s="24">
        <f t="shared" si="43"/>
        <v>23.288511746622728</v>
      </c>
      <c r="P190" s="24">
        <f t="shared" si="44"/>
        <v>13.015095198044907</v>
      </c>
      <c r="Q190" t="s">
        <v>343</v>
      </c>
      <c r="R190" t="s">
        <v>436</v>
      </c>
      <c r="S190" s="48" t="s">
        <v>469</v>
      </c>
      <c r="T190" s="35">
        <v>100</v>
      </c>
      <c r="U190" s="35">
        <f t="shared" si="45"/>
        <v>56.896551724137922</v>
      </c>
      <c r="V190" s="35">
        <f t="shared" si="46"/>
        <v>69.325153374233125</v>
      </c>
      <c r="W190" s="35">
        <f t="shared" si="47"/>
        <v>70.414201183431956</v>
      </c>
      <c r="X190" s="35">
        <f t="shared" si="48"/>
        <v>60.260645442334912</v>
      </c>
      <c r="Y190" s="35">
        <f t="shared" si="49"/>
        <v>72.689247092430122</v>
      </c>
      <c r="Z190" s="35">
        <f t="shared" si="50"/>
        <v>73.778294901628954</v>
      </c>
      <c r="AA190" s="35">
        <f t="shared" si="51"/>
        <v>-3.3640937181969903</v>
      </c>
      <c r="AB190" s="35">
        <f t="shared" si="52"/>
        <v>-3.3640937181969974</v>
      </c>
      <c r="AC190" s="35">
        <f t="shared" si="53"/>
        <v>-3.3640937181969974</v>
      </c>
      <c r="AD190" s="36"/>
      <c r="AE190" s="36"/>
      <c r="AF190">
        <v>2.1</v>
      </c>
      <c r="AG190">
        <v>1.78</v>
      </c>
      <c r="AH190" s="41"/>
      <c r="AI190" s="36"/>
      <c r="AJ190" t="s">
        <v>449</v>
      </c>
      <c r="AK190" s="35"/>
      <c r="AL190" s="35"/>
    </row>
    <row r="191" spans="1:38" ht="15" x14ac:dyDescent="0.25">
      <c r="A191">
        <v>2.3199999999999998</v>
      </c>
      <c r="B191">
        <v>3.26</v>
      </c>
      <c r="C191">
        <v>3.38</v>
      </c>
      <c r="D191" s="20">
        <f t="shared" si="41"/>
        <v>3.3640937181969921E-2</v>
      </c>
      <c r="E191" s="17">
        <f>IF(OR($A191="",$B191="",$C191=""),"",A191*'MPTO_working_3-way'!$I190)</f>
        <v>2.39804697426217</v>
      </c>
      <c r="F191" s="21">
        <f>IF(OR($A191="",$B191="",$C191=""),"",B191*'MPTO_working_3-way'!$I190)</f>
        <v>3.3696694552132218</v>
      </c>
      <c r="G191" s="22">
        <f>IF(OR($A191="",$B191="",$C191=""),"",C191*'MPTO_working_3-way'!$I190)</f>
        <v>3.4937063676750584</v>
      </c>
      <c r="H191" s="17">
        <f>IF(OR($A191="",$B191="",$C191=""),"",'MPTO_working_3-way'!E190)</f>
        <v>2.3819684774851955</v>
      </c>
      <c r="I191" s="21">
        <f>IF(OR($A191="",$B191="",$C191=""),"",'MPTO_working_3-way'!F190)</f>
        <v>3.3836960335349735</v>
      </c>
      <c r="J191" s="22">
        <f>IF(OR($A191="",$B191="",$C191=""),"",'MPTO_working_3-way'!G190)</f>
        <v>3.5131560720078636</v>
      </c>
      <c r="K191" s="17">
        <f>IF(OR($A191="",$B191="",$C191=""),"",'OddsRatio_working_3-way'!H190)</f>
        <v>2.3889178118832959</v>
      </c>
      <c r="L191" s="21">
        <f>IF(OR($A191="",$B191="",$C191=""),"",'OddsRatio_working_3-way'!I190)</f>
        <v>3.3779956476183695</v>
      </c>
      <c r="M191" s="22">
        <f>IF(OR($A191="",$B191="",$C191=""),"",'OddsRatio_working_3-way'!J190)</f>
        <v>3.5042609032441239</v>
      </c>
      <c r="N191" s="23">
        <f t="shared" si="42"/>
        <v>41.700600977913687</v>
      </c>
      <c r="O191" s="24">
        <f t="shared" si="43"/>
        <v>29.676501309435505</v>
      </c>
      <c r="P191" s="24">
        <f t="shared" si="44"/>
        <v>28.622897712650808</v>
      </c>
      <c r="Q191" t="s">
        <v>341</v>
      </c>
      <c r="R191" t="s">
        <v>182</v>
      </c>
      <c r="S191" s="48" t="s">
        <v>469</v>
      </c>
      <c r="T191" s="35">
        <v>100</v>
      </c>
      <c r="U191" s="35" t="e">
        <f t="shared" si="45"/>
        <v>#DIV/0!</v>
      </c>
      <c r="V191" s="35" t="e">
        <f t="shared" si="46"/>
        <v>#DIV/0!</v>
      </c>
      <c r="W191" s="35" t="e">
        <f t="shared" si="47"/>
        <v>#DIV/0!</v>
      </c>
      <c r="X191" s="35" t="e">
        <f t="shared" si="48"/>
        <v>#DIV/0!</v>
      </c>
      <c r="Y191" s="35" t="e">
        <f t="shared" si="49"/>
        <v>#DIV/0!</v>
      </c>
      <c r="Z191" s="35" t="e">
        <f t="shared" si="50"/>
        <v>#DIV/0!</v>
      </c>
      <c r="AA191" s="35" t="e">
        <f t="shared" si="51"/>
        <v>#DIV/0!</v>
      </c>
      <c r="AB191" s="35" t="e">
        <f t="shared" si="52"/>
        <v>#DIV/0!</v>
      </c>
      <c r="AC191" s="35" t="e">
        <f t="shared" si="53"/>
        <v>#DIV/0!</v>
      </c>
      <c r="AD191" s="36"/>
      <c r="AE191" s="36"/>
      <c r="AF191">
        <v>2.11</v>
      </c>
      <c r="AG191">
        <v>1.77</v>
      </c>
      <c r="AH191" s="41"/>
      <c r="AI191" s="36"/>
      <c r="AJ191" t="s">
        <v>449</v>
      </c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2022-10-28T15:43:04Z</dcterms:modified>
</cp:coreProperties>
</file>