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9FA667F6-4162-4E6E-A47C-C5EB44CF0A2E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Q19" i="4" s="1"/>
  <c r="AW19" i="4" s="1"/>
  <c r="AI19" i="4"/>
  <c r="AH19" i="4"/>
  <c r="G132" i="4"/>
  <c r="AA19" i="4"/>
  <c r="AE19" i="4"/>
  <c r="AC19" i="4"/>
  <c r="AO19" i="4" s="1"/>
  <c r="AU19" i="4" s="1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23" i="4" l="1"/>
  <c r="AW23" i="4" s="1"/>
  <c r="AP59" i="4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F41" i="4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0" i="3"/>
  <c r="D58" i="3"/>
  <c r="D66" i="3"/>
  <c r="D51" i="3"/>
  <c r="D64" i="3"/>
  <c r="D72" i="3"/>
  <c r="D70" i="3"/>
  <c r="D49" i="3"/>
  <c r="D75" i="3"/>
  <c r="D76" i="3"/>
  <c r="D68" i="3"/>
  <c r="D52" i="3"/>
  <c r="D56" i="3"/>
  <c r="D73" i="3"/>
  <c r="D62" i="3"/>
  <c r="D53" i="3"/>
  <c r="D48" i="3"/>
  <c r="D55" i="3"/>
  <c r="D65" i="3"/>
  <c r="D61" i="3"/>
  <c r="D71" i="3"/>
  <c r="D69" i="3"/>
  <c r="D54" i="3"/>
  <c r="D60" i="3"/>
  <c r="D63" i="3"/>
  <c r="D57" i="3"/>
  <c r="D67" i="3"/>
  <c r="D74" i="3"/>
  <c r="D59" i="3"/>
  <c r="D43" i="3"/>
  <c r="D33" i="3"/>
  <c r="D25" i="3"/>
  <c r="D42" i="3"/>
  <c r="D45" i="3"/>
  <c r="D27" i="3"/>
  <c r="D32" i="3"/>
  <c r="D19" i="3"/>
  <c r="D34" i="3"/>
  <c r="D18" i="3"/>
  <c r="D21" i="3"/>
  <c r="D46" i="3"/>
  <c r="D41" i="3"/>
  <c r="D36" i="3"/>
  <c r="D28" i="3"/>
  <c r="D3" i="3"/>
  <c r="D15" i="3"/>
  <c r="D14" i="3"/>
  <c r="D13" i="3"/>
  <c r="D40" i="3"/>
  <c r="D29" i="3"/>
  <c r="D20" i="3"/>
  <c r="D35" i="3"/>
  <c r="D31" i="3"/>
  <c r="D22" i="3"/>
  <c r="D37" i="3"/>
  <c r="D24" i="3"/>
  <c r="D23" i="3"/>
  <c r="D47" i="3"/>
  <c r="D44" i="3"/>
  <c r="D30" i="3"/>
  <c r="D26" i="3"/>
  <c r="D2" i="3"/>
  <c r="D11" i="3"/>
  <c r="D12" i="3"/>
  <c r="D16" i="3"/>
  <c r="D17" i="3"/>
  <c r="D4" i="3"/>
  <c r="D6" i="3"/>
  <c r="D7" i="3"/>
  <c r="D8" i="3"/>
  <c r="D10" i="3"/>
  <c r="D9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<sst xmlns="http://schemas.openxmlformats.org/spreadsheetml/2006/main" count="306" uniqueCount="166">
  <si>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</si>
  <si>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</si>
  <si>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</si>
  <si>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</si>
  <si>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</si>
  <si>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</si>
  <si>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</si>
  <si>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</si>
  <si>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</si>
  <si>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</si>
  <si>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</si>
  <si>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</si>
  <si>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</si>
  <si>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</si>
  <si>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</si>
  <si>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</si>
  <si>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</si>
  <si>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</si>
  <si>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</si>
  <si>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</si>
  <si>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</si>
  <si>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</si>
  <si>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</si>
  <si>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</si>
  <si>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</si>
  <si>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</si>
  <si>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</si>
  <si>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</si>
  <si>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</si>
  <si>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</si>
  <si>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</si>
  <si>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</si>
  <si>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</si>
  <si>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</si>
  <si>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</si>
  <si>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</si>
  <si>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</si>
  <si>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</si>
  <si>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</si>
  <si>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</si>
  <si>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</si>
  <si>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</si>
  <si>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</si>
  <si>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</si>
  <si>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</si>
  <si>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</si>
  <si>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</si>
  <si>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</si>
  <si>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</si>
  <si>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</si>
  <si>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</si>
  <si>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</si>
  <si>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</si>
  <si>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</si>
  <si>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</si>
  <si>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</si>
  <si>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</si>
  <si>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</si>
  <si>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</si>
  <si>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</si>
  <si>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</si>
  <si>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</si>
  <si>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</si>
  <si>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</si>
  <si>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</si>
  <si>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</si>
  <si>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</si>
  <si>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</si>
  <si>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</si>
  <si>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</si>
  <si>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</si>
  <si>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FC Botosani</t>
  </si>
  <si>
    <t>FCSB</t>
  </si>
  <si>
    <t>Chindia Targoviste</t>
  </si>
  <si>
    <t>Univ. Craiova</t>
  </si>
  <si>
    <t>FC Hermannstadt</t>
  </si>
  <si>
    <t>CFR Cluj</t>
  </si>
  <si>
    <t>Liga 1</t>
  </si>
  <si>
    <t>UTA Arad</t>
  </si>
  <si>
    <t>Sepsi Sf. Gheorghe</t>
  </si>
  <si>
    <t>U. Cluj</t>
  </si>
  <si>
    <t>FC Voluntari</t>
  </si>
  <si>
    <t>U Craiova 1948</t>
  </si>
  <si>
    <t>Farul Constanta</t>
  </si>
  <si>
    <t>FC Arges</t>
  </si>
  <si>
    <t>Mioveni</t>
  </si>
  <si>
    <t>Petrolul</t>
  </si>
  <si>
    <t>FC Rapid Bucuresti</t>
  </si>
  <si>
    <t>Rosario Central</t>
  </si>
  <si>
    <t>Argentinos Jrs</t>
  </si>
  <si>
    <t>Legnica</t>
  </si>
  <si>
    <t>Radomiak Radom</t>
  </si>
  <si>
    <t>Stal Mielec</t>
  </si>
  <si>
    <t>Lech Poznan</t>
  </si>
  <si>
    <t>Defensa y Justicia</t>
  </si>
  <si>
    <t>Huracan</t>
  </si>
  <si>
    <t>San Lorenzo</t>
  </si>
  <si>
    <t>Arsenal Sarandi</t>
  </si>
  <si>
    <t>Estudiantes L.P.</t>
  </si>
  <si>
    <t>Tigre</t>
  </si>
  <si>
    <t>Talleres Cordoba</t>
  </si>
  <si>
    <t>Independiente</t>
  </si>
  <si>
    <t>Puebla</t>
  </si>
  <si>
    <t>Monterrey</t>
  </si>
  <si>
    <t>Club Tijuana</t>
  </si>
  <si>
    <t>U.N.A.M.- Pumas</t>
  </si>
  <si>
    <t>Warta Poznan</t>
  </si>
  <si>
    <t>Rakow</t>
  </si>
  <si>
    <t>Widzew Lodz</t>
  </si>
  <si>
    <t>Pogon Szczecin</t>
  </si>
  <si>
    <t>Slask Wroclaw</t>
  </si>
  <si>
    <t>Zaglebie</t>
  </si>
  <si>
    <t>Lugano</t>
  </si>
  <si>
    <t>Grasshoppers</t>
  </si>
  <si>
    <t>Basel</t>
  </si>
  <si>
    <t>Luzern</t>
  </si>
  <si>
    <t>Central Cordoba</t>
  </si>
  <si>
    <t>River Plate</t>
  </si>
  <si>
    <t>Platense</t>
  </si>
  <si>
    <t>Newells Old Boys</t>
  </si>
  <si>
    <t>Colon Santa FE</t>
  </si>
  <si>
    <t>Lanus</t>
  </si>
  <si>
    <t>Instituto</t>
  </si>
  <si>
    <t>Sarmiento Junin</t>
  </si>
  <si>
    <t>Racing Club</t>
  </si>
  <si>
    <t>Belgrano</t>
  </si>
  <si>
    <t>U.A.N.L.- Tigres</t>
  </si>
  <si>
    <t>Atl. San Luis</t>
  </si>
  <si>
    <t>Club America</t>
  </si>
  <si>
    <t>Mazatlan FC</t>
  </si>
  <si>
    <t>Juarez</t>
  </si>
  <si>
    <t>Guadalajara Chivas</t>
  </si>
  <si>
    <t>Toluca</t>
  </si>
  <si>
    <t>Club Leon</t>
  </si>
  <si>
    <t>Piast Gliwice</t>
  </si>
  <si>
    <t>Jagiellonia</t>
  </si>
  <si>
    <t>Legia</t>
  </si>
  <si>
    <t>Korona Kielce</t>
  </si>
  <si>
    <t>Lechia Gdansk</t>
  </si>
  <si>
    <t>Wisla Plock</t>
  </si>
  <si>
    <t>Young Boys</t>
  </si>
  <si>
    <t>Winterthur</t>
  </si>
  <si>
    <t>Servette</t>
  </si>
  <si>
    <t>Sion</t>
  </si>
  <si>
    <t>Zurich</t>
  </si>
  <si>
    <t>St. Gallen</t>
  </si>
  <si>
    <t>Boca Juniors</t>
  </si>
  <si>
    <t>Atl. Tucuman</t>
  </si>
  <si>
    <t>Barracas Central</t>
  </si>
  <si>
    <t>Godoy Cruz</t>
  </si>
  <si>
    <t>Banfield</t>
  </si>
  <si>
    <t>Union de Santa Fe</t>
  </si>
  <si>
    <t>Velez Sarsfield</t>
  </si>
  <si>
    <t>Gimnasia L.P.</t>
  </si>
  <si>
    <t>Pachuca</t>
  </si>
  <si>
    <t>Necaxa</t>
  </si>
  <si>
    <t>Cracovia</t>
  </si>
  <si>
    <t>Gornik Z.</t>
  </si>
  <si>
    <t>27/01/2023</t>
  </si>
  <si>
    <t>28/01/2023</t>
  </si>
  <si>
    <t>29/01/2023</t>
  </si>
  <si>
    <t>30/01/2023</t>
  </si>
  <si>
    <t>Liga Profesional</t>
  </si>
  <si>
    <t>Ekstraklasa</t>
  </si>
  <si>
    <t>Liga MX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</si>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</sst>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1.0301547780463527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8.4574556324141614</v>
      </c>
      <c r="I2" s="6">
        <f>IF('Log_working_3-way'!$D2="","",'True_Odds_Calculator_3-way'!O3/'True_Odds_Calculator_3-way'!B3-1)</f>
        <v>10.280777373751704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3.2584807115523695E-2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1.0313250273461172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12.878285085930679</v>
      </c>
      <c r="I3" s="6">
        <f>IF('Log_working_3-way'!$D3="","",'True_Odds_Calculator_3-way'!O4/'True_Odds_Calculator_3-way'!B4-1)</f>
        <v>8.8731329027449988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3.3847166477910307E-2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1.0398615571144527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1.7618623659695962</v>
      </c>
      <c r="I4" s="6">
        <f>IF('Log_working_3-way'!$D4="","",'True_Odds_Calculator_3-way'!O5/'True_Odds_Calculator_3-way'!B5-1)</f>
        <v>4.8522777126854972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3.6628168874228706E-2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1.0412279954410744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4.4452617363159641E-2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1.0303253893547726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9.4285997714689245</v>
      </c>
      <c r="I7" s="6">
        <f>IF('Log_working_3-way'!$D7="","",'True_Odds_Calculator_3-way'!O7/'True_Odds_Calculator_3-way'!B7-1)</f>
        <v>9.9276766391845168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3.2834344787803005E-2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1.0348376787338307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26.393885135542824</v>
      </c>
      <c r="I8" s="6">
        <f>IF('Log_working_3-way'!$D8="","",'True_Odds_Calculator_3-way'!O8/'True_Odds_Calculator_3-way'!B8-1)</f>
        <v>8.2231507795174661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3.4731626207216593E-2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1.0411517032203408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16.351949326079122</v>
      </c>
      <c r="I9" s="6">
        <f>IF('Log_working_3-way'!$D9="","",'True_Odds_Calculator_3-way'!O9/'True_Odds_Calculator_3-way'!B9-1)</f>
        <v>8.3209576180056981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4.3885342990316545E-2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1.0327536799991028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17.590689005772692</v>
      </c>
      <c r="I10" s="6">
        <f>IF('Log_working_3-way'!$D10="","",'True_Odds_Calculator_3-way'!O10/'True_Odds_Calculator_3-way'!B10-1)</f>
        <v>9.0982418386159232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3.4745738012299299E-2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1.0270852388415619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5.4195251188330795</v>
      </c>
      <c r="I11" s="6">
        <f>IF('Log_working_3-way'!$D11="","",'True_Odds_Calculator_3-way'!O11/'True_Odds_Calculator_3-way'!B11-1)</f>
        <v>6.0593205952491376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2.8002229033156745E-2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1.0265407745385002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17.388667989755845</v>
      </c>
      <c r="I12" s="6">
        <f>IF('Log_working_3-way'!$D12="","",'True_Odds_Calculator_3-way'!O12/'True_Odds_Calculator_3-way'!B12-1)</f>
        <v>6.8957194881379538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2.8324868904579192E-2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1.0378200964897146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2.1799434622753697</v>
      </c>
      <c r="I13" s="6">
        <f>IF('Log_working_3-way'!$D13="","",'True_Odds_Calculator_3-way'!O13/'True_Odds_Calculator_3-way'!B13-1)</f>
        <v>7.4122433413059579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3.674722626925897E-2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1.0415372923677795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10.083657216557267</v>
      </c>
      <c r="I14" s="6">
        <f>IF('Log_working_3-way'!$D14="","",'True_Odds_Calculator_3-way'!O14/'True_Odds_Calculator_3-way'!B14-1)</f>
        <v>6.7406549227655832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4.4210098097669626E-2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1.0321990488590285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19.526013439816218</v>
      </c>
      <c r="I15" s="6">
        <f>IF('Log_working_3-way'!$D15="","",'True_Odds_Calculator_3-way'!O15/'True_Odds_Calculator_3-way'!B15-1)</f>
        <v>7.7408994354566456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3.3894970889415843E-2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1.0475608717307814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26.957458489649685</v>
      </c>
      <c r="I16" s="6">
        <f>IF('Log_working_3-way'!$D16="","",'True_Odds_Calculator_3-way'!O16/'True_Odds_Calculator_3-way'!B16-1)</f>
        <v>8.100984548796724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4.7222631452111363E-2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1.0417302471808498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15.171430314629056</v>
      </c>
      <c r="I17" s="6">
        <f>IF('Log_working_3-way'!$D17="","",'True_Odds_Calculator_3-way'!O17/'True_Odds_Calculator_3-way'!B17-1)</f>
        <v>10.354420792491457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4.4534657992098214E-2</v>
      </c>
    </row>
    <row r="18" spans="4:11" x14ac:dyDescent="0.25">
      <c r="D18">
        <f>solve_for_c('True_Odds_Calculator_3-way'!A18,'True_Odds_Calculator_3-way'!B18,'True_Odds_Calculator_3-way'!C18,'Log_working_3-way'!B$1,'Log_working_3-way'!B$2)</f>
        <v>1.0532095470226559</v>
      </c>
      <c r="F18" s="6" t="e">
        <f>IF('Log_working_3-way'!D18="","",1/'True_Odds_Calculator_3-way'!N18+1/'True_Odds_Calculator_3-way'!O18+1/'True_Odds_Calculator_3-way'!#REF!-1)</f>
        <v>#REF!</v>
      </c>
      <c r="H18" s="6">
        <f>IF('Log_working_3-way'!$D18="","",'True_Odds_Calculator_3-way'!N18/'True_Odds_Calculator_3-way'!A18-1)</f>
        <v>31.360874678808152</v>
      </c>
      <c r="I18" s="6">
        <f>IF('Log_working_3-way'!$D18="","",'True_Odds_Calculator_3-way'!O18/'True_Odds_Calculator_3-way'!B18-1)</f>
        <v>6.9509348678077254</v>
      </c>
      <c r="J18" s="6" t="e">
        <f>IF('Log_working_3-way'!$D18="","",'True_Odds_Calculator_3-way'!#REF!/'True_Odds_Calculator_3-way'!C18-1)</f>
        <v>#REF!</v>
      </c>
      <c r="K18" s="6">
        <f>IF('Log_working_3-way'!$D18="","",1/'True_Odds_Calculator_3-way'!A18+1/'True_Odds_Calculator_3-way'!B18+1/'True_Odds_Calculator_3-way'!C18-1)</f>
        <v>5.0739207167410427E-2</v>
      </c>
    </row>
    <row r="19" spans="4:11" x14ac:dyDescent="0.25">
      <c r="D19">
        <f>solve_for_c('True_Odds_Calculator_3-way'!A19,'True_Odds_Calculator_3-way'!B19,'True_Odds_Calculator_3-way'!C19,'Log_working_3-way'!B$1,'Log_working_3-way'!B$2)</f>
        <v>1.0356439356853142</v>
      </c>
      <c r="F19" s="6" t="e">
        <f>IF('Log_working_3-way'!D19="","",1/'True_Odds_Calculator_3-way'!N19+1/'True_Odds_Calculator_3-way'!O19+1/'True_Odds_Calculator_3-way'!#REF!-1)</f>
        <v>#REF!</v>
      </c>
      <c r="H19" s="6">
        <f>IF('Log_working_3-way'!$D19="","",'True_Odds_Calculator_3-way'!N19/'True_Odds_Calculator_3-way'!A19-1)</f>
        <v>27.418613317260611</v>
      </c>
      <c r="I19" s="6">
        <f>IF('Log_working_3-way'!$D19="","",'True_Odds_Calculator_3-way'!O19/'True_Odds_Calculator_3-way'!B19-1)</f>
        <v>4.8891546086838256</v>
      </c>
      <c r="J19" s="6" t="e">
        <f>IF('Log_working_3-way'!$D19="","",'True_Odds_Calculator_3-way'!#REF!/'True_Odds_Calculator_3-way'!C19-1)</f>
        <v>#REF!</v>
      </c>
      <c r="K19" s="6">
        <f>IF('Log_working_3-way'!$D19="","",1/'True_Odds_Calculator_3-way'!A19+1/'True_Odds_Calculator_3-way'!B19+1/'True_Odds_Calculator_3-way'!C19-1)</f>
        <v>3.5588921721781963E-2</v>
      </c>
    </row>
    <row r="20" spans="4:11" x14ac:dyDescent="0.25">
      <c r="D20">
        <f>solve_for_c('True_Odds_Calculator_3-way'!A20,'True_Odds_Calculator_3-way'!B20,'True_Odds_Calculator_3-way'!C20,'Log_working_3-way'!B$1,'Log_working_3-way'!B$2)</f>
        <v>1.0325143258144378</v>
      </c>
      <c r="F20" s="6" t="e">
        <f>IF('Log_working_3-way'!D20="","",1/'True_Odds_Calculator_3-way'!N20+1/'True_Odds_Calculator_3-way'!O20+1/'True_Odds_Calculator_3-way'!#REF!-1)</f>
        <v>#REF!</v>
      </c>
      <c r="H20" s="6">
        <f>IF('Log_working_3-way'!$D20="","",'True_Odds_Calculator_3-way'!N20/'True_Odds_Calculator_3-way'!A20-1)</f>
        <v>22.203434323146659</v>
      </c>
      <c r="I20" s="6">
        <f>IF('Log_working_3-way'!$D20="","",'True_Odds_Calculator_3-way'!O20/'True_Odds_Calculator_3-way'!B20-1)</f>
        <v>6.3282344314070187</v>
      </c>
      <c r="J20" s="6" t="e">
        <f>IF('Log_working_3-way'!$D20="","",'True_Odds_Calculator_3-way'!#REF!/'True_Odds_Calculator_3-way'!C20-1)</f>
        <v>#REF!</v>
      </c>
      <c r="K20" s="6">
        <f>IF('Log_working_3-way'!$D20="","",1/'True_Odds_Calculator_3-way'!A20+1/'True_Odds_Calculator_3-way'!B20+1/'True_Odds_Calculator_3-way'!C20-1)</f>
        <v>3.3774686840592594E-2</v>
      </c>
    </row>
    <row r="21" spans="4:11" x14ac:dyDescent="0.25">
      <c r="D21">
        <f>solve_for_c('True_Odds_Calculator_3-way'!A21,'True_Odds_Calculator_3-way'!B21,'True_Odds_Calculator_3-way'!C21,'Log_working_3-way'!B$1,'Log_working_3-way'!B$2)</f>
        <v>1.0511374209977444</v>
      </c>
      <c r="F21" s="6" t="e">
        <f>IF('Log_working_3-way'!D21="","",1/'True_Odds_Calculator_3-way'!N21+1/'True_Odds_Calculator_3-way'!O21+1/'True_Odds_Calculator_3-way'!#REF!-1)</f>
        <v>#REF!</v>
      </c>
      <c r="H21" s="6">
        <f>IF('Log_working_3-way'!$D21="","",'True_Odds_Calculator_3-way'!N21/'True_Odds_Calculator_3-way'!A21-1)</f>
        <v>2.6900664276114394</v>
      </c>
      <c r="I21" s="6">
        <f>IF('Log_working_3-way'!$D21="","",'True_Odds_Calculator_3-way'!O21/'True_Odds_Calculator_3-way'!B21-1)</f>
        <v>5.805991554149915</v>
      </c>
      <c r="J21" s="6" t="e">
        <f>IF('Log_working_3-way'!$D21="","",'True_Odds_Calculator_3-way'!#REF!/'True_Odds_Calculator_3-way'!C21-1)</f>
        <v>#REF!</v>
      </c>
      <c r="K21" s="6">
        <f>IF('Log_working_3-way'!$D21="","",1/'True_Odds_Calculator_3-way'!A21+1/'True_Odds_Calculator_3-way'!B21+1/'True_Odds_Calculator_3-way'!C21-1)</f>
        <v>4.8799783507567529E-2</v>
      </c>
    </row>
    <row r="22" spans="4:11" x14ac:dyDescent="0.25">
      <c r="D22">
        <f>solve_for_c('True_Odds_Calculator_3-way'!A22,'True_Odds_Calculator_3-way'!B22,'True_Odds_Calculator_3-way'!C22,'Log_working_3-way'!B$1,'Log_working_3-way'!B$2)</f>
        <v>1.0406605299328333</v>
      </c>
      <c r="F22" s="6" t="e">
        <f>IF('Log_working_3-way'!D22="","",1/'True_Odds_Calculator_3-way'!N22+1/'True_Odds_Calculator_3-way'!O22+1/'True_Odds_Calculator_3-way'!#REF!-1)</f>
        <v>#REF!</v>
      </c>
      <c r="H22" s="6">
        <f>IF('Log_working_3-way'!$D22="","",'True_Odds_Calculator_3-way'!N22/'True_Odds_Calculator_3-way'!A22-1)</f>
        <v>15.015030064484751</v>
      </c>
      <c r="I22" s="6">
        <f>IF('Log_working_3-way'!$D22="","",'True_Odds_Calculator_3-way'!O22/'True_Odds_Calculator_3-way'!B22-1)</f>
        <v>9.249619241270242</v>
      </c>
      <c r="J22" s="6" t="e">
        <f>IF('Log_working_3-way'!$D22="","",'True_Odds_Calculator_3-way'!#REF!/'True_Odds_Calculator_3-way'!C22-1)</f>
        <v>#REF!</v>
      </c>
      <c r="K22" s="6">
        <f>IF('Log_working_3-way'!$D22="","",1/'True_Odds_Calculator_3-way'!A22+1/'True_Odds_Calculator_3-way'!B22+1/'True_Odds_Calculator_3-way'!C22-1)</f>
        <v>4.3515315586303727E-2</v>
      </c>
    </row>
    <row r="23" spans="4:11" x14ac:dyDescent="0.25">
      <c r="D23">
        <f>solve_for_c('True_Odds_Calculator_3-way'!A23,'True_Odds_Calculator_3-way'!B23,'True_Odds_Calculator_3-way'!C23,'Log_working_3-way'!B$1,'Log_working_3-way'!B$2)</f>
        <v>1.0413282717417678</v>
      </c>
      <c r="F23" s="6" t="e">
        <f>IF('Log_working_3-way'!D23="","",1/'True_Odds_Calculator_3-way'!N23+1/'True_Odds_Calculator_3-way'!O23+1/'True_Odds_Calculator_3-way'!#REF!-1)</f>
        <v>#REF!</v>
      </c>
      <c r="H23" s="6">
        <f>IF('Log_working_3-way'!$D23="","",'True_Odds_Calculator_3-way'!N23/'True_Odds_Calculator_3-way'!A23-1)</f>
        <v>16.060999900069085</v>
      </c>
      <c r="I23" s="6">
        <f>IF('Log_working_3-way'!$D23="","",'True_Odds_Calculator_3-way'!O23/'True_Odds_Calculator_3-way'!B23-1)</f>
        <v>9.0365444788699385</v>
      </c>
      <c r="J23" s="6" t="e">
        <f>IF('Log_working_3-way'!$D23="","",'True_Odds_Calculator_3-way'!#REF!/'True_Odds_Calculator_3-way'!C23-1)</f>
        <v>#REF!</v>
      </c>
      <c r="K23" s="6">
        <f>IF('Log_working_3-way'!$D23="","",1/'True_Odds_Calculator_3-way'!A23+1/'True_Odds_Calculator_3-way'!B23+1/'True_Odds_Calculator_3-way'!C23-1)</f>
        <v>4.407298642586488E-2</v>
      </c>
    </row>
    <row r="24" spans="4:11" x14ac:dyDescent="0.25">
      <c r="D24">
        <f>solve_for_c('True_Odds_Calculator_3-way'!A24,'True_Odds_Calculator_3-way'!B24,'True_Odds_Calculator_3-way'!C24,'Log_working_3-way'!B$1,'Log_working_3-way'!B$2)</f>
        <v>1.0429720865022465</v>
      </c>
      <c r="F24" s="6" t="e">
        <f>IF('Log_working_3-way'!D24="","",1/'True_Odds_Calculator_3-way'!N24+1/'True_Odds_Calculator_3-way'!O24+1/'True_Odds_Calculator_3-way'!#REF!-1)</f>
        <v>#REF!</v>
      </c>
      <c r="H24" s="6">
        <f>IF('Log_working_3-way'!$D24="","",'True_Odds_Calculator_3-way'!N24/'True_Odds_Calculator_3-way'!A24-1)</f>
        <v>18.788996835864832</v>
      </c>
      <c r="I24" s="6">
        <f>IF('Log_working_3-way'!$D24="","",'True_Odds_Calculator_3-way'!O24/'True_Odds_Calculator_3-way'!B24-1)</f>
        <v>9.0964269570738949</v>
      </c>
      <c r="J24" s="6" t="e">
        <f>IF('Log_working_3-way'!$D24="","",'True_Odds_Calculator_3-way'!#REF!/'True_Odds_Calculator_3-way'!C24-1)</f>
        <v>#REF!</v>
      </c>
      <c r="K24" s="6">
        <f>IF('Log_working_3-way'!$D24="","",1/'True_Odds_Calculator_3-way'!A24+1/'True_Odds_Calculator_3-way'!B24+1/'True_Odds_Calculator_3-way'!C24-1)</f>
        <v>4.5178226029289892E-2</v>
      </c>
    </row>
    <row r="25" spans="4:11" x14ac:dyDescent="0.25">
      <c r="D25">
        <f>solve_for_c('True_Odds_Calculator_3-way'!A25,'True_Odds_Calculator_3-way'!B25,'True_Odds_Calculator_3-way'!C25,'Log_working_3-way'!B$1,'Log_working_3-way'!B$2)</f>
        <v>1.0787322324552264</v>
      </c>
      <c r="F25" s="6" t="e">
        <f>IF('Log_working_3-way'!D25="","",1/'True_Odds_Calculator_3-way'!N25+1/'True_Odds_Calculator_3-way'!O25+1/'True_Odds_Calculator_3-way'!#REF!-1)</f>
        <v>#REF!</v>
      </c>
      <c r="H25" s="6">
        <f>IF('Log_working_3-way'!$D25="","",'True_Odds_Calculator_3-way'!N25/'True_Odds_Calculator_3-way'!A25-1)</f>
        <v>39.872084239409787</v>
      </c>
      <c r="I25" s="6">
        <f>IF('Log_working_3-way'!$D25="","",'True_Odds_Calculator_3-way'!O25/'True_Odds_Calculator_3-way'!B25-1)</f>
        <v>5.625863019115954</v>
      </c>
      <c r="J25" s="6" t="e">
        <f>IF('Log_working_3-way'!$D25="","",'True_Odds_Calculator_3-way'!#REF!/'True_Odds_Calculator_3-way'!C25-1)</f>
        <v>#REF!</v>
      </c>
      <c r="K25" s="6">
        <f>IF('Log_working_3-way'!$D25="","",1/'True_Odds_Calculator_3-way'!A25+1/'True_Odds_Calculator_3-way'!B25+1/'True_Odds_Calculator_3-way'!C25-1)</f>
        <v>6.8728349869249694E-2</v>
      </c>
    </row>
    <row r="26" spans="4:11" x14ac:dyDescent="0.25">
      <c r="D26">
        <f>solve_for_c('True_Odds_Calculator_3-way'!A26,'True_Odds_Calculator_3-way'!B26,'True_Odds_Calculator_3-way'!C26,'Log_working_3-way'!B$1,'Log_working_3-way'!B$2)</f>
        <v>1.0350125439167031</v>
      </c>
      <c r="F26" s="6" t="e">
        <f>IF('Log_working_3-way'!D26="","",1/'True_Odds_Calculator_3-way'!N26+1/'True_Odds_Calculator_3-way'!O26+1/'True_Odds_Calculator_3-way'!#REF!-1)</f>
        <v>#REF!</v>
      </c>
      <c r="H26" s="6">
        <f>IF('Log_working_3-way'!$D26="","",'True_Odds_Calculator_3-way'!N26/'True_Odds_Calculator_3-way'!A26-1)</f>
        <v>40.586287525620392</v>
      </c>
      <c r="I26" s="6">
        <f>IF('Log_working_3-way'!$D26="","",'True_Odds_Calculator_3-way'!O26/'True_Odds_Calculator_3-way'!B26-1)</f>
        <v>3.7894774335417933</v>
      </c>
      <c r="J26" s="6" t="e">
        <f>IF('Log_working_3-way'!$D26="","",'True_Odds_Calculator_3-way'!#REF!/'True_Odds_Calculator_3-way'!C26-1)</f>
        <v>#REF!</v>
      </c>
      <c r="K26" s="6">
        <f>IF('Log_working_3-way'!$D26="","",1/'True_Odds_Calculator_3-way'!A26+1/'True_Odds_Calculator_3-way'!B26+1/'True_Odds_Calculator_3-way'!C26-1)</f>
        <v>3.0085221806354756E-2</v>
      </c>
    </row>
    <row r="27" spans="4:11" x14ac:dyDescent="0.25">
      <c r="D27">
        <f>solve_for_c('True_Odds_Calculator_3-way'!A27,'True_Odds_Calculator_3-way'!B27,'True_Odds_Calculator_3-way'!C27,'Log_working_3-way'!B$1,'Log_working_3-way'!B$2)</f>
        <v>1.0545832420024208</v>
      </c>
      <c r="F27" s="6" t="e">
        <f>IF('Log_working_3-way'!D27="","",1/'True_Odds_Calculator_3-way'!N27+1/'True_Odds_Calculator_3-way'!O27+1/'True_Odds_Calculator_3-way'!#REF!-1)</f>
        <v>#REF!</v>
      </c>
      <c r="H27" s="6">
        <f>IF('Log_working_3-way'!$D27="","",'True_Odds_Calculator_3-way'!N27/'True_Odds_Calculator_3-way'!A27-1)</f>
        <v>55.569749043041135</v>
      </c>
      <c r="I27" s="6">
        <f>IF('Log_working_3-way'!$D27="","",'True_Odds_Calculator_3-way'!O27/'True_Odds_Calculator_3-way'!B27-1)</f>
        <v>2.0846160991088261</v>
      </c>
      <c r="J27" s="6" t="e">
        <f>IF('Log_working_3-way'!$D27="","",'True_Odds_Calculator_3-way'!#REF!/'True_Odds_Calculator_3-way'!C27-1)</f>
        <v>#REF!</v>
      </c>
      <c r="K27" s="6">
        <f>IF('Log_working_3-way'!$D27="","",1/'True_Odds_Calculator_3-way'!A27+1/'True_Odds_Calculator_3-way'!B27+1/'True_Odds_Calculator_3-way'!C27-1)</f>
        <v>3.8793627890335136E-2</v>
      </c>
    </row>
    <row r="28" spans="4:11" x14ac:dyDescent="0.25">
      <c r="D28">
        <f>solve_for_c('True_Odds_Calculator_3-way'!A28,'True_Odds_Calculator_3-way'!B28,'True_Odds_Calculator_3-way'!C28,'Log_working_3-way'!B$1,'Log_working_3-way'!B$2)</f>
        <v>1.0254673679108692</v>
      </c>
      <c r="F28" s="6" t="e">
        <f>IF('Log_working_3-way'!D28="","",1/'True_Odds_Calculator_3-way'!N28+1/'True_Odds_Calculator_3-way'!O28+1/'True_Odds_Calculator_3-way'!#REF!-1)</f>
        <v>#REF!</v>
      </c>
      <c r="H28" s="6">
        <f>IF('Log_working_3-way'!$D28="","",'True_Odds_Calculator_3-way'!N28/'True_Odds_Calculator_3-way'!A28-1)</f>
        <v>11.10521497480628</v>
      </c>
      <c r="I28" s="6">
        <f>IF('Log_working_3-way'!$D28="","",'True_Odds_Calculator_3-way'!O28/'True_Odds_Calculator_3-way'!B28-1)</f>
        <v>7.3274663984125823</v>
      </c>
      <c r="J28" s="6" t="e">
        <f>IF('Log_working_3-way'!$D28="","",'True_Odds_Calculator_3-way'!#REF!/'True_Odds_Calculator_3-way'!C28-1)</f>
        <v>#REF!</v>
      </c>
      <c r="K28" s="6">
        <f>IF('Log_working_3-way'!$D28="","",1/'True_Odds_Calculator_3-way'!A28+1/'True_Odds_Calculator_3-way'!B28+1/'True_Odds_Calculator_3-way'!C28-1)</f>
        <v>2.751545492471652E-2</v>
      </c>
    </row>
    <row r="29" spans="4:11" x14ac:dyDescent="0.25">
      <c r="D29">
        <f>solve_for_c('True_Odds_Calculator_3-way'!A29,'True_Odds_Calculator_3-way'!B29,'True_Odds_Calculator_3-way'!C29,'Log_working_3-way'!B$1,'Log_working_3-way'!B$2)</f>
        <v>1.0265479023074779</v>
      </c>
      <c r="F29" s="6" t="e">
        <f>IF('Log_working_3-way'!D29="","",1/'True_Odds_Calculator_3-way'!N29+1/'True_Odds_Calculator_3-way'!O29+1/'True_Odds_Calculator_3-way'!#REF!-1)</f>
        <v>#REF!</v>
      </c>
      <c r="H29" s="6">
        <f>IF('Log_working_3-way'!$D29="","",'True_Odds_Calculator_3-way'!N29/'True_Odds_Calculator_3-way'!A29-1)</f>
        <v>17.397379418302457</v>
      </c>
      <c r="I29" s="6">
        <f>IF('Log_working_3-way'!$D29="","",'True_Odds_Calculator_3-way'!O29/'True_Odds_Calculator_3-way'!B29-1)</f>
        <v>6.032759359667299</v>
      </c>
      <c r="J29" s="6" t="e">
        <f>IF('Log_working_3-way'!$D29="","",'True_Odds_Calculator_3-way'!#REF!/'True_Odds_Calculator_3-way'!C29-1)</f>
        <v>#REF!</v>
      </c>
      <c r="K29" s="6">
        <f>IF('Log_working_3-way'!$D29="","",1/'True_Odds_Calculator_3-way'!A29+1/'True_Odds_Calculator_3-way'!B29+1/'True_Odds_Calculator_3-way'!C29-1)</f>
        <v>2.8275137672052253E-2</v>
      </c>
    </row>
    <row r="30" spans="4:11" x14ac:dyDescent="0.25">
      <c r="D30">
        <f>solve_for_c('True_Odds_Calculator_3-way'!A30,'True_Odds_Calculator_3-way'!B30,'True_Odds_Calculator_3-way'!C30,'Log_working_3-way'!B$1,'Log_working_3-way'!B$2)</f>
        <v>1.0436236599261699</v>
      </c>
      <c r="F30" s="6" t="e">
        <f>IF('Log_working_3-way'!D30="","",1/'True_Odds_Calculator_3-way'!N30+1/'True_Odds_Calculator_3-way'!O30+1/'True_Odds_Calculator_3-way'!#REF!-1)</f>
        <v>#REF!</v>
      </c>
      <c r="H30" s="6">
        <f>IF('Log_working_3-way'!$D30="","",'True_Odds_Calculator_3-way'!N30/'True_Odds_Calculator_3-way'!A30-1)</f>
        <v>21.916918697162366</v>
      </c>
      <c r="I30" s="6">
        <f>IF('Log_working_3-way'!$D30="","",'True_Odds_Calculator_3-way'!O30/'True_Odds_Calculator_3-way'!B30-1)</f>
        <v>7.7176159223419827</v>
      </c>
      <c r="J30" s="6" t="e">
        <f>IF('Log_working_3-way'!$D30="","",'True_Odds_Calculator_3-way'!#REF!/'True_Odds_Calculator_3-way'!C30-1)</f>
        <v>#REF!</v>
      </c>
      <c r="K30" s="6">
        <f>IF('Log_working_3-way'!$D30="","",1/'True_Odds_Calculator_3-way'!A30+1/'True_Odds_Calculator_3-way'!B30+1/'True_Odds_Calculator_3-way'!C30-1)</f>
        <v>4.5254757475340579E-2</v>
      </c>
    </row>
    <row r="31" spans="4:11" x14ac:dyDescent="0.25">
      <c r="D31">
        <f>solve_for_c('True_Odds_Calculator_3-way'!A31,'True_Odds_Calculator_3-way'!B31,'True_Odds_Calculator_3-way'!C31,'Log_working_3-way'!B$1,'Log_working_3-way'!B$2)</f>
        <v>1.067254601428917</v>
      </c>
      <c r="F31" s="6" t="e">
        <f>IF('Log_working_3-way'!D31="","",1/'True_Odds_Calculator_3-way'!N31+1/'True_Odds_Calculator_3-way'!O31+1/'True_Odds_Calculator_3-way'!#REF!-1)</f>
        <v>#REF!</v>
      </c>
      <c r="H31" s="6">
        <f>IF('Log_working_3-way'!$D31="","",'True_Odds_Calculator_3-way'!N31/'True_Odds_Calculator_3-way'!A31-1)</f>
        <v>50.724944142062114</v>
      </c>
      <c r="I31" s="6">
        <f>IF('Log_working_3-way'!$D31="","",'True_Odds_Calculator_3-way'!O31/'True_Odds_Calculator_3-way'!B31-1)</f>
        <v>3.0009224068633911</v>
      </c>
      <c r="J31" s="6" t="e">
        <f>IF('Log_working_3-way'!$D31="","",'True_Odds_Calculator_3-way'!#REF!/'True_Odds_Calculator_3-way'!C31-1)</f>
        <v>#REF!</v>
      </c>
      <c r="K31" s="6">
        <f>IF('Log_working_3-way'!$D31="","",1/'True_Odds_Calculator_3-way'!A31+1/'True_Odds_Calculator_3-way'!B31+1/'True_Odds_Calculator_3-way'!C31-1)</f>
        <v>5.1027800380202493E-2</v>
      </c>
    </row>
    <row r="32" spans="4:11" x14ac:dyDescent="0.25">
      <c r="D32">
        <f>solve_for_c('True_Odds_Calculator_3-way'!A32,'True_Odds_Calculator_3-way'!B32,'True_Odds_Calculator_3-way'!C32,'Log_working_3-way'!B$1,'Log_working_3-way'!B$2)</f>
        <v>1.041688206399785</v>
      </c>
      <c r="F32" s="6" t="e">
        <f>IF('Log_working_3-way'!D32="","",1/'True_Odds_Calculator_3-way'!N32+1/'True_Odds_Calculator_3-way'!O32+1/'True_Odds_Calculator_3-way'!#REF!-1)</f>
        <v>#REF!</v>
      </c>
      <c r="H32" s="6">
        <f>IF('Log_working_3-way'!$D32="","",'True_Odds_Calculator_3-way'!N32/'True_Odds_Calculator_3-way'!A32-1)</f>
        <v>13.982514783021895</v>
      </c>
      <c r="I32" s="6">
        <f>IF('Log_working_3-way'!$D32="","",'True_Odds_Calculator_3-way'!O32/'True_Odds_Calculator_3-way'!B32-1)</f>
        <v>7.7369110999175614</v>
      </c>
      <c r="J32" s="6" t="e">
        <f>IF('Log_working_3-way'!$D32="","",'True_Odds_Calculator_3-way'!#REF!/'True_Odds_Calculator_3-way'!C32-1)</f>
        <v>#REF!</v>
      </c>
      <c r="K32" s="6">
        <f>IF('Log_working_3-way'!$D32="","",1/'True_Odds_Calculator_3-way'!A32+1/'True_Odds_Calculator_3-way'!B32+1/'True_Odds_Calculator_3-way'!C32-1)</f>
        <v>4.4683286062596306E-2</v>
      </c>
    </row>
    <row r="33" spans="4:11" x14ac:dyDescent="0.25">
      <c r="D33">
        <f>solve_for_c('True_Odds_Calculator_3-way'!A33,'True_Odds_Calculator_3-way'!B33,'True_Odds_Calculator_3-way'!C33,'Log_working_3-way'!B$1,'Log_working_3-way'!B$2)</f>
        <v>1.0510852089539602</v>
      </c>
      <c r="F33" s="6" t="e">
        <f>IF('Log_working_3-way'!D33="","",1/'True_Odds_Calculator_3-way'!N33+1/'True_Odds_Calculator_3-way'!O33+1/'True_Odds_Calculator_3-way'!#REF!-1)</f>
        <v>#REF!</v>
      </c>
      <c r="H33" s="6">
        <f>IF('Log_working_3-way'!$D33="","",'True_Odds_Calculator_3-way'!N33/'True_Odds_Calculator_3-way'!A33-1)</f>
        <v>12.838972826085069</v>
      </c>
      <c r="I33" s="6">
        <f>IF('Log_working_3-way'!$D33="","",'True_Odds_Calculator_3-way'!O33/'True_Odds_Calculator_3-way'!B33-1)</f>
        <v>10.784892722775968</v>
      </c>
      <c r="J33" s="6" t="e">
        <f>IF('Log_working_3-way'!$D33="","",'True_Odds_Calculator_3-way'!#REF!/'True_Odds_Calculator_3-way'!C33-1)</f>
        <v>#REF!</v>
      </c>
      <c r="K33" s="6">
        <f>IF('Log_working_3-way'!$D33="","",1/'True_Odds_Calculator_3-way'!A33+1/'True_Odds_Calculator_3-way'!B33+1/'True_Odds_Calculator_3-way'!C33-1)</f>
        <v>5.4729925333841134E-2</v>
      </c>
    </row>
    <row r="34" spans="4:11" x14ac:dyDescent="0.25">
      <c r="D34">
        <f>solve_for_c('True_Odds_Calculator_3-way'!A34,'True_Odds_Calculator_3-way'!B34,'True_Odds_Calculator_3-way'!C34,'Log_working_3-way'!B$1,'Log_working_3-way'!B$2)</f>
        <v>1.0606799883171627</v>
      </c>
      <c r="F34" s="6" t="e">
        <f>IF('Log_working_3-way'!D34="","",1/'True_Odds_Calculator_3-way'!N34+1/'True_Odds_Calculator_3-way'!O34+1/'True_Odds_Calculator_3-way'!#REF!-1)</f>
        <v>#REF!</v>
      </c>
      <c r="H34" s="6">
        <f>IF('Log_working_3-way'!$D34="","",'True_Odds_Calculator_3-way'!N34/'True_Odds_Calculator_3-way'!A34-1)</f>
        <v>29.958694202361347</v>
      </c>
      <c r="I34" s="6">
        <f>IF('Log_working_3-way'!$D34="","",'True_Odds_Calculator_3-way'!O34/'True_Odds_Calculator_3-way'!B34-1)</f>
        <v>7.1536107356087051</v>
      </c>
      <c r="J34" s="6" t="e">
        <f>IF('Log_working_3-way'!$D34="","",'True_Odds_Calculator_3-way'!#REF!/'True_Odds_Calculator_3-way'!C34-1)</f>
        <v>#REF!</v>
      </c>
      <c r="K34" s="6">
        <f>IF('Log_working_3-way'!$D34="","",1/'True_Odds_Calculator_3-way'!A34+1/'True_Odds_Calculator_3-way'!B34+1/'True_Odds_Calculator_3-way'!C34-1)</f>
        <v>5.8482153005783744E-2</v>
      </c>
    </row>
    <row r="35" spans="4:11" x14ac:dyDescent="0.25">
      <c r="D35">
        <f>solve_for_c('True_Odds_Calculator_3-way'!A35,'True_Odds_Calculator_3-way'!B35,'True_Odds_Calculator_3-way'!C35,'Log_working_3-way'!B$1,'Log_working_3-way'!B$2)</f>
        <v>1.0573689987229751</v>
      </c>
      <c r="F35" s="6" t="e">
        <f>IF('Log_working_3-way'!D35="","",1/'True_Odds_Calculator_3-way'!N35+1/'True_Odds_Calculator_3-way'!O35+1/'True_Odds_Calculator_3-way'!#REF!-1)</f>
        <v>#REF!</v>
      </c>
      <c r="H35" s="6">
        <f>IF('Log_working_3-way'!$D35="","",'True_Odds_Calculator_3-way'!N35/'True_Odds_Calculator_3-way'!A35-1)</f>
        <v>26.60406258510276</v>
      </c>
      <c r="I35" s="6">
        <f>IF('Log_working_3-way'!$D35="","",'True_Odds_Calculator_3-way'!O35/'True_Odds_Calculator_3-way'!B35-1)</f>
        <v>6.5389339108744471</v>
      </c>
      <c r="J35" s="6" t="e">
        <f>IF('Log_working_3-way'!$D35="","",'True_Odds_Calculator_3-way'!#REF!/'True_Odds_Calculator_3-way'!C35-1)</f>
        <v>#REF!</v>
      </c>
      <c r="K35" s="6">
        <f>IF('Log_working_3-way'!$D35="","",1/'True_Odds_Calculator_3-way'!A35+1/'True_Odds_Calculator_3-way'!B35+1/'True_Odds_Calculator_3-way'!C35-1)</f>
        <v>5.7218453717481133E-2</v>
      </c>
    </row>
    <row r="36" spans="4:11" x14ac:dyDescent="0.25">
      <c r="D36">
        <f>solve_for_c('True_Odds_Calculator_3-way'!A36,'True_Odds_Calculator_3-way'!B36,'True_Odds_Calculator_3-way'!C36,'Log_working_3-way'!B$1,'Log_working_3-way'!B$2)</f>
        <v>1.0724471512174725</v>
      </c>
      <c r="F36" s="6" t="e">
        <f>IF('Log_working_3-way'!D36="","",1/'True_Odds_Calculator_3-way'!N36+1/'True_Odds_Calculator_3-way'!O36+1/'True_Odds_Calculator_3-way'!#REF!-1)</f>
        <v>#REF!</v>
      </c>
      <c r="H36" s="6">
        <f>IF('Log_working_3-way'!$D36="","",'True_Odds_Calculator_3-way'!N36/'True_Odds_Calculator_3-way'!A36-1)</f>
        <v>53.285945014335795</v>
      </c>
      <c r="I36" s="6">
        <f>IF('Log_working_3-way'!$D36="","",'True_Odds_Calculator_3-way'!O36/'True_Odds_Calculator_3-way'!B36-1)</f>
        <v>2.3928715633959872</v>
      </c>
      <c r="J36" s="6" t="e">
        <f>IF('Log_working_3-way'!$D36="","",'True_Odds_Calculator_3-way'!#REF!/'True_Odds_Calculator_3-way'!C36-1)</f>
        <v>#REF!</v>
      </c>
      <c r="K36" s="6">
        <f>IF('Log_working_3-way'!$D36="","",1/'True_Odds_Calculator_3-way'!A36+1/'True_Odds_Calculator_3-way'!B36+1/'True_Odds_Calculator_3-way'!C36-1)</f>
        <v>5.2454929037207609E-2</v>
      </c>
    </row>
    <row r="37" spans="4:11" x14ac:dyDescent="0.25">
      <c r="D37">
        <f>solve_for_c('True_Odds_Calculator_3-way'!A37,'True_Odds_Calculator_3-way'!B37,'True_Odds_Calculator_3-way'!C37,'Log_working_3-way'!B$1,'Log_working_3-way'!B$2)</f>
        <v>1.041717598993535</v>
      </c>
      <c r="F37" s="6" t="e">
        <f>IF('Log_working_3-way'!D37="","",1/'True_Odds_Calculator_3-way'!N37+1/'True_Odds_Calculator_3-way'!O37+1/'True_Odds_Calculator_3-way'!#REF!-1)</f>
        <v>#REF!</v>
      </c>
      <c r="H37" s="6">
        <f>IF('Log_working_3-way'!$D37="","",'True_Odds_Calculator_3-way'!N37/'True_Odds_Calculator_3-way'!A37-1)</f>
        <v>13.385675079152772</v>
      </c>
      <c r="I37" s="6">
        <f>IF('Log_working_3-way'!$D37="","",'True_Odds_Calculator_3-way'!O37/'True_Odds_Calculator_3-way'!B37-1)</f>
        <v>7.171235655893577</v>
      </c>
      <c r="J37" s="6" t="e">
        <f>IF('Log_working_3-way'!$D37="","",'True_Odds_Calculator_3-way'!#REF!/'True_Odds_Calculator_3-way'!C37-1)</f>
        <v>#REF!</v>
      </c>
      <c r="K37" s="6">
        <f>IF('Log_working_3-way'!$D37="","",1/'True_Odds_Calculator_3-way'!A37+1/'True_Odds_Calculator_3-way'!B37+1/'True_Odds_Calculator_3-way'!C37-1)</f>
        <v>4.467903091027825E-2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solve_for_c('True_Odds_Calculator_3-way'!A38,'True_Odds_Calculator_3-way'!B38,'True_Odds_Calculator_3-way'!C38,'Log_working_3-way'!B$1,'Log_working_3-way'!B$2)</f>
        <v>1.0414799765282217</v>
      </c>
      <c r="F40" s="6" t="e">
        <f>IF('Log_working_3-way'!D40="","",1/'True_Odds_Calculator_3-way'!N38+1/'True_Odds_Calculator_3-way'!O38+1/'True_Odds_Calculator_3-way'!#REF!-1)</f>
        <v>#REF!</v>
      </c>
      <c r="H40" s="6">
        <f>IF('Log_working_3-way'!$D40="","",'True_Odds_Calculator_3-way'!N38/'True_Odds_Calculator_3-way'!A38-1)</f>
        <v>14.315708965708293</v>
      </c>
      <c r="I40" s="6">
        <f>IF('Log_working_3-way'!$D40="","",'True_Odds_Calculator_3-way'!O38/'True_Odds_Calculator_3-way'!B38-1)</f>
        <v>6.6818834141736829</v>
      </c>
      <c r="J40" s="6" t="e">
        <f>IF('Log_working_3-way'!$D40="","",'True_Odds_Calculator_3-way'!#REF!/'True_Odds_Calculator_3-way'!C38-1)</f>
        <v>#REF!</v>
      </c>
      <c r="K40" s="6">
        <f>IF('Log_working_3-way'!$D40="","",1/'True_Odds_Calculator_3-way'!A38+1/'True_Odds_Calculator_3-way'!B38+1/'True_Odds_Calculator_3-way'!C38-1)</f>
        <v>4.4296949305079769E-2</v>
      </c>
    </row>
    <row r="41" spans="4:11" x14ac:dyDescent="0.25">
      <c r="D41">
        <f>solve_for_c('True_Odds_Calculator_3-way'!A39,'True_Odds_Calculator_3-way'!B39,'True_Odds_Calculator_3-way'!C39,'Log_working_3-way'!B$1,'Log_working_3-way'!B$2)</f>
        <v>1.0498911589290143</v>
      </c>
      <c r="F41" s="6" t="e">
        <f>IF('Log_working_3-way'!D41="","",1/'True_Odds_Calculator_3-way'!N39+1/'True_Odds_Calculator_3-way'!O39+1/'True_Odds_Calculator_3-way'!#REF!-1)</f>
        <v>#REF!</v>
      </c>
      <c r="H41" s="6" t="e">
        <f>IF('Log_working_3-way'!$D41="","",'True_Odds_Calculator_3-way'!N39/'True_Odds_Calculator_3-way'!A39-1)</f>
        <v>#REF!</v>
      </c>
      <c r="I41" s="6" t="e">
        <f>IF('Log_working_3-way'!$D41="","",'True_Odds_Calculator_3-way'!O39/'True_Odds_Calculator_3-way'!B39-1)</f>
        <v>#REF!</v>
      </c>
      <c r="J41" s="6" t="e">
        <f>IF('Log_working_3-way'!$D41="","",'True_Odds_Calculator_3-way'!#REF!/'True_Odds_Calculator_3-way'!C39-1)</f>
        <v>#REF!</v>
      </c>
      <c r="K41" s="6">
        <f>IF('Log_working_3-way'!$D41="","",1/'True_Odds_Calculator_3-way'!A39+1/'True_Odds_Calculator_3-way'!B39+1/'True_Odds_Calculator_3-way'!C39-1)</f>
        <v>4.9072169003143928E-2</v>
      </c>
    </row>
    <row r="42" spans="4:11" x14ac:dyDescent="0.25">
      <c r="D42">
        <f>solve_for_c('True_Odds_Calculator_3-way'!A40,'True_Odds_Calculator_3-way'!B40,'True_Odds_Calculator_3-way'!C40,'Log_working_3-way'!B$1,'Log_working_3-way'!B$2)</f>
        <v>1.0402828628173832</v>
      </c>
      <c r="F42" s="6" t="e">
        <f>IF('Log_working_3-way'!D42="","",1/'True_Odds_Calculator_3-way'!N40+1/'True_Odds_Calculator_3-way'!O40+1/'True_Odds_Calculator_3-way'!#REF!-1)</f>
        <v>#REF!</v>
      </c>
      <c r="H42" s="6" t="e">
        <f>IF('Log_working_3-way'!$D42="","",'True_Odds_Calculator_3-way'!N40/'True_Odds_Calculator_3-way'!A40-1)</f>
        <v>#REF!</v>
      </c>
      <c r="I42" s="6" t="e">
        <f>IF('Log_working_3-way'!$D42="","",'True_Odds_Calculator_3-way'!O40/'True_Odds_Calculator_3-way'!B40-1)</f>
        <v>#REF!</v>
      </c>
      <c r="J42" s="6" t="e">
        <f>IF('Log_working_3-way'!$D42="","",'True_Odds_Calculator_3-way'!#REF!/'True_Odds_Calculator_3-way'!C40-1)</f>
        <v>#REF!</v>
      </c>
      <c r="K42" s="6">
        <f>IF('Log_working_3-way'!$D42="","",1/'True_Odds_Calculator_3-way'!A40+1/'True_Odds_Calculator_3-way'!B40+1/'True_Odds_Calculator_3-way'!C40-1)</f>
        <v>4.335547784379945E-2</v>
      </c>
    </row>
    <row r="43" spans="4:11" x14ac:dyDescent="0.25">
      <c r="D43">
        <f>solve_for_c('True_Odds_Calculator_3-way'!A41,'True_Odds_Calculator_3-way'!B41,'True_Odds_Calculator_3-way'!C41,'Log_working_3-way'!B$1,'Log_working_3-way'!B$2)</f>
        <v>1.0429749791824774</v>
      </c>
      <c r="F43" s="6" t="e">
        <f>IF('Log_working_3-way'!D43="","",1/'True_Odds_Calculator_3-way'!N41+1/'True_Odds_Calculator_3-way'!O41+1/'True_Odds_Calculator_3-way'!#REF!-1)</f>
        <v>#REF!</v>
      </c>
      <c r="H43" s="6">
        <f>IF('Log_working_3-way'!$D43="","",'True_Odds_Calculator_3-way'!N41/'True_Odds_Calculator_3-way'!A41-1)</f>
        <v>17.4207070838983</v>
      </c>
      <c r="I43" s="6">
        <f>IF('Log_working_3-way'!$D43="","",'True_Odds_Calculator_3-way'!O41/'True_Odds_Calculator_3-way'!B41-1)</f>
        <v>9.2266439942903258</v>
      </c>
      <c r="J43" s="6" t="e">
        <f>IF('Log_working_3-way'!$D43="","",'True_Odds_Calculator_3-way'!#REF!/'True_Odds_Calculator_3-way'!C41-1)</f>
        <v>#REF!</v>
      </c>
      <c r="K43" s="6">
        <f>IF('Log_working_3-way'!$D43="","",1/'True_Odds_Calculator_3-way'!A41+1/'True_Odds_Calculator_3-way'!B41+1/'True_Odds_Calculator_3-way'!C41-1)</f>
        <v>4.5505921666912474E-2</v>
      </c>
    </row>
    <row r="44" spans="4:11" x14ac:dyDescent="0.25">
      <c r="D44">
        <f>solve_for_c('True_Odds_Calculator_3-way'!A42,'True_Odds_Calculator_3-way'!B42,'True_Odds_Calculator_3-way'!C42,'Log_working_3-way'!B$1,'Log_working_3-way'!B$2)</f>
        <v>1.0338739577096412</v>
      </c>
      <c r="F44" s="6" t="e">
        <f>IF('Log_working_3-way'!D44="","",1/'True_Odds_Calculator_3-way'!N42+1/'True_Odds_Calculator_3-way'!O42+1/'True_Odds_Calculator_3-way'!#REF!-1)</f>
        <v>#REF!</v>
      </c>
      <c r="H44" s="6">
        <f>IF('Log_working_3-way'!$D44="","",'True_Odds_Calculator_3-way'!N42/'True_Odds_Calculator_3-way'!A42-1)</f>
        <v>21.905211138889364</v>
      </c>
      <c r="I44" s="6">
        <f>IF('Log_working_3-way'!$D44="","",'True_Odds_Calculator_3-way'!O42/'True_Odds_Calculator_3-way'!B42-1)</f>
        <v>8.6679709801210958</v>
      </c>
      <c r="J44" s="6" t="e">
        <f>IF('Log_working_3-way'!$D44="","",'True_Odds_Calculator_3-way'!#REF!/'True_Odds_Calculator_3-way'!C42-1)</f>
        <v>#REF!</v>
      </c>
      <c r="K44" s="6">
        <f>IF('Log_working_3-way'!$D44="","",1/'True_Odds_Calculator_3-way'!A42+1/'True_Odds_Calculator_3-way'!B42+1/'True_Odds_Calculator_3-way'!C42-1)</f>
        <v>3.4911759902393147E-2</v>
      </c>
    </row>
    <row r="45" spans="4:11" x14ac:dyDescent="0.25">
      <c r="D45">
        <f>solve_for_c('True_Odds_Calculator_3-way'!A43,'True_Odds_Calculator_3-way'!B43,'True_Odds_Calculator_3-way'!C43,'Log_working_3-way'!B$1,'Log_working_3-way'!B$2)</f>
        <v>1.0332537994350905</v>
      </c>
      <c r="F45" s="6" t="e">
        <f>IF('Log_working_3-way'!D45="","",1/'True_Odds_Calculator_3-way'!N43+1/'True_Odds_Calculator_3-way'!O43+1/'True_Odds_Calculator_3-way'!#REF!-1)</f>
        <v>#REF!</v>
      </c>
      <c r="H45" s="6">
        <f>IF('Log_working_3-way'!$D45="","",'True_Odds_Calculator_3-way'!N43/'True_Odds_Calculator_3-way'!A43-1)</f>
        <v>38.893698683682125</v>
      </c>
      <c r="I45" s="6">
        <f>IF('Log_working_3-way'!$D45="","",'True_Odds_Calculator_3-way'!O43/'True_Odds_Calculator_3-way'!B43-1)</f>
        <v>3.9282249210743627</v>
      </c>
      <c r="J45" s="6" t="e">
        <f>IF('Log_working_3-way'!$D45="","",'True_Odds_Calculator_3-way'!#REF!/'True_Odds_Calculator_3-way'!C43-1)</f>
        <v>#REF!</v>
      </c>
      <c r="K45" s="6">
        <f>IF('Log_working_3-way'!$D45="","",1/'True_Odds_Calculator_3-way'!A43+1/'True_Odds_Calculator_3-way'!B43+1/'True_Odds_Calculator_3-way'!C43-1)</f>
        <v>2.9647366561698751E-2</v>
      </c>
    </row>
    <row r="46" spans="4:11" x14ac:dyDescent="0.25">
      <c r="D46">
        <f>solve_for_c('True_Odds_Calculator_3-way'!A44,'True_Odds_Calculator_3-way'!B44,'True_Odds_Calculator_3-way'!C44,'Log_working_3-way'!B$1,'Log_working_3-way'!B$2)</f>
        <v>1.0420107849138336</v>
      </c>
      <c r="F46" s="6" t="e">
        <f>IF('Log_working_3-way'!D46="","",1/'True_Odds_Calculator_3-way'!N44+1/'True_Odds_Calculator_3-way'!O44+1/'True_Odds_Calculator_3-way'!#REF!-1)</f>
        <v>#REF!</v>
      </c>
      <c r="H46" s="6">
        <f>IF('Log_working_3-way'!$D46="","",'True_Odds_Calculator_3-way'!N44/'True_Odds_Calculator_3-way'!A44-1)</f>
        <v>18.062395081416817</v>
      </c>
      <c r="I46" s="6">
        <f>IF('Log_working_3-way'!$D46="","",'True_Odds_Calculator_3-way'!O44/'True_Odds_Calculator_3-way'!B44-1)</f>
        <v>7.7830554233716285</v>
      </c>
      <c r="J46" s="6" t="e">
        <f>IF('Log_working_3-way'!$D46="","",'True_Odds_Calculator_3-way'!#REF!/'True_Odds_Calculator_3-way'!C44-1)</f>
        <v>#REF!</v>
      </c>
      <c r="K46" s="6">
        <f>IF('Log_working_3-way'!$D46="","",1/'True_Odds_Calculator_3-way'!A44+1/'True_Odds_Calculator_3-way'!B44+1/'True_Odds_Calculator_3-way'!C44-1)</f>
        <v>4.4444125196337447E-2</v>
      </c>
    </row>
    <row r="47" spans="4:11" x14ac:dyDescent="0.25">
      <c r="D47">
        <f>solve_for_c('True_Odds_Calculator_3-way'!A45,'True_Odds_Calculator_3-way'!B45,'True_Odds_Calculator_3-way'!C45,'Log_working_3-way'!B$1,'Log_working_3-way'!B$2)</f>
        <v>1.0585282097709137</v>
      </c>
      <c r="F47" s="6" t="e">
        <f>IF('Log_working_3-way'!D47="","",1/'True_Odds_Calculator_3-way'!N45+1/'True_Odds_Calculator_3-way'!O45+1/'True_Odds_Calculator_3-way'!#REF!-1)</f>
        <v>#REF!</v>
      </c>
      <c r="H47" s="6">
        <f>IF('Log_working_3-way'!$D47="","",'True_Odds_Calculator_3-way'!N45/'True_Odds_Calculator_3-way'!A45-1)</f>
        <v>3.6673877791472194</v>
      </c>
      <c r="I47" s="6">
        <f>IF('Log_working_3-way'!$D47="","",'True_Odds_Calculator_3-way'!O45/'True_Odds_Calculator_3-way'!B45-1)</f>
        <v>8.0920429351683651</v>
      </c>
      <c r="J47" s="6" t="e">
        <f>IF('Log_working_3-way'!$D47="","",'True_Odds_Calculator_3-way'!#REF!/'True_Odds_Calculator_3-way'!C45-1)</f>
        <v>#REF!</v>
      </c>
      <c r="K47" s="6">
        <f>IF('Log_working_3-way'!$D47="","",1/'True_Odds_Calculator_3-way'!A45+1/'True_Odds_Calculator_3-way'!B45+1/'True_Odds_Calculator_3-way'!C45-1)</f>
        <v>5.8443579654909872E-2</v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3.2</v>
      </c>
      <c r="B2" s="4">
        <f>IF('True_Odds_Calculator_3-way'!B3="","",'True_Odds_Calculator_3-way'!B3)</f>
        <v>2.93</v>
      </c>
      <c r="C2" s="4">
        <f>IF('True_Odds_Calculator_3-way'!C3="","",'True_Odds_Calculator_3-way'!C3)</f>
        <v>2.64</v>
      </c>
      <c r="D2" s="9">
        <f>(K2/(AR2+K2-(AR2*K2)))</f>
        <v>0.30214450183845093</v>
      </c>
      <c r="E2" s="9">
        <f>(L2/(AR2+L2-(AR2*L2)))</f>
        <v>0.33044583330999033</v>
      </c>
      <c r="F2" s="9">
        <f>(M2/(AR2+M2-(AR2*M2)))</f>
        <v>0.36740966485155874</v>
      </c>
      <c r="G2" s="9">
        <f>AR2</f>
        <v>1.0498521160861256</v>
      </c>
      <c r="H2" s="9">
        <f>IF(A2="","",1/D2)</f>
        <v>3.3096746553894762</v>
      </c>
      <c r="I2" s="9">
        <f>IF(B2="","",1/E2)</f>
        <v>3.0262145840462233</v>
      </c>
      <c r="J2" s="9">
        <f>IF(C2="","",1/F2)</f>
        <v>2.7217574703812462</v>
      </c>
      <c r="K2" s="11">
        <f>1/A2</f>
        <v>0.3125</v>
      </c>
      <c r="L2" s="11">
        <f>1/B2</f>
        <v>0.34129692832764502</v>
      </c>
      <c r="M2" s="11">
        <f>1/C2</f>
        <v>0.37878787878787878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-0.28132110352673512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0.23310644844347916</v>
      </c>
      <c r="Q2" s="11">
        <f>2*'OddsRatio_working_3-way'!K2*'OddsRatio_working_3-way'!L2*'OddsRatio_working_3-way'!M2</f>
        <v>8.0799462198779592E-2</v>
      </c>
      <c r="R2" s="11">
        <f>O2/N2</f>
        <v>0</v>
      </c>
      <c r="S2" s="11">
        <f>P2/N2</f>
        <v>-0.82861344393001102</v>
      </c>
      <c r="T2" s="11">
        <f>Q2/N2</f>
        <v>-0.28721436531369526</v>
      </c>
      <c r="U2" s="11">
        <f>'OddsRatio_working_3-way'!S2-'OddsRatio_working_3-way'!R2^2/3</f>
        <v>-0.82861344393001102</v>
      </c>
      <c r="V2" s="11">
        <f>'OddsRatio_working_3-way'!S2*'OddsRatio_working_3-way'!R2/3-2*'OddsRatio_working_3-way'!R2^3/27-'OddsRatio_working_3-way'!T2</f>
        <v>0.28721436531369526</v>
      </c>
      <c r="W2" s="11">
        <f>'OddsRatio_working_3-way'!V2^2+4*'OddsRatio_working_3-way'!U2^3/27</f>
        <v>-1.7932696942524057E-3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0.14515970630378219</v>
      </c>
      <c r="Y2" s="11">
        <f>IF('OddsRatio_working_3-way'!W2&gt;=0,IF('OddsRatio_working_3-way'!V2+SQRT('OddsRatio_working_3-way'!W2)&gt;0,0,PI()),ACOS('OddsRatio_working_3-way'!V2/(2*'OddsRatio_working_3-way'!X2)))</f>
        <v>0.14638578486772835</v>
      </c>
      <c r="Z2" s="11">
        <f>'OddsRatio_working_3-way'!X2^(1/3)*COS('OddsRatio_working_3-way'!Y2/3)</f>
        <v>0.5249260580430628</v>
      </c>
      <c r="AA2" s="11">
        <f>'OddsRatio_working_3-way'!X2^(1/3)*COS(('OddsRatio_working_3-way'!Y2+2*PI())/3)</f>
        <v>-0.28466294282837146</v>
      </c>
      <c r="AB2" s="11">
        <f>'OddsRatio_working_3-way'!X2^(1/3)*COS(('OddsRatio_working_3-way'!Y2+4*PI())/3)</f>
        <v>-0.2402631152146914</v>
      </c>
      <c r="AC2" s="11">
        <f>'OddsRatio_working_3-way'!X2^(1/3)*SIN('OddsRatio_working_3-way'!Y2/3)</f>
        <v>2.5634252424731288E-2</v>
      </c>
      <c r="AD2" s="11">
        <f>'OddsRatio_working_3-way'!X2^(1/3)*SIN(('OddsRatio_working_3-way'!Y2+2*PI())/3)</f>
        <v>0.44178217516135149</v>
      </c>
      <c r="AE2" s="11">
        <f>'OddsRatio_working_3-way'!X2^(1/3)*SIN(('OddsRatio_working_3-way'!Y2+4*PI())/3)</f>
        <v>-0.46741642758608265</v>
      </c>
      <c r="AF2" s="11">
        <f>-'OddsRatio_working_3-way'!U2/(3*'OddsRatio_working_3-way'!X2^(1/3))*COS(('OddsRatio_working_3-way'!Y2)/3)</f>
        <v>0.52492605804306269</v>
      </c>
      <c r="AG2" s="11">
        <f>-'OddsRatio_working_3-way'!U2/(3*'OddsRatio_working_3-way'!X2^(1/3))*COS(('OddsRatio_working_3-way'!Y2+2*PI())/3)</f>
        <v>-0.2846629428283714</v>
      </c>
      <c r="AH2" s="11">
        <f>-'OddsRatio_working_3-way'!U2/(3*'OddsRatio_working_3-way'!X2^(1/3))*COS(('OddsRatio_working_3-way'!Y2+4*PI())/3)</f>
        <v>-0.24026311521469138</v>
      </c>
      <c r="AI2" s="11">
        <f>'OddsRatio_working_3-way'!U2/(3*'OddsRatio_working_3-way'!X2^(1/3))*SIN(('OddsRatio_working_3-way'!Y2)/3)</f>
        <v>-2.5634252424731285E-2</v>
      </c>
      <c r="AJ2" s="11">
        <f>'OddsRatio_working_3-way'!U2/(3*'OddsRatio_working_3-way'!X2^(1/3))*SIN(('OddsRatio_working_3-way'!Y2+2*PI())/3)</f>
        <v>-0.44178217516135143</v>
      </c>
      <c r="AK2" s="11">
        <f>'OddsRatio_working_3-way'!U2/(3*'OddsRatio_working_3-way'!X2^(1/3))*SIN(('OddsRatio_working_3-way'!Y2+4*PI())/3)</f>
        <v>0.46741642758608259</v>
      </c>
      <c r="AL2" s="11">
        <f>'OddsRatio_working_3-way'!Z2+'OddsRatio_working_3-way'!AF2</f>
        <v>1.0498521160861256</v>
      </c>
      <c r="AM2" s="11">
        <f>'OddsRatio_working_3-way'!AA2+'OddsRatio_working_3-way'!AG2</f>
        <v>-0.56932588565674291</v>
      </c>
      <c r="AN2" s="11">
        <f>'OddsRatio_working_3-way'!AB2+'OddsRatio_working_3-way'!AH2</f>
        <v>-0.48052623042938281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1.0498521160861256</v>
      </c>
      <c r="AS2" s="11">
        <f>IF(('OddsRatio_working_3-way'!X2=0),IF(Q2&gt;0,-Q2^(1/3),(-Q2)^(1/3)),'OddsRatio_working_3-way'!AM2-'OddsRatio_working_3-way'!R2/3)</f>
        <v>-0.56932588565674291</v>
      </c>
      <c r="AT2" s="11">
        <f>IF(('OddsRatio_working_3-way'!X2=0),IF(Q2&gt;0,-Q2^(1/3),(-Q2)^(1/3)),'OddsRatio_working_3-way'!AN2-'OddsRatio_working_3-way'!R2/3)</f>
        <v>-0.48052623042938281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3.13</v>
      </c>
      <c r="C3" s="4">
        <f>IF('True_Odds_Calculator_3-way'!C4="","",'True_Odds_Calculator_3-way'!C4)</f>
        <v>2.98</v>
      </c>
      <c r="D3" s="9">
        <f t="shared" ref="D3" si="0">(K3/(AR3+K3-(AR3*K3)))</f>
        <v>0.36698090817105772</v>
      </c>
      <c r="E3" s="9">
        <f t="shared" ref="E3" si="1">(L3/(AR3+L3-(AR3*L3)))</f>
        <v>0.30861196836006555</v>
      </c>
      <c r="F3" s="9">
        <f t="shared" ref="F3" si="2">(M3/(AR3+M3-(AR3*M3)))</f>
        <v>0.32440712346887685</v>
      </c>
      <c r="G3" s="9">
        <f t="shared" ref="G3" si="3">AR3</f>
        <v>1.0517910946345244</v>
      </c>
      <c r="H3" s="9">
        <f t="shared" ref="H3" si="4">IF(A3="","",1/D3)</f>
        <v>2.7249373952006199</v>
      </c>
      <c r="I3" s="9">
        <f t="shared" ref="I3" si="5">IF(B3="","",1/E3)</f>
        <v>3.2403150315715372</v>
      </c>
      <c r="J3" s="9">
        <f t="shared" ref="J3" si="6">IF(C3="","",1/F3)</f>
        <v>3.082546367376358</v>
      </c>
      <c r="K3" s="11">
        <f t="shared" ref="K3" si="7">1/A3</f>
        <v>0.37878787878787878</v>
      </c>
      <c r="L3" s="11">
        <f t="shared" ref="L3" si="8">1/B3</f>
        <v>0.31948881789137379</v>
      </c>
      <c r="M3" s="11">
        <f t="shared" ref="M3" si="9">1/C3</f>
        <v>0.33557046979865773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-0.28088213221262093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0.23350883451232959</v>
      </c>
      <c r="Q3" s="11">
        <f>2*'OddsRatio_working_3-way'!K3*'OddsRatio_working_3-way'!L3*'OddsRatio_working_3-way'!M3</f>
        <v>8.1220464178201598E-2</v>
      </c>
      <c r="R3" s="11">
        <f t="shared" ref="R3" si="10">O3/N3</f>
        <v>0</v>
      </c>
      <c r="S3" s="11">
        <f t="shared" ref="S3" si="11">P3/N3</f>
        <v>-0.83134100653853304</v>
      </c>
      <c r="T3" s="11">
        <f t="shared" ref="T3" si="12">Q3/N3</f>
        <v>-0.28916208923079412</v>
      </c>
      <c r="U3" s="11">
        <f>'OddsRatio_working_3-way'!S3-'OddsRatio_working_3-way'!R3^2/3</f>
        <v>-0.83134100653853304</v>
      </c>
      <c r="V3" s="11">
        <f>'OddsRatio_working_3-way'!S3*'OddsRatio_working_3-way'!R3/3-2*'OddsRatio_working_3-way'!R3^3/27-'OddsRatio_working_3-way'!T3</f>
        <v>0.28916208923079412</v>
      </c>
      <c r="W3" s="11">
        <f>'OddsRatio_working_3-way'!V3^2+4*'OddsRatio_working_3-way'!U3^3/27</f>
        <v>-1.5057214684336545E-3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0.14587703324782778</v>
      </c>
      <c r="Y3" s="11">
        <f>IF('OddsRatio_working_3-way'!W3&gt;=0,IF('OddsRatio_working_3-way'!V3+SQRT('OddsRatio_working_3-way'!W3)&gt;0,0,PI()),ACOS('OddsRatio_working_3-way'!V3/(2*'OddsRatio_working_3-way'!X3)))</f>
        <v>0.13339642313689448</v>
      </c>
      <c r="Z3" s="11">
        <f>'OddsRatio_working_3-way'!X3^(1/3)*COS('OddsRatio_working_3-way'!Y3/3)</f>
        <v>0.52589554731726218</v>
      </c>
      <c r="AA3" s="11">
        <f>'OddsRatio_working_3-way'!X3^(1/3)*COS(('OddsRatio_working_3-way'!Y3+2*PI())/3)</f>
        <v>-0.28321243794257961</v>
      </c>
      <c r="AB3" s="11">
        <f>'OddsRatio_working_3-way'!X3^(1/3)*COS(('OddsRatio_working_3-way'!Y3+4*PI())/3)</f>
        <v>-0.24268310937468277</v>
      </c>
      <c r="AC3" s="11">
        <f>'OddsRatio_working_3-way'!X3^(1/3)*SIN('OddsRatio_working_3-way'!Y3/3)</f>
        <v>2.3399618758750036E-2</v>
      </c>
      <c r="AD3" s="11">
        <f>'OddsRatio_working_3-way'!X3^(1/3)*SIN(('OddsRatio_working_3-way'!Y3+2*PI())/3)</f>
        <v>0.44373909433449532</v>
      </c>
      <c r="AE3" s="11">
        <f>'OddsRatio_working_3-way'!X3^(1/3)*SIN(('OddsRatio_working_3-way'!Y3+4*PI())/3)</f>
        <v>-0.46713871309324545</v>
      </c>
      <c r="AF3" s="11">
        <f>-'OddsRatio_working_3-way'!U3/(3*'OddsRatio_working_3-way'!X3^(1/3))*COS(('OddsRatio_working_3-way'!Y3)/3)</f>
        <v>0.52589554731726218</v>
      </c>
      <c r="AG3" s="11">
        <f>-'OddsRatio_working_3-way'!U3/(3*'OddsRatio_working_3-way'!X3^(1/3))*COS(('OddsRatio_working_3-way'!Y3+2*PI())/3)</f>
        <v>-0.28321243794257961</v>
      </c>
      <c r="AH3" s="11">
        <f>-'OddsRatio_working_3-way'!U3/(3*'OddsRatio_working_3-way'!X3^(1/3))*COS(('OddsRatio_working_3-way'!Y3+4*PI())/3)</f>
        <v>-0.24268310937468277</v>
      </c>
      <c r="AI3" s="11">
        <f>'OddsRatio_working_3-way'!U3/(3*'OddsRatio_working_3-way'!X3^(1/3))*SIN(('OddsRatio_working_3-way'!Y3)/3)</f>
        <v>-2.3399618758750036E-2</v>
      </c>
      <c r="AJ3" s="11">
        <f>'OddsRatio_working_3-way'!U3/(3*'OddsRatio_working_3-way'!X3^(1/3))*SIN(('OddsRatio_working_3-way'!Y3+2*PI())/3)</f>
        <v>-0.44373909433449532</v>
      </c>
      <c r="AK3" s="11">
        <f>'OddsRatio_working_3-way'!U3/(3*'OddsRatio_working_3-way'!X3^(1/3))*SIN(('OddsRatio_working_3-way'!Y3+4*PI())/3)</f>
        <v>0.46713871309324545</v>
      </c>
      <c r="AL3" s="11">
        <f>'OddsRatio_working_3-way'!Z3+'OddsRatio_working_3-way'!AF3</f>
        <v>1.0517910946345244</v>
      </c>
      <c r="AM3" s="11">
        <f>'OddsRatio_working_3-way'!AA3+'OddsRatio_working_3-way'!AG3</f>
        <v>-0.56642487588515922</v>
      </c>
      <c r="AN3" s="11">
        <f>'OddsRatio_working_3-way'!AB3+'OddsRatio_working_3-way'!AH3</f>
        <v>-0.48536621874936553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1.0517910946345244</v>
      </c>
      <c r="AS3" s="11">
        <f>IF(('OddsRatio_working_3-way'!X3=0),IF(Q3&gt;0,-Q3^(1/3),(-Q3)^(1/3)),'OddsRatio_working_3-way'!AM3-'OddsRatio_working_3-way'!R3/3)</f>
        <v>-0.56642487588515922</v>
      </c>
      <c r="AT3" s="11">
        <f>IF(('OddsRatio_working_3-way'!X3=0),IF(Q3&gt;0,-Q3^(1/3),(-Q3)^(1/3)),'OddsRatio_working_3-way'!AN3-'OddsRatio_working_3-way'!R3/3)</f>
        <v>-0.48536621874936553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5.91</v>
      </c>
      <c r="B4" s="4">
        <f>IF('True_Odds_Calculator_3-way'!B5="","",'True_Odds_Calculator_3-way'!B5)</f>
        <v>4.0599999999999996</v>
      </c>
      <c r="C4" s="4">
        <f>IF('True_Odds_Calculator_3-way'!C5="","",'True_Odds_Calculator_3-way'!C5)</f>
        <v>1.61</v>
      </c>
      <c r="D4" s="9">
        <f t="shared" ref="D4:D67" si="13">(K4/(AR4+K4-(AR4*K4)))</f>
        <v>0.16016371436002952</v>
      </c>
      <c r="E4" s="9">
        <f t="shared" ref="E4:E67" si="14">(L4/(AR4+L4-(AR4*L4)))</f>
        <v>0.23430657708814226</v>
      </c>
      <c r="F4" s="9">
        <f t="shared" ref="F4:F67" si="15">(M4/(AR4+M4-(AR4*M4)))</f>
        <v>0.60552970855182808</v>
      </c>
      <c r="G4" s="9">
        <f t="shared" ref="G4:G67" si="16">AR4</f>
        <v>1.0679453044145393</v>
      </c>
      <c r="H4" s="9">
        <f t="shared" ref="H4:H67" si="17">IF(A4="","",1/D4)</f>
        <v>6.2436114446753876</v>
      </c>
      <c r="I4" s="9">
        <f t="shared" ref="I4:I67" si="18">IF(B4="","",1/E4)</f>
        <v>4.2679126315084899</v>
      </c>
      <c r="J4" s="9">
        <f t="shared" ref="J4:J67" si="19">IF(C4="","",1/F4)</f>
        <v>1.651446635692869</v>
      </c>
      <c r="K4" s="11">
        <f t="shared" ref="K4:K67" si="20">1/A4</f>
        <v>0.16920473773265651</v>
      </c>
      <c r="L4" s="11">
        <f t="shared" ref="L4:L67" si="21">1/B4</f>
        <v>0.24630541871921185</v>
      </c>
      <c r="M4" s="11">
        <f t="shared" ref="M4:M67" si="22">1/C4</f>
        <v>0.6211180124223602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-0.23724297594287891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0.22209966186491339</v>
      </c>
      <c r="Q4" s="11">
        <f>2*'OddsRatio_working_3-way'!K4*'OddsRatio_working_3-way'!L4*'OddsRatio_working_3-way'!M4</f>
        <v>5.1771482952194268E-2</v>
      </c>
      <c r="R4" s="11">
        <f t="shared" ref="R4:R67" si="23">O4/N4</f>
        <v>0</v>
      </c>
      <c r="S4" s="11">
        <f t="shared" ref="S4:S67" si="24">P4/N4</f>
        <v>-0.93616959988896964</v>
      </c>
      <c r="T4" s="11">
        <f t="shared" ref="T4:T67" si="25">Q4/N4</f>
        <v>-0.21822135195547079</v>
      </c>
      <c r="U4" s="11">
        <f>'OddsRatio_working_3-way'!S4-'OddsRatio_working_3-way'!R4^2/3</f>
        <v>-0.93616959988896964</v>
      </c>
      <c r="V4" s="11">
        <f>'OddsRatio_working_3-way'!S4*'OddsRatio_working_3-way'!R4/3-2*'OddsRatio_working_3-way'!R4^3/27-'OddsRatio_working_3-way'!T4</f>
        <v>0.21822135195547079</v>
      </c>
      <c r="W4" s="11">
        <f>'OddsRatio_working_3-way'!V4^2+4*'OddsRatio_working_3-way'!U4^3/27</f>
        <v>-7.3930803643691589E-2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0.17432108456305928</v>
      </c>
      <c r="Y4" s="11">
        <f>IF('OddsRatio_working_3-way'!W4&gt;=0,IF('OddsRatio_working_3-way'!V4+SQRT('OddsRatio_working_3-way'!W4)&gt;0,0,PI()),ACOS('OddsRatio_working_3-way'!V4/(2*'OddsRatio_working_3-way'!X4)))</f>
        <v>0.8944884688760999</v>
      </c>
      <c r="Z4" s="11">
        <f>'OddsRatio_working_3-way'!X4^(1/3)*COS('OddsRatio_working_3-way'!Y4/3)</f>
        <v>0.53397265220726964</v>
      </c>
      <c r="AA4" s="11">
        <f>'OddsRatio_working_3-way'!X4^(1/3)*COS(('OddsRatio_working_3-way'!Y4+2*PI())/3)</f>
        <v>-0.4091035488223928</v>
      </c>
      <c r="AB4" s="11">
        <f>'OddsRatio_working_3-way'!X4^(1/3)*COS(('OddsRatio_working_3-way'!Y4+4*PI())/3)</f>
        <v>-0.12486910338487707</v>
      </c>
      <c r="AC4" s="11">
        <f>'OddsRatio_working_3-way'!X4^(1/3)*SIN('OddsRatio_working_3-way'!Y4/3)</f>
        <v>0.16410283358631389</v>
      </c>
      <c r="AD4" s="11">
        <f>'OddsRatio_working_3-way'!X4^(1/3)*SIN(('OddsRatio_working_3-way'!Y4+2*PI())/3)</f>
        <v>0.38038246494449152</v>
      </c>
      <c r="AE4" s="11">
        <f>'OddsRatio_working_3-way'!X4^(1/3)*SIN(('OddsRatio_working_3-way'!Y4+4*PI())/3)</f>
        <v>-0.5444852985308053</v>
      </c>
      <c r="AF4" s="11">
        <f>-'OddsRatio_working_3-way'!U4/(3*'OddsRatio_working_3-way'!X4^(1/3))*COS(('OddsRatio_working_3-way'!Y4)/3)</f>
        <v>0.53397265220726964</v>
      </c>
      <c r="AG4" s="11">
        <f>-'OddsRatio_working_3-way'!U4/(3*'OddsRatio_working_3-way'!X4^(1/3))*COS(('OddsRatio_working_3-way'!Y4+2*PI())/3)</f>
        <v>-0.4091035488223928</v>
      </c>
      <c r="AH4" s="11">
        <f>-'OddsRatio_working_3-way'!U4/(3*'OddsRatio_working_3-way'!X4^(1/3))*COS(('OddsRatio_working_3-way'!Y4+4*PI())/3)</f>
        <v>-0.12486910338487707</v>
      </c>
      <c r="AI4" s="11">
        <f>'OddsRatio_working_3-way'!U4/(3*'OddsRatio_working_3-way'!X4^(1/3))*SIN(('OddsRatio_working_3-way'!Y4)/3)</f>
        <v>-0.16410283358631389</v>
      </c>
      <c r="AJ4" s="11">
        <f>'OddsRatio_working_3-way'!U4/(3*'OddsRatio_working_3-way'!X4^(1/3))*SIN(('OddsRatio_working_3-way'!Y4+2*PI())/3)</f>
        <v>-0.38038246494449152</v>
      </c>
      <c r="AK4" s="11">
        <f>'OddsRatio_working_3-way'!U4/(3*'OddsRatio_working_3-way'!X4^(1/3))*SIN(('OddsRatio_working_3-way'!Y4+4*PI())/3)</f>
        <v>0.5444852985308053</v>
      </c>
      <c r="AL4" s="11">
        <f>'OddsRatio_working_3-way'!Z4+'OddsRatio_working_3-way'!AF4</f>
        <v>1.0679453044145393</v>
      </c>
      <c r="AM4" s="11">
        <f>'OddsRatio_working_3-way'!AA4+'OddsRatio_working_3-way'!AG4</f>
        <v>-0.81820709764478561</v>
      </c>
      <c r="AN4" s="11">
        <f>'OddsRatio_working_3-way'!AB4+'OddsRatio_working_3-way'!AH4</f>
        <v>-0.24973820676975414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1.0679453044145393</v>
      </c>
      <c r="AS4" s="11">
        <f>IF(('OddsRatio_working_3-way'!X4=0),IF(Q4&gt;0,-Q4^(1/3),(-Q4)^(1/3)),'OddsRatio_working_3-way'!AM4-'OddsRatio_working_3-way'!R4/3)</f>
        <v>-0.81820709764478561</v>
      </c>
      <c r="AT4" s="11">
        <f>IF(('OddsRatio_working_3-way'!X4=0),IF(Q4&gt;0,-Q4^(1/3),(-Q4)^(1/3)),'OddsRatio_working_3-way'!AN4-'OddsRatio_working_3-way'!R4/3)</f>
        <v>-0.24973820676975414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2.95</v>
      </c>
      <c r="B6" s="4">
        <f>IF('True_Odds_Calculator_3-way'!B6="","",'True_Odds_Calculator_3-way'!B6)</f>
        <v>2.83</v>
      </c>
      <c r="C6" s="4">
        <f>IF('True_Odds_Calculator_3-way'!C6="","",'True_Odds_Calculator_3-way'!C6)</f>
        <v>2.84</v>
      </c>
      <c r="D6" s="9">
        <f t="shared" si="13"/>
        <v>0.32435887606696351</v>
      </c>
      <c r="E6" s="9">
        <f t="shared" si="14"/>
        <v>0.33843009385046446</v>
      </c>
      <c r="F6" s="9">
        <f t="shared" si="15"/>
        <v>0.33721103008257214</v>
      </c>
      <c r="G6" s="9">
        <f t="shared" si="16"/>
        <v>1.0682076342700006</v>
      </c>
      <c r="H6" s="9">
        <f t="shared" si="17"/>
        <v>3.0830048868265014</v>
      </c>
      <c r="I6" s="9">
        <f t="shared" si="18"/>
        <v>2.9548199707141016</v>
      </c>
      <c r="J6" s="9">
        <f t="shared" si="19"/>
        <v>2.9655020470568005</v>
      </c>
      <c r="K6" s="11">
        <f t="shared" si="20"/>
        <v>0.33898305084745761</v>
      </c>
      <c r="L6" s="11">
        <f t="shared" si="21"/>
        <v>0.35335689045936397</v>
      </c>
      <c r="M6" s="11">
        <f t="shared" si="22"/>
        <v>0.35211267605633806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-0.27693428945235166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0.23703338796629572</v>
      </c>
      <c r="Q6" s="11">
        <f>2*'OddsRatio_working_3-way'!K6*'OddsRatio_working_3-way'!L6*'OddsRatio_working_3-way'!M6</f>
        <v>8.4353518849215561E-2</v>
      </c>
      <c r="R6" s="11">
        <f t="shared" si="23"/>
        <v>0</v>
      </c>
      <c r="S6" s="11">
        <f t="shared" si="24"/>
        <v>-0.8559192450853178</v>
      </c>
      <c r="T6" s="11">
        <f t="shared" si="25"/>
        <v>-0.30459759611577147</v>
      </c>
      <c r="U6" s="11">
        <f>'OddsRatio_working_3-way'!S6-'OddsRatio_working_3-way'!R6^2/3</f>
        <v>-0.8559192450853178</v>
      </c>
      <c r="V6" s="11">
        <f>'OddsRatio_working_3-way'!S6*'OddsRatio_working_3-way'!R6/3-2*'OddsRatio_working_3-way'!R6^3/27-'OddsRatio_working_3-way'!T6</f>
        <v>0.30459759611577147</v>
      </c>
      <c r="W6" s="11">
        <f>'OddsRatio_working_3-way'!V6^2+4*'OddsRatio_working_3-way'!U6^3/27</f>
        <v>-1.1578838817076498E-4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0.15239380232450186</v>
      </c>
      <c r="Y6" s="11">
        <f>IF('OddsRatio_working_3-way'!W6&gt;=0,IF('OddsRatio_working_3-way'!V6+SQRT('OddsRatio_working_3-way'!W6)&gt;0,0,PI()),ACOS('OddsRatio_working_3-way'!V6/(2*'OddsRatio_working_3-way'!X6)))</f>
        <v>3.5312256041574841E-2</v>
      </c>
      <c r="Z6" s="11">
        <f>'OddsRatio_working_3-way'!X6^(1/3)*COS('OddsRatio_working_3-way'!Y6/3)</f>
        <v>0.53410381713500044</v>
      </c>
      <c r="AA6" s="11">
        <f>'OddsRatio_working_3-way'!X6^(1/3)*COS(('OddsRatio_working_3-way'!Y6+2*PI())/3)</f>
        <v>-0.27249669163902873</v>
      </c>
      <c r="AB6" s="11">
        <f>'OddsRatio_working_3-way'!X6^(1/3)*COS(('OddsRatio_working_3-way'!Y6+4*PI())/3)</f>
        <v>-0.26160712549597182</v>
      </c>
      <c r="AC6" s="11">
        <f>'OddsRatio_working_3-way'!X6^(1/3)*SIN('OddsRatio_working_3-way'!Y6/3)</f>
        <v>6.2870939440521712E-3</v>
      </c>
      <c r="AD6" s="11">
        <f>'OddsRatio_working_3-way'!X6^(1/3)*SIN(('OddsRatio_working_3-way'!Y6+2*PI())/3)</f>
        <v>0.45940392692512261</v>
      </c>
      <c r="AE6" s="11">
        <f>'OddsRatio_working_3-way'!X6^(1/3)*SIN(('OddsRatio_working_3-way'!Y6+4*PI())/3)</f>
        <v>-0.4656910208691748</v>
      </c>
      <c r="AF6" s="11">
        <f>-'OddsRatio_working_3-way'!U6/(3*'OddsRatio_working_3-way'!X6^(1/3))*COS(('OddsRatio_working_3-way'!Y6)/3)</f>
        <v>0.53410381713500032</v>
      </c>
      <c r="AG6" s="11">
        <f>-'OddsRatio_working_3-way'!U6/(3*'OddsRatio_working_3-way'!X6^(1/3))*COS(('OddsRatio_working_3-way'!Y6+2*PI())/3)</f>
        <v>-0.27249669163902868</v>
      </c>
      <c r="AH6" s="11">
        <f>-'OddsRatio_working_3-way'!U6/(3*'OddsRatio_working_3-way'!X6^(1/3))*COS(('OddsRatio_working_3-way'!Y6+4*PI())/3)</f>
        <v>-0.26160712549597176</v>
      </c>
      <c r="AI6" s="11">
        <f>'OddsRatio_working_3-way'!U6/(3*'OddsRatio_working_3-way'!X6^(1/3))*SIN(('OddsRatio_working_3-way'!Y6)/3)</f>
        <v>-6.2870939440521703E-3</v>
      </c>
      <c r="AJ6" s="11">
        <f>'OddsRatio_working_3-way'!U6/(3*'OddsRatio_working_3-way'!X6^(1/3))*SIN(('OddsRatio_working_3-way'!Y6+2*PI())/3)</f>
        <v>-0.45940392692512255</v>
      </c>
      <c r="AK6" s="11">
        <f>'OddsRatio_working_3-way'!U6/(3*'OddsRatio_working_3-way'!X6^(1/3))*SIN(('OddsRatio_working_3-way'!Y6+4*PI())/3)</f>
        <v>0.46569102086917469</v>
      </c>
      <c r="AL6" s="11">
        <f>'OddsRatio_working_3-way'!Z6+'OddsRatio_working_3-way'!AF6</f>
        <v>1.0682076342700006</v>
      </c>
      <c r="AM6" s="11">
        <f>'OddsRatio_working_3-way'!AA6+'OddsRatio_working_3-way'!AG6</f>
        <v>-0.54499338327805735</v>
      </c>
      <c r="AN6" s="11">
        <f>'OddsRatio_working_3-way'!AB6+'OddsRatio_working_3-way'!AH6</f>
        <v>-0.52321425099194352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1.0682076342700006</v>
      </c>
      <c r="AS6" s="11">
        <f>IF(('OddsRatio_working_3-way'!X6=0),IF(Q6&gt;0,-Q6^(1/3),(-Q6)^(1/3)),'OddsRatio_working_3-way'!AM6-'OddsRatio_working_3-way'!R6/3)</f>
        <v>-0.54499338327805735</v>
      </c>
      <c r="AT6" s="11">
        <f>IF(('OddsRatio_working_3-way'!X6=0),IF(Q6&gt;0,-Q6^(1/3),(-Q6)^(1/3)),'OddsRatio_working_3-way'!AN6-'OddsRatio_working_3-way'!R6/3)</f>
        <v>-0.52321425099194352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3.03</v>
      </c>
      <c r="B7" s="4">
        <f>IF('True_Odds_Calculator_3-way'!B7="","",'True_Odds_Calculator_3-way'!B7)</f>
        <v>2.96</v>
      </c>
      <c r="C7" s="4">
        <f>IF('True_Odds_Calculator_3-way'!C7="","",'True_Odds_Calculator_3-way'!C7)</f>
        <v>2.74</v>
      </c>
      <c r="D7" s="9">
        <f t="shared" si="13"/>
        <v>0.31931007487704094</v>
      </c>
      <c r="E7" s="9">
        <f t="shared" si="14"/>
        <v>0.32698509063075726</v>
      </c>
      <c r="F7" s="9">
        <f t="shared" si="15"/>
        <v>0.35370483449220164</v>
      </c>
      <c r="G7" s="9">
        <f t="shared" si="16"/>
        <v>1.050124190975938</v>
      </c>
      <c r="H7" s="9">
        <f t="shared" si="17"/>
        <v>3.1317521076811539</v>
      </c>
      <c r="I7" s="9">
        <f t="shared" si="18"/>
        <v>3.0582434143128383</v>
      </c>
      <c r="J7" s="9">
        <f t="shared" si="19"/>
        <v>2.8272160922981326</v>
      </c>
      <c r="K7" s="11">
        <f t="shared" si="20"/>
        <v>0.33003300330033003</v>
      </c>
      <c r="L7" s="11">
        <f t="shared" si="21"/>
        <v>0.33783783783783783</v>
      </c>
      <c r="M7" s="11">
        <f t="shared" si="22"/>
        <v>0.36496350364963503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-0.28171920565502973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0.23316841449384626</v>
      </c>
      <c r="Q7" s="11">
        <f>2*'OddsRatio_working_3-way'!K7*'OddsRatio_working_3-way'!L7*'OddsRatio_working_3-way'!M7</f>
        <v>8.1385135948986498E-2</v>
      </c>
      <c r="R7" s="11">
        <f t="shared" si="23"/>
        <v>0</v>
      </c>
      <c r="S7" s="11">
        <f t="shared" si="24"/>
        <v>-0.82766247317680286</v>
      </c>
      <c r="T7" s="11">
        <f t="shared" si="25"/>
        <v>-0.28888742519260141</v>
      </c>
      <c r="U7" s="11">
        <f>'OddsRatio_working_3-way'!S7-'OddsRatio_working_3-way'!R7^2/3</f>
        <v>-0.82766247317680286</v>
      </c>
      <c r="V7" s="11">
        <f>'OddsRatio_working_3-way'!S7*'OddsRatio_working_3-way'!R7/3-2*'OddsRatio_working_3-way'!R7^3/27-'OddsRatio_working_3-way'!T7</f>
        <v>0.28888742519260141</v>
      </c>
      <c r="W7" s="11">
        <f>'OddsRatio_working_3-way'!V7^2+4*'OddsRatio_working_3-way'!U7^3/27</f>
        <v>-5.3955571092013932E-4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0.144909885916499</v>
      </c>
      <c r="Y7" s="11">
        <f>IF('OddsRatio_working_3-way'!W7&gt;=0,IF('OddsRatio_working_3-way'!V7+SQRT('OddsRatio_working_3-way'!W7)&gt;0,0,PI()),ACOS('OddsRatio_working_3-way'!V7/(2*'OddsRatio_working_3-way'!X7)))</f>
        <v>8.0233584157686E-2</v>
      </c>
      <c r="Z7" s="11">
        <f>'OddsRatio_working_3-way'!X7^(1/3)*COS('OddsRatio_working_3-way'!Y7/3)</f>
        <v>0.525062095487969</v>
      </c>
      <c r="AA7" s="11">
        <f>'OddsRatio_working_3-way'!X7^(1/3)*COS(('OddsRatio_working_3-way'!Y7+2*PI())/3)</f>
        <v>-0.27469514267693934</v>
      </c>
      <c r="AB7" s="11">
        <f>'OddsRatio_working_3-way'!X7^(1/3)*COS(('OddsRatio_working_3-way'!Y7+4*PI())/3)</f>
        <v>-0.25036695281102961</v>
      </c>
      <c r="AC7" s="11">
        <f>'OddsRatio_working_3-way'!X7^(1/3)*SIN('OddsRatio_working_3-way'!Y7/3)</f>
        <v>1.4045886967979402E-2</v>
      </c>
      <c r="AD7" s="11">
        <f>'OddsRatio_working_3-way'!X7^(1/3)*SIN(('OddsRatio_working_3-way'!Y7+2*PI())/3)</f>
        <v>0.44769416977288223</v>
      </c>
      <c r="AE7" s="11">
        <f>'OddsRatio_working_3-way'!X7^(1/3)*SIN(('OddsRatio_working_3-way'!Y7+4*PI())/3)</f>
        <v>-0.4617400567408616</v>
      </c>
      <c r="AF7" s="11">
        <f>-'OddsRatio_working_3-way'!U7/(3*'OddsRatio_working_3-way'!X7^(1/3))*COS(('OddsRatio_working_3-way'!Y7)/3)</f>
        <v>0.52506209548796889</v>
      </c>
      <c r="AG7" s="11">
        <f>-'OddsRatio_working_3-way'!U7/(3*'OddsRatio_working_3-way'!X7^(1/3))*COS(('OddsRatio_working_3-way'!Y7+2*PI())/3)</f>
        <v>-0.27469514267693929</v>
      </c>
      <c r="AH7" s="11">
        <f>-'OddsRatio_working_3-way'!U7/(3*'OddsRatio_working_3-way'!X7^(1/3))*COS(('OddsRatio_working_3-way'!Y7+4*PI())/3)</f>
        <v>-0.25036695281102955</v>
      </c>
      <c r="AI7" s="11">
        <f>'OddsRatio_working_3-way'!U7/(3*'OddsRatio_working_3-way'!X7^(1/3))*SIN(('OddsRatio_working_3-way'!Y7)/3)</f>
        <v>-1.4045886967979399E-2</v>
      </c>
      <c r="AJ7" s="11">
        <f>'OddsRatio_working_3-way'!U7/(3*'OddsRatio_working_3-way'!X7^(1/3))*SIN(('OddsRatio_working_3-way'!Y7+2*PI())/3)</f>
        <v>-0.44769416977288212</v>
      </c>
      <c r="AK7" s="11">
        <f>'OddsRatio_working_3-way'!U7/(3*'OddsRatio_working_3-way'!X7^(1/3))*SIN(('OddsRatio_working_3-way'!Y7+4*PI())/3)</f>
        <v>0.46174005674086149</v>
      </c>
      <c r="AL7" s="11">
        <f>'OddsRatio_working_3-way'!Z7+'OddsRatio_working_3-way'!AF7</f>
        <v>1.050124190975938</v>
      </c>
      <c r="AM7" s="11">
        <f>'OddsRatio_working_3-way'!AA7+'OddsRatio_working_3-way'!AG7</f>
        <v>-0.54939028535387857</v>
      </c>
      <c r="AN7" s="11">
        <f>'OddsRatio_working_3-way'!AB7+'OddsRatio_working_3-way'!AH7</f>
        <v>-0.50073390562205922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1.050124190975938</v>
      </c>
      <c r="AS7" s="11">
        <f>IF(('OddsRatio_working_3-way'!X7=0),IF(Q7&gt;0,-Q7^(1/3),(-Q7)^(1/3)),'OddsRatio_working_3-way'!AM7-'OddsRatio_working_3-way'!R7/3)</f>
        <v>-0.54939028535387857</v>
      </c>
      <c r="AT7" s="11">
        <f>IF(('OddsRatio_working_3-way'!X7=0),IF(Q7&gt;0,-Q7^(1/3),(-Q7)^(1/3)),'OddsRatio_working_3-way'!AN7-'OddsRatio_working_3-way'!R7/3)</f>
        <v>-0.50073390562205922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1.88</v>
      </c>
      <c r="B8" s="4">
        <f>IF('True_Odds_Calculator_3-way'!B8="","",'True_Odds_Calculator_3-way'!B8)</f>
        <v>3.24</v>
      </c>
      <c r="C8" s="4">
        <f>IF('True_Odds_Calculator_3-way'!C8="","",'True_Odds_Calculator_3-way'!C8)</f>
        <v>5.15</v>
      </c>
      <c r="D8" s="9">
        <f t="shared" si="13"/>
        <v>0.51781335160038555</v>
      </c>
      <c r="E8" s="9">
        <f t="shared" si="14"/>
        <v>0.29670758610349829</v>
      </c>
      <c r="F8" s="9">
        <f t="shared" si="15"/>
        <v>0.18547906229611624</v>
      </c>
      <c r="G8" s="9">
        <f t="shared" si="16"/>
        <v>1.0581793062845621</v>
      </c>
      <c r="H8" s="9">
        <f t="shared" si="17"/>
        <v>1.9311977895304147</v>
      </c>
      <c r="I8" s="9">
        <f t="shared" si="18"/>
        <v>3.3703216460774192</v>
      </c>
      <c r="J8" s="9">
        <f t="shared" si="19"/>
        <v>5.3914441210809327</v>
      </c>
      <c r="K8" s="11">
        <f t="shared" si="20"/>
        <v>0.53191489361702127</v>
      </c>
      <c r="L8" s="11">
        <f t="shared" si="21"/>
        <v>0.30864197530864196</v>
      </c>
      <c r="M8" s="11">
        <f t="shared" si="22"/>
        <v>0.1941747572815534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-0.26077664802446188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0.23175244376098192</v>
      </c>
      <c r="Q8" s="11">
        <f>2*'OddsRatio_working_3-way'!K8*'OddsRatio_working_3-way'!L8*'OddsRatio_working_3-way'!M8</f>
        <v>6.3755830470696537E-2</v>
      </c>
      <c r="R8" s="11">
        <f t="shared" si="23"/>
        <v>0</v>
      </c>
      <c r="S8" s="11">
        <f t="shared" si="24"/>
        <v>-0.88870090752620856</v>
      </c>
      <c r="T8" s="11">
        <f t="shared" si="25"/>
        <v>-0.24448443123141911</v>
      </c>
      <c r="U8" s="11">
        <f>'OddsRatio_working_3-way'!S8-'OddsRatio_working_3-way'!R8^2/3</f>
        <v>-0.88870090752620856</v>
      </c>
      <c r="V8" s="11">
        <f>'OddsRatio_working_3-way'!S8*'OddsRatio_working_3-way'!R8/3-2*'OddsRatio_working_3-way'!R8^3/27-'OddsRatio_working_3-way'!T8</f>
        <v>0.24448443123141911</v>
      </c>
      <c r="W8" s="11">
        <f>'OddsRatio_working_3-way'!V8^2+4*'OddsRatio_working_3-way'!U8^3/27</f>
        <v>-4.421054368015756E-2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0.16123211590336775</v>
      </c>
      <c r="Y8" s="11">
        <f>IF('OddsRatio_working_3-way'!W8&gt;=0,IF('OddsRatio_working_3-way'!V8+SQRT('OddsRatio_working_3-way'!W8)&gt;0,0,PI()),ACOS('OddsRatio_working_3-way'!V8/(2*'OddsRatio_working_3-way'!X8)))</f>
        <v>0.71028611091349336</v>
      </c>
      <c r="Z8" s="11">
        <f>'OddsRatio_working_3-way'!X8^(1/3)*COS('OddsRatio_working_3-way'!Y8/3)</f>
        <v>0.52908965314228107</v>
      </c>
      <c r="AA8" s="11">
        <f>'OddsRatio_working_3-way'!X8^(1/3)*COS(('OddsRatio_working_3-way'!Y8+2*PI())/3)</f>
        <v>-0.37510400115600989</v>
      </c>
      <c r="AB8" s="11">
        <f>'OddsRatio_working_3-way'!X8^(1/3)*COS(('OddsRatio_working_3-way'!Y8+4*PI())/3)</f>
        <v>-0.15398565198627134</v>
      </c>
      <c r="AC8" s="11">
        <f>'OddsRatio_working_3-way'!X8^(1/3)*SIN('OddsRatio_working_3-way'!Y8/3)</f>
        <v>0.12766273841591441</v>
      </c>
      <c r="AD8" s="11">
        <f>'OddsRatio_working_3-way'!X8^(1/3)*SIN(('OddsRatio_working_3-way'!Y8+2*PI())/3)</f>
        <v>0.39437371129275545</v>
      </c>
      <c r="AE8" s="11">
        <f>'OddsRatio_working_3-way'!X8^(1/3)*SIN(('OddsRatio_working_3-way'!Y8+4*PI())/3)</f>
        <v>-0.52203644970866969</v>
      </c>
      <c r="AF8" s="11">
        <f>-'OddsRatio_working_3-way'!U8/(3*'OddsRatio_working_3-way'!X8^(1/3))*COS(('OddsRatio_working_3-way'!Y8)/3)</f>
        <v>0.52908965314228107</v>
      </c>
      <c r="AG8" s="11">
        <f>-'OddsRatio_working_3-way'!U8/(3*'OddsRatio_working_3-way'!X8^(1/3))*COS(('OddsRatio_working_3-way'!Y8+2*PI())/3)</f>
        <v>-0.37510400115600989</v>
      </c>
      <c r="AH8" s="11">
        <f>-'OddsRatio_working_3-way'!U8/(3*'OddsRatio_working_3-way'!X8^(1/3))*COS(('OddsRatio_working_3-way'!Y8+4*PI())/3)</f>
        <v>-0.15398565198627134</v>
      </c>
      <c r="AI8" s="11">
        <f>'OddsRatio_working_3-way'!U8/(3*'OddsRatio_working_3-way'!X8^(1/3))*SIN(('OddsRatio_working_3-way'!Y8)/3)</f>
        <v>-0.12766273841591441</v>
      </c>
      <c r="AJ8" s="11">
        <f>'OddsRatio_working_3-way'!U8/(3*'OddsRatio_working_3-way'!X8^(1/3))*SIN(('OddsRatio_working_3-way'!Y8+2*PI())/3)</f>
        <v>-0.39437371129275545</v>
      </c>
      <c r="AK8" s="11">
        <f>'OddsRatio_working_3-way'!U8/(3*'OddsRatio_working_3-way'!X8^(1/3))*SIN(('OddsRatio_working_3-way'!Y8+4*PI())/3)</f>
        <v>0.52203644970866969</v>
      </c>
      <c r="AL8" s="11">
        <f>'OddsRatio_working_3-way'!Z8+'OddsRatio_working_3-way'!AF8</f>
        <v>1.0581793062845621</v>
      </c>
      <c r="AM8" s="11">
        <f>'OddsRatio_working_3-way'!AA8+'OddsRatio_working_3-way'!AG8</f>
        <v>-0.75020800231201978</v>
      </c>
      <c r="AN8" s="11">
        <f>'OddsRatio_working_3-way'!AB8+'OddsRatio_working_3-way'!AH8</f>
        <v>-0.30797130397254269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1.0581793062845621</v>
      </c>
      <c r="AS8" s="11">
        <f>IF(('OddsRatio_working_3-way'!X8=0),IF(Q8&gt;0,-Q8^(1/3),(-Q8)^(1/3)),'OddsRatio_working_3-way'!AM8-'OddsRatio_working_3-way'!R8/3)</f>
        <v>-0.75020800231201978</v>
      </c>
      <c r="AT8" s="11">
        <f>IF(('OddsRatio_working_3-way'!X8=0),IF(Q8&gt;0,-Q8^(1/3),(-Q8)^(1/3)),'OddsRatio_working_3-way'!AN8-'OddsRatio_working_3-way'!R8/3)</f>
        <v>-0.30797130397254269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2.36</v>
      </c>
      <c r="B9" s="4">
        <f>IF('True_Odds_Calculator_3-way'!B9="","",'True_Odds_Calculator_3-way'!B9)</f>
        <v>3.22</v>
      </c>
      <c r="C9" s="4">
        <f>IF('True_Odds_Calculator_3-way'!C9="","",'True_Odds_Calculator_3-way'!C9)</f>
        <v>3.23</v>
      </c>
      <c r="D9" s="9">
        <f t="shared" si="13"/>
        <v>0.4077078186168146</v>
      </c>
      <c r="E9" s="9">
        <f t="shared" si="14"/>
        <v>0.2966145037322005</v>
      </c>
      <c r="F9" s="9">
        <f t="shared" si="15"/>
        <v>0.29567767765098502</v>
      </c>
      <c r="G9" s="9">
        <f t="shared" si="16"/>
        <v>1.068188876968081</v>
      </c>
      <c r="H9" s="9">
        <f t="shared" si="17"/>
        <v>2.4527368726765895</v>
      </c>
      <c r="I9" s="9">
        <f t="shared" si="18"/>
        <v>3.37137930686914</v>
      </c>
      <c r="J9" s="9">
        <f t="shared" si="19"/>
        <v>3.38206119563882</v>
      </c>
      <c r="K9" s="11">
        <f t="shared" si="20"/>
        <v>0.42372881355932207</v>
      </c>
      <c r="L9" s="11">
        <f t="shared" si="21"/>
        <v>0.3105590062111801</v>
      </c>
      <c r="M9" s="11">
        <f t="shared" si="22"/>
        <v>0.30959752321981426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-0.27430034186424046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0.2367040754167703</v>
      </c>
      <c r="Q9" s="11">
        <f>2*'OddsRatio_working_3-way'!K9*'OddsRatio_working_3-way'!L9*'OddsRatio_working_3-way'!M9</f>
        <v>8.1481609437786678E-2</v>
      </c>
      <c r="R9" s="11">
        <f t="shared" si="23"/>
        <v>0</v>
      </c>
      <c r="S9" s="11">
        <f t="shared" si="24"/>
        <v>-0.86293758807607435</v>
      </c>
      <c r="T9" s="11">
        <f t="shared" si="25"/>
        <v>-0.29705252601586035</v>
      </c>
      <c r="U9" s="11">
        <f>'OddsRatio_working_3-way'!S9-'OddsRatio_working_3-way'!R9^2/3</f>
        <v>-0.86293758807607435</v>
      </c>
      <c r="V9" s="11">
        <f>'OddsRatio_working_3-way'!S9*'OddsRatio_working_3-way'!R9/3-2*'OddsRatio_working_3-way'!R9^3/27-'OddsRatio_working_3-way'!T9</f>
        <v>0.29705252601586035</v>
      </c>
      <c r="W9" s="11">
        <f>'OddsRatio_working_3-way'!V9^2+4*'OddsRatio_working_3-way'!U9^3/27</f>
        <v>-6.9592352596031387E-3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0.1542720312240739</v>
      </c>
      <c r="Y9" s="11">
        <f>IF('OddsRatio_working_3-way'!W9&gt;=0,IF('OddsRatio_working_3-way'!V9+SQRT('OddsRatio_working_3-way'!W9)&gt;0,0,PI()),ACOS('OddsRatio_working_3-way'!V9/(2*'OddsRatio_working_3-way'!X9)))</f>
        <v>0.27378059894142348</v>
      </c>
      <c r="Z9" s="11">
        <f>'OddsRatio_working_3-way'!X9^(1/3)*COS('OddsRatio_working_3-way'!Y9/3)</f>
        <v>0.53409443848404048</v>
      </c>
      <c r="AA9" s="11">
        <f>'OddsRatio_working_3-way'!X9^(1/3)*COS(('OddsRatio_working_3-way'!Y9+2*PI())/3)</f>
        <v>-0.3093762294398934</v>
      </c>
      <c r="AB9" s="11">
        <f>'OddsRatio_working_3-way'!X9^(1/3)*COS(('OddsRatio_working_3-way'!Y9+4*PI())/3)</f>
        <v>-0.22471820904414702</v>
      </c>
      <c r="AC9" s="11">
        <f>'OddsRatio_working_3-way'!X9^(1/3)*SIN('OddsRatio_working_3-way'!Y9/3)</f>
        <v>4.8877330864545043E-2</v>
      </c>
      <c r="AD9" s="11">
        <f>'OddsRatio_working_3-way'!X9^(1/3)*SIN(('OddsRatio_working_3-way'!Y9+2*PI())/3)</f>
        <v>0.43810068631489174</v>
      </c>
      <c r="AE9" s="11">
        <f>'OddsRatio_working_3-way'!X9^(1/3)*SIN(('OddsRatio_working_3-way'!Y9+4*PI())/3)</f>
        <v>-0.48697801717943673</v>
      </c>
      <c r="AF9" s="11">
        <f>-'OddsRatio_working_3-way'!U9/(3*'OddsRatio_working_3-way'!X9^(1/3))*COS(('OddsRatio_working_3-way'!Y9)/3)</f>
        <v>0.53409443848404048</v>
      </c>
      <c r="AG9" s="11">
        <f>-'OddsRatio_working_3-way'!U9/(3*'OddsRatio_working_3-way'!X9^(1/3))*COS(('OddsRatio_working_3-way'!Y9+2*PI())/3)</f>
        <v>-0.3093762294398934</v>
      </c>
      <c r="AH9" s="11">
        <f>-'OddsRatio_working_3-way'!U9/(3*'OddsRatio_working_3-way'!X9^(1/3))*COS(('OddsRatio_working_3-way'!Y9+4*PI())/3)</f>
        <v>-0.22471820904414702</v>
      </c>
      <c r="AI9" s="11">
        <f>'OddsRatio_working_3-way'!U9/(3*'OddsRatio_working_3-way'!X9^(1/3))*SIN(('OddsRatio_working_3-way'!Y9)/3)</f>
        <v>-4.8877330864545043E-2</v>
      </c>
      <c r="AJ9" s="11">
        <f>'OddsRatio_working_3-way'!U9/(3*'OddsRatio_working_3-way'!X9^(1/3))*SIN(('OddsRatio_working_3-way'!Y9+2*PI())/3)</f>
        <v>-0.43810068631489174</v>
      </c>
      <c r="AK9" s="11">
        <f>'OddsRatio_working_3-way'!U9/(3*'OddsRatio_working_3-way'!X9^(1/3))*SIN(('OddsRatio_working_3-way'!Y9+4*PI())/3)</f>
        <v>0.48697801717943673</v>
      </c>
      <c r="AL9" s="11">
        <f>'OddsRatio_working_3-way'!Z9+'OddsRatio_working_3-way'!AF9</f>
        <v>1.068188876968081</v>
      </c>
      <c r="AM9" s="11">
        <f>'OddsRatio_working_3-way'!AA9+'OddsRatio_working_3-way'!AG9</f>
        <v>-0.6187524588797868</v>
      </c>
      <c r="AN9" s="11">
        <f>'OddsRatio_working_3-way'!AB9+'OddsRatio_working_3-way'!AH9</f>
        <v>-0.44943641808829404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1.068188876968081</v>
      </c>
      <c r="AS9" s="11">
        <f>IF(('OddsRatio_working_3-way'!X9=0),IF(Q9&gt;0,-Q9^(1/3),(-Q9)^(1/3)),'OddsRatio_working_3-way'!AM9-'OddsRatio_working_3-way'!R9/3)</f>
        <v>-0.6187524588797868</v>
      </c>
      <c r="AT9" s="11">
        <f>IF(('OddsRatio_working_3-way'!X9=0),IF(Q9&gt;0,-Q9^(1/3),(-Q9)^(1/3)),'OddsRatio_working_3-way'!AN9-'OddsRatio_working_3-way'!R9/3)</f>
        <v>-0.44943641808829404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2.27</v>
      </c>
      <c r="B10" s="4">
        <f>IF('True_Odds_Calculator_3-way'!B10="","",'True_Odds_Calculator_3-way'!B10)</f>
        <v>3.08</v>
      </c>
      <c r="C10" s="4">
        <f>IF('True_Odds_Calculator_3-way'!C10="","",'True_Odds_Calculator_3-way'!C10)</f>
        <v>3.71</v>
      </c>
      <c r="D10" s="9">
        <f t="shared" si="13"/>
        <v>0.42754423273433195</v>
      </c>
      <c r="E10" s="9">
        <f t="shared" si="14"/>
        <v>0.31319407452227926</v>
      </c>
      <c r="F10" s="9">
        <f t="shared" si="15"/>
        <v>0.25926169274338862</v>
      </c>
      <c r="G10" s="9">
        <f t="shared" si="16"/>
        <v>1.0542828978591827</v>
      </c>
      <c r="H10" s="9">
        <f t="shared" si="17"/>
        <v>2.3389392802811622</v>
      </c>
      <c r="I10" s="9">
        <f t="shared" si="18"/>
        <v>3.1929084275471</v>
      </c>
      <c r="J10" s="9">
        <f t="shared" si="19"/>
        <v>3.8571066531983864</v>
      </c>
      <c r="K10" s="11">
        <f t="shared" si="20"/>
        <v>0.44052863436123346</v>
      </c>
      <c r="L10" s="11">
        <f t="shared" si="21"/>
        <v>0.32467532467532467</v>
      </c>
      <c r="M10" s="11">
        <f t="shared" si="22"/>
        <v>0.26954177897574122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-0.27598524467327679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0.23362652048071858</v>
      </c>
      <c r="Q10" s="11">
        <f>2*'OddsRatio_working_3-way'!K10*'OddsRatio_working_3-way'!L10*'OddsRatio_working_3-way'!M10</f>
        <v>7.7104462204857602E-2</v>
      </c>
      <c r="R10" s="11">
        <f t="shared" si="23"/>
        <v>0</v>
      </c>
      <c r="S10" s="11">
        <f t="shared" si="24"/>
        <v>-0.84651815627786808</v>
      </c>
      <c r="T10" s="11">
        <f t="shared" si="25"/>
        <v>-0.27937892946464288</v>
      </c>
      <c r="U10" s="11">
        <f>'OddsRatio_working_3-way'!S10-'OddsRatio_working_3-way'!R10^2/3</f>
        <v>-0.84651815627786808</v>
      </c>
      <c r="V10" s="11">
        <f>'OddsRatio_working_3-way'!S10*'OddsRatio_working_3-way'!R10/3-2*'OddsRatio_working_3-way'!R10^3/27-'OddsRatio_working_3-way'!T10</f>
        <v>0.27937892946464288</v>
      </c>
      <c r="W10" s="11">
        <f>'OddsRatio_working_3-way'!V10^2+4*'OddsRatio_working_3-way'!U10^3/27</f>
        <v>-1.1815410181873889E-2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0.14988995664376897</v>
      </c>
      <c r="Y10" s="11">
        <f>IF('OddsRatio_working_3-way'!W10&gt;=0,IF('OddsRatio_working_3-way'!V10+SQRT('OddsRatio_working_3-way'!W10)&gt;0,0,PI()),ACOS('OddsRatio_working_3-way'!V10/(2*'OddsRatio_working_3-way'!X10)))</f>
        <v>0.37105093848659654</v>
      </c>
      <c r="Z10" s="11">
        <f>'OddsRatio_working_3-way'!X10^(1/3)*COS('OddsRatio_working_3-way'!Y10/3)</f>
        <v>0.52714144892959136</v>
      </c>
      <c r="AA10" s="11">
        <f>'OddsRatio_working_3-way'!X10^(1/3)*COS(('OddsRatio_working_3-way'!Y10+2*PI())/3)</f>
        <v>-0.32032421497221153</v>
      </c>
      <c r="AB10" s="11">
        <f>'OddsRatio_working_3-way'!X10^(1/3)*COS(('OddsRatio_working_3-way'!Y10+4*PI())/3)</f>
        <v>-0.20681723395737994</v>
      </c>
      <c r="AC10" s="11">
        <f>'OddsRatio_working_3-way'!X10^(1/3)*SIN('OddsRatio_working_3-way'!Y10/3)</f>
        <v>6.5533286043814823E-2</v>
      </c>
      <c r="AD10" s="11">
        <f>'OddsRatio_working_3-way'!X10^(1/3)*SIN(('OddsRatio_working_3-way'!Y10+2*PI())/3)</f>
        <v>0.42375124313885598</v>
      </c>
      <c r="AE10" s="11">
        <f>'OddsRatio_working_3-way'!X10^(1/3)*SIN(('OddsRatio_working_3-way'!Y10+4*PI())/3)</f>
        <v>-0.48928452918267074</v>
      </c>
      <c r="AF10" s="11">
        <f>-'OddsRatio_working_3-way'!U10/(3*'OddsRatio_working_3-way'!X10^(1/3))*COS(('OddsRatio_working_3-way'!Y10)/3)</f>
        <v>0.52714144892959125</v>
      </c>
      <c r="AG10" s="11">
        <f>-'OddsRatio_working_3-way'!U10/(3*'OddsRatio_working_3-way'!X10^(1/3))*COS(('OddsRatio_working_3-way'!Y10+2*PI())/3)</f>
        <v>-0.32032421497221147</v>
      </c>
      <c r="AH10" s="11">
        <f>-'OddsRatio_working_3-way'!U10/(3*'OddsRatio_working_3-way'!X10^(1/3))*COS(('OddsRatio_working_3-way'!Y10+4*PI())/3)</f>
        <v>-0.20681723395737989</v>
      </c>
      <c r="AI10" s="11">
        <f>'OddsRatio_working_3-way'!U10/(3*'OddsRatio_working_3-way'!X10^(1/3))*SIN(('OddsRatio_working_3-way'!Y10)/3)</f>
        <v>-6.5533286043814809E-2</v>
      </c>
      <c r="AJ10" s="11">
        <f>'OddsRatio_working_3-way'!U10/(3*'OddsRatio_working_3-way'!X10^(1/3))*SIN(('OddsRatio_working_3-way'!Y10+2*PI())/3)</f>
        <v>-0.42375124313885587</v>
      </c>
      <c r="AK10" s="11">
        <f>'OddsRatio_working_3-way'!U10/(3*'OddsRatio_working_3-way'!X10^(1/3))*SIN(('OddsRatio_working_3-way'!Y10+4*PI())/3)</f>
        <v>0.48928452918267068</v>
      </c>
      <c r="AL10" s="11">
        <f>'OddsRatio_working_3-way'!Z10+'OddsRatio_working_3-way'!AF10</f>
        <v>1.0542828978591827</v>
      </c>
      <c r="AM10" s="11">
        <f>'OddsRatio_working_3-way'!AA10+'OddsRatio_working_3-way'!AG10</f>
        <v>-0.64064842994442306</v>
      </c>
      <c r="AN10" s="11">
        <f>'OddsRatio_working_3-way'!AB10+'OddsRatio_working_3-way'!AH10</f>
        <v>-0.41363446791475983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1.0542828978591827</v>
      </c>
      <c r="AS10" s="11">
        <f>IF(('OddsRatio_working_3-way'!X10=0),IF(Q10&gt;0,-Q10^(1/3),(-Q10)^(1/3)),'OddsRatio_working_3-way'!AM10-'OddsRatio_working_3-way'!R10/3)</f>
        <v>-0.64064842994442306</v>
      </c>
      <c r="AT10" s="11">
        <f>IF(('OddsRatio_working_3-way'!X10=0),IF(Q10&gt;0,-Q10^(1/3),(-Q10)^(1/3)),'OddsRatio_working_3-way'!AN10-'OddsRatio_working_3-way'!R10/3)</f>
        <v>-0.41363446791475983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3.88</v>
      </c>
      <c r="B11" s="4">
        <f>IF('True_Odds_Calculator_3-way'!B11="","",'True_Odds_Calculator_3-way'!B11)</f>
        <v>3.7</v>
      </c>
      <c r="C11" s="4">
        <f>IF('True_Odds_Calculator_3-way'!C11="","",'True_Odds_Calculator_3-way'!C11)</f>
        <v>2</v>
      </c>
      <c r="D11" s="9">
        <f t="shared" si="13"/>
        <v>0.24937876202298792</v>
      </c>
      <c r="E11" s="9">
        <f t="shared" si="14"/>
        <v>0.26165395027793792</v>
      </c>
      <c r="F11" s="9">
        <f t="shared" si="15"/>
        <v>0.48896728769907444</v>
      </c>
      <c r="G11" s="9">
        <f t="shared" si="16"/>
        <v>1.045126586495559</v>
      </c>
      <c r="H11" s="9">
        <f t="shared" si="17"/>
        <v>4.0099645691072094</v>
      </c>
      <c r="I11" s="9">
        <f t="shared" si="18"/>
        <v>3.8218417835380096</v>
      </c>
      <c r="J11" s="9">
        <f t="shared" si="19"/>
        <v>2.045126586495559</v>
      </c>
      <c r="K11" s="11">
        <f t="shared" si="20"/>
        <v>0.25773195876288663</v>
      </c>
      <c r="L11" s="11">
        <f t="shared" si="21"/>
        <v>0.27027027027027023</v>
      </c>
      <c r="M11" s="11">
        <f t="shared" si="22"/>
        <v>0.5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-0.27082752855948744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0.22917247144051267</v>
      </c>
      <c r="Q11" s="11">
        <f>2*'OddsRatio_working_3-way'!K11*'OddsRatio_working_3-way'!L11*'OddsRatio_working_3-way'!M11</f>
        <v>6.9657286152131515E-2</v>
      </c>
      <c r="R11" s="11">
        <f t="shared" si="23"/>
        <v>0</v>
      </c>
      <c r="S11" s="11">
        <f t="shared" si="24"/>
        <v>-0.84619341563785966</v>
      </c>
      <c r="T11" s="11">
        <f t="shared" si="25"/>
        <v>-0.25720164609053486</v>
      </c>
      <c r="U11" s="11">
        <f>'OddsRatio_working_3-way'!S11-'OddsRatio_working_3-way'!R11^2/3</f>
        <v>-0.84619341563785966</v>
      </c>
      <c r="V11" s="11">
        <f>'OddsRatio_working_3-way'!S11*'OddsRatio_working_3-way'!R11/3-2*'OddsRatio_working_3-way'!R11^3/27-'OddsRatio_working_3-way'!T11</f>
        <v>0.25720164609053486</v>
      </c>
      <c r="W11" s="11">
        <f>'OddsRatio_working_3-way'!V11^2+4*'OddsRatio_working_3-way'!U11^3/27</f>
        <v>-2.3611924056144762E-2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0.14980371391242733</v>
      </c>
      <c r="Y11" s="11">
        <f>IF('OddsRatio_working_3-way'!W11&gt;=0,IF('OddsRatio_working_3-way'!V11+SQRT('OddsRatio_working_3-way'!W11)&gt;0,0,PI()),ACOS('OddsRatio_working_3-way'!V11/(2*'OddsRatio_working_3-way'!X11)))</f>
        <v>0.53853263761122272</v>
      </c>
      <c r="Z11" s="11">
        <f>'OddsRatio_working_3-way'!X11^(1/3)*COS('OddsRatio_working_3-way'!Y11/3)</f>
        <v>0.5225632932477795</v>
      </c>
      <c r="AA11" s="11">
        <f>'OddsRatio_working_3-way'!X11^(1/3)*COS(('OddsRatio_working_3-way'!Y11+2*PI())/3)</f>
        <v>-0.34340385629941683</v>
      </c>
      <c r="AB11" s="11">
        <f>'OddsRatio_working_3-way'!X11^(1/3)*COS(('OddsRatio_working_3-way'!Y11+4*PI())/3)</f>
        <v>-0.17915943694836262</v>
      </c>
      <c r="AC11" s="11">
        <f>'OddsRatio_working_3-way'!X11^(1/3)*SIN('OddsRatio_working_3-way'!Y11/3)</f>
        <v>9.4826559725224968E-2</v>
      </c>
      <c r="AD11" s="11">
        <f>'OddsRatio_working_3-way'!X11^(1/3)*SIN(('OddsRatio_working_3-way'!Y11+2*PI())/3)</f>
        <v>0.40513980717522191</v>
      </c>
      <c r="AE11" s="11">
        <f>'OddsRatio_working_3-way'!X11^(1/3)*SIN(('OddsRatio_working_3-way'!Y11+4*PI())/3)</f>
        <v>-0.49996636690044677</v>
      </c>
      <c r="AF11" s="11">
        <f>-'OddsRatio_working_3-way'!U11/(3*'OddsRatio_working_3-way'!X11^(1/3))*COS(('OddsRatio_working_3-way'!Y11)/3)</f>
        <v>0.52256329324777961</v>
      </c>
      <c r="AG11" s="11">
        <f>-'OddsRatio_working_3-way'!U11/(3*'OddsRatio_working_3-way'!X11^(1/3))*COS(('OddsRatio_working_3-way'!Y11+2*PI())/3)</f>
        <v>-0.34340385629941689</v>
      </c>
      <c r="AH11" s="11">
        <f>-'OddsRatio_working_3-way'!U11/(3*'OddsRatio_working_3-way'!X11^(1/3))*COS(('OddsRatio_working_3-way'!Y11+4*PI())/3)</f>
        <v>-0.17915943694836264</v>
      </c>
      <c r="AI11" s="11">
        <f>'OddsRatio_working_3-way'!U11/(3*'OddsRatio_working_3-way'!X11^(1/3))*SIN(('OddsRatio_working_3-way'!Y11)/3)</f>
        <v>-9.4826559725224982E-2</v>
      </c>
      <c r="AJ11" s="11">
        <f>'OddsRatio_working_3-way'!U11/(3*'OddsRatio_working_3-way'!X11^(1/3))*SIN(('OddsRatio_working_3-way'!Y11+2*PI())/3)</f>
        <v>-0.40513980717522202</v>
      </c>
      <c r="AK11" s="11">
        <f>'OddsRatio_working_3-way'!U11/(3*'OddsRatio_working_3-way'!X11^(1/3))*SIN(('OddsRatio_working_3-way'!Y11+4*PI())/3)</f>
        <v>0.49996636690044688</v>
      </c>
      <c r="AL11" s="11">
        <f>'OddsRatio_working_3-way'!Z11+'OddsRatio_working_3-way'!AF11</f>
        <v>1.045126586495559</v>
      </c>
      <c r="AM11" s="11">
        <f>'OddsRatio_working_3-way'!AA11+'OddsRatio_working_3-way'!AG11</f>
        <v>-0.68680771259883366</v>
      </c>
      <c r="AN11" s="11">
        <f>'OddsRatio_working_3-way'!AB11+'OddsRatio_working_3-way'!AH11</f>
        <v>-0.35831887389672523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1.045126586495559</v>
      </c>
      <c r="AS11" s="11">
        <f>IF(('OddsRatio_working_3-way'!X11=0),IF(Q11&gt;0,-Q11^(1/3),(-Q11)^(1/3)),'OddsRatio_working_3-way'!AM11-'OddsRatio_working_3-way'!R11/3)</f>
        <v>-0.68680771259883366</v>
      </c>
      <c r="AT11" s="11">
        <f>IF(('OddsRatio_working_3-way'!X11=0),IF(Q11&gt;0,-Q11^(1/3),(-Q11)^(1/3)),'OddsRatio_working_3-way'!AN11-'OddsRatio_working_3-way'!R11/3)</f>
        <v>-0.35831887389672523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2.2999999999999998</v>
      </c>
      <c r="B12" s="4">
        <f>IF('True_Odds_Calculator_3-way'!B12="","",'True_Odds_Calculator_3-way'!B12)</f>
        <v>3.51</v>
      </c>
      <c r="C12" s="4">
        <f>IF('True_Odds_Calculator_3-way'!C12="","",'True_Odds_Calculator_3-way'!C12)</f>
        <v>3.24</v>
      </c>
      <c r="D12" s="9">
        <f t="shared" si="13"/>
        <v>0.42424259838578426</v>
      </c>
      <c r="E12" s="9">
        <f t="shared" si="14"/>
        <v>0.27621808152139665</v>
      </c>
      <c r="F12" s="9">
        <f t="shared" si="15"/>
        <v>0.29953932009281908</v>
      </c>
      <c r="G12" s="9">
        <f t="shared" si="16"/>
        <v>1.0439552996780177</v>
      </c>
      <c r="H12" s="9">
        <f t="shared" si="17"/>
        <v>2.3571418895814222</v>
      </c>
      <c r="I12" s="9">
        <f t="shared" si="18"/>
        <v>3.6203278021918242</v>
      </c>
      <c r="J12" s="9">
        <f t="shared" si="19"/>
        <v>3.3384598712787596</v>
      </c>
      <c r="K12" s="11">
        <f t="shared" si="20"/>
        <v>0.43478260869565222</v>
      </c>
      <c r="L12" s="11">
        <f t="shared" si="21"/>
        <v>0.28490028490028491</v>
      </c>
      <c r="M12" s="11">
        <f t="shared" si="22"/>
        <v>0.30864197530864196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-0.27943778453708668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0.23129988240025823</v>
      </c>
      <c r="Q12" s="11">
        <f>2*'OddsRatio_working_3-way'!K12*'OddsRatio_working_3-way'!L12*'OddsRatio_working_3-way'!M12</f>
        <v>7.6462771041407654E-2</v>
      </c>
      <c r="R12" s="11">
        <f t="shared" si="23"/>
        <v>0</v>
      </c>
      <c r="S12" s="11">
        <f t="shared" si="24"/>
        <v>-0.82773302394816395</v>
      </c>
      <c r="T12" s="11">
        <f t="shared" si="25"/>
        <v>-0.27363075171840118</v>
      </c>
      <c r="U12" s="11">
        <f>'OddsRatio_working_3-way'!S12-'OddsRatio_working_3-way'!R12^2/3</f>
        <v>-0.82773302394816395</v>
      </c>
      <c r="V12" s="11">
        <f>'OddsRatio_working_3-way'!S12*'OddsRatio_working_3-way'!R12/3-2*'OddsRatio_working_3-way'!R12^3/27-'OddsRatio_working_3-way'!T12</f>
        <v>0.27363075171840118</v>
      </c>
      <c r="W12" s="11">
        <f>'OddsRatio_working_3-way'!V12^2+4*'OddsRatio_working_3-way'!U12^3/27</f>
        <v>-9.1431932699510415E-3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0.14492841470526782</v>
      </c>
      <c r="Y12" s="11">
        <f>IF('OddsRatio_working_3-way'!W12&gt;=0,IF('OddsRatio_working_3-way'!V12+SQRT('OddsRatio_working_3-way'!W12)&gt;0,0,PI()),ACOS('OddsRatio_working_3-way'!V12/(2*'OddsRatio_working_3-way'!X12)))</f>
        <v>0.33618404177833883</v>
      </c>
      <c r="Z12" s="11">
        <f>'OddsRatio_working_3-way'!X12^(1/3)*COS('OddsRatio_working_3-way'!Y12/3)</f>
        <v>0.52197764983900885</v>
      </c>
      <c r="AA12" s="11">
        <f>'OddsRatio_working_3-way'!X12^(1/3)*COS(('OddsRatio_working_3-way'!Y12+2*PI())/3)</f>
        <v>-0.31185881399410298</v>
      </c>
      <c r="AB12" s="11">
        <f>'OddsRatio_working_3-way'!X12^(1/3)*COS(('OddsRatio_working_3-way'!Y12+4*PI())/3)</f>
        <v>-0.21011883584490584</v>
      </c>
      <c r="AC12" s="11">
        <f>'OddsRatio_working_3-way'!X12^(1/3)*SIN('OddsRatio_working_3-way'!Y12/3)</f>
        <v>5.8739603771785658E-2</v>
      </c>
      <c r="AD12" s="11">
        <f>'OddsRatio_working_3-way'!X12^(1/3)*SIN(('OddsRatio_working_3-way'!Y12+2*PI())/3)</f>
        <v>0.42267610308238723</v>
      </c>
      <c r="AE12" s="11">
        <f>'OddsRatio_working_3-way'!X12^(1/3)*SIN(('OddsRatio_working_3-way'!Y12+4*PI())/3)</f>
        <v>-0.48141570685417284</v>
      </c>
      <c r="AF12" s="11">
        <f>-'OddsRatio_working_3-way'!U12/(3*'OddsRatio_working_3-way'!X12^(1/3))*COS(('OddsRatio_working_3-way'!Y12)/3)</f>
        <v>0.52197764983900885</v>
      </c>
      <c r="AG12" s="11">
        <f>-'OddsRatio_working_3-way'!U12/(3*'OddsRatio_working_3-way'!X12^(1/3))*COS(('OddsRatio_working_3-way'!Y12+2*PI())/3)</f>
        <v>-0.31185881399410292</v>
      </c>
      <c r="AH12" s="11">
        <f>-'OddsRatio_working_3-way'!U12/(3*'OddsRatio_working_3-way'!X12^(1/3))*COS(('OddsRatio_working_3-way'!Y12+4*PI())/3)</f>
        <v>-0.21011883584490582</v>
      </c>
      <c r="AI12" s="11">
        <f>'OddsRatio_working_3-way'!U12/(3*'OddsRatio_working_3-way'!X12^(1/3))*SIN(('OddsRatio_working_3-way'!Y12)/3)</f>
        <v>-5.8739603771785644E-2</v>
      </c>
      <c r="AJ12" s="11">
        <f>'OddsRatio_working_3-way'!U12/(3*'OddsRatio_working_3-way'!X12^(1/3))*SIN(('OddsRatio_working_3-way'!Y12+2*PI())/3)</f>
        <v>-0.42267610308238712</v>
      </c>
      <c r="AK12" s="11">
        <f>'OddsRatio_working_3-way'!U12/(3*'OddsRatio_working_3-way'!X12^(1/3))*SIN(('OddsRatio_working_3-way'!Y12+4*PI())/3)</f>
        <v>0.48141570685417273</v>
      </c>
      <c r="AL12" s="11">
        <f>'OddsRatio_working_3-way'!Z12+'OddsRatio_working_3-way'!AF12</f>
        <v>1.0439552996780177</v>
      </c>
      <c r="AM12" s="11">
        <f>'OddsRatio_working_3-way'!AA12+'OddsRatio_working_3-way'!AG12</f>
        <v>-0.62371762798820596</v>
      </c>
      <c r="AN12" s="11">
        <f>'OddsRatio_working_3-way'!AB12+'OddsRatio_working_3-way'!AH12</f>
        <v>-0.42023767168981163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1.0439552996780177</v>
      </c>
      <c r="AS12" s="11">
        <f>IF(('OddsRatio_working_3-way'!X12=0),IF(Q12&gt;0,-Q12^(1/3),(-Q12)^(1/3)),'OddsRatio_working_3-way'!AM12-'OddsRatio_working_3-way'!R12/3)</f>
        <v>-0.62371762798820596</v>
      </c>
      <c r="AT12" s="11">
        <f>IF(('OddsRatio_working_3-way'!X12=0),IF(Q12&gt;0,-Q12^(1/3),(-Q12)^(1/3)),'OddsRatio_working_3-way'!AN12-'OddsRatio_working_3-way'!R12/3)</f>
        <v>-0.42023767168981163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5.53</v>
      </c>
      <c r="B13" s="4">
        <f>IF('True_Odds_Calculator_3-way'!B13="","",'True_Odds_Calculator_3-way'!B13)</f>
        <v>3.4</v>
      </c>
      <c r="C13" s="4">
        <f>IF('True_Odds_Calculator_3-way'!C13="","",'True_Odds_Calculator_3-way'!C13)</f>
        <v>1.78</v>
      </c>
      <c r="D13" s="9">
        <f t="shared" si="13"/>
        <v>0.17189564272157182</v>
      </c>
      <c r="E13" s="9">
        <f t="shared" si="14"/>
        <v>0.28150704723808417</v>
      </c>
      <c r="F13" s="9">
        <f t="shared" si="15"/>
        <v>0.54659731004034406</v>
      </c>
      <c r="G13" s="9">
        <f t="shared" si="16"/>
        <v>1.0634620574795228</v>
      </c>
      <c r="H13" s="9">
        <f t="shared" si="17"/>
        <v>5.8174831203822386</v>
      </c>
      <c r="I13" s="9">
        <f t="shared" si="18"/>
        <v>3.5523089379508552</v>
      </c>
      <c r="J13" s="9">
        <f t="shared" si="19"/>
        <v>1.8295004048340278</v>
      </c>
      <c r="K13" s="11">
        <f t="shared" si="20"/>
        <v>0.18083182640144665</v>
      </c>
      <c r="L13" s="11">
        <f t="shared" si="21"/>
        <v>0.29411764705882354</v>
      </c>
      <c r="M13" s="11">
        <f t="shared" si="22"/>
        <v>0.5617977528089888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-0.25338447141052411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0.23037233667467844</v>
      </c>
      <c r="Q13" s="11">
        <f>2*'OddsRatio_working_3-way'!K13*'OddsRatio_working_3-way'!L13*'OddsRatio_working_3-way'!M13</f>
        <v>5.975936100510465E-2</v>
      </c>
      <c r="R13" s="11">
        <f t="shared" si="23"/>
        <v>0</v>
      </c>
      <c r="S13" s="11">
        <f t="shared" si="24"/>
        <v>-0.90918095884983308</v>
      </c>
      <c r="T13" s="11">
        <f t="shared" si="25"/>
        <v>-0.23584460670553387</v>
      </c>
      <c r="U13" s="11">
        <f>'OddsRatio_working_3-way'!S13-'OddsRatio_working_3-way'!R13^2/3</f>
        <v>-0.90918095884983308</v>
      </c>
      <c r="V13" s="11">
        <f>'OddsRatio_working_3-way'!S13*'OddsRatio_working_3-way'!R13/3-2*'OddsRatio_working_3-way'!R13^3/27-'OddsRatio_working_3-way'!T13</f>
        <v>0.23584460670553387</v>
      </c>
      <c r="W13" s="11">
        <f>'OddsRatio_working_3-way'!V13^2+4*'OddsRatio_working_3-way'!U13^3/27</f>
        <v>-5.5716297322393776E-2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0.1668374776799878</v>
      </c>
      <c r="Y13" s="11">
        <f>IF('OddsRatio_working_3-way'!W13&gt;=0,IF('OddsRatio_working_3-way'!V13+SQRT('OddsRatio_working_3-way'!W13)&gt;0,0,PI()),ACOS('OddsRatio_working_3-way'!V13/(2*'OddsRatio_working_3-way'!X13)))</f>
        <v>0.78581858589835529</v>
      </c>
      <c r="Z13" s="11">
        <f>'OddsRatio_working_3-way'!X13^(1/3)*COS('OddsRatio_working_3-way'!Y13/3)</f>
        <v>0.53173102873976152</v>
      </c>
      <c r="AA13" s="11">
        <f>'OddsRatio_working_3-way'!X13^(1/3)*COS(('OddsRatio_working_3-way'!Y13+2*PI())/3)</f>
        <v>-0.38932329872945243</v>
      </c>
      <c r="AB13" s="11">
        <f>'OddsRatio_working_3-way'!X13^(1/3)*COS(('OddsRatio_working_3-way'!Y13+4*PI())/3)</f>
        <v>-0.14240773001030918</v>
      </c>
      <c r="AC13" s="11">
        <f>'OddsRatio_working_3-way'!X13^(1/3)*SIN('OddsRatio_working_3-way'!Y13/3)</f>
        <v>0.14255677006710687</v>
      </c>
      <c r="AD13" s="11">
        <f>'OddsRatio_working_3-way'!X13^(1/3)*SIN(('OddsRatio_working_3-way'!Y13+2*PI())/3)</f>
        <v>0.38921419383551342</v>
      </c>
      <c r="AE13" s="11">
        <f>'OddsRatio_working_3-way'!X13^(1/3)*SIN(('OddsRatio_working_3-way'!Y13+4*PI())/3)</f>
        <v>-0.53177096390262035</v>
      </c>
      <c r="AF13" s="11">
        <f>-'OddsRatio_working_3-way'!U13/(3*'OddsRatio_working_3-way'!X13^(1/3))*COS(('OddsRatio_working_3-way'!Y13)/3)</f>
        <v>0.53173102873976141</v>
      </c>
      <c r="AG13" s="11">
        <f>-'OddsRatio_working_3-way'!U13/(3*'OddsRatio_working_3-way'!X13^(1/3))*COS(('OddsRatio_working_3-way'!Y13+2*PI())/3)</f>
        <v>-0.38932329872945237</v>
      </c>
      <c r="AH13" s="11">
        <f>-'OddsRatio_working_3-way'!U13/(3*'OddsRatio_working_3-way'!X13^(1/3))*COS(('OddsRatio_working_3-way'!Y13+4*PI())/3)</f>
        <v>-0.14240773001030915</v>
      </c>
      <c r="AI13" s="11">
        <f>'OddsRatio_working_3-way'!U13/(3*'OddsRatio_working_3-way'!X13^(1/3))*SIN(('OddsRatio_working_3-way'!Y13)/3)</f>
        <v>-0.14255677006710685</v>
      </c>
      <c r="AJ13" s="11">
        <f>'OddsRatio_working_3-way'!U13/(3*'OddsRatio_working_3-way'!X13^(1/3))*SIN(('OddsRatio_working_3-way'!Y13+2*PI())/3)</f>
        <v>-0.38921419383551337</v>
      </c>
      <c r="AK13" s="11">
        <f>'OddsRatio_working_3-way'!U13/(3*'OddsRatio_working_3-way'!X13^(1/3))*SIN(('OddsRatio_working_3-way'!Y13+4*PI())/3)</f>
        <v>0.53177096390262024</v>
      </c>
      <c r="AL13" s="11">
        <f>'OddsRatio_working_3-way'!Z13+'OddsRatio_working_3-way'!AF13</f>
        <v>1.0634620574795228</v>
      </c>
      <c r="AM13" s="11">
        <f>'OddsRatio_working_3-way'!AA13+'OddsRatio_working_3-way'!AG13</f>
        <v>-0.77864659745890474</v>
      </c>
      <c r="AN13" s="11">
        <f>'OddsRatio_working_3-way'!AB13+'OddsRatio_working_3-way'!AH13</f>
        <v>-0.28481546002061831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1.0634620574795228</v>
      </c>
      <c r="AS13" s="11">
        <f>IF(('OddsRatio_working_3-way'!X13=0),IF(Q13&gt;0,-Q13^(1/3),(-Q13)^(1/3)),'OddsRatio_working_3-way'!AM13-'OddsRatio_working_3-way'!R13/3)</f>
        <v>-0.77864659745890474</v>
      </c>
      <c r="AT13" s="11">
        <f>IF(('OddsRatio_working_3-way'!X13=0),IF(Q13&gt;0,-Q13^(1/3),(-Q13)^(1/3)),'OddsRatio_working_3-way'!AN13-'OddsRatio_working_3-way'!R13/3)</f>
        <v>-0.28481546002061831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2.95</v>
      </c>
      <c r="B14" s="4">
        <f>IF('True_Odds_Calculator_3-way'!B14="","",'True_Odds_Calculator_3-way'!B14)</f>
        <v>3.53</v>
      </c>
      <c r="C14" s="4">
        <f>IF('True_Odds_Calculator_3-way'!C14="","",'True_Odds_Calculator_3-way'!C14)</f>
        <v>2.37</v>
      </c>
      <c r="D14" s="9">
        <f t="shared" si="13"/>
        <v>0.3242330185812865</v>
      </c>
      <c r="E14" s="9">
        <f t="shared" si="14"/>
        <v>0.26996980157039763</v>
      </c>
      <c r="F14" s="9">
        <f t="shared" si="15"/>
        <v>0.40579717984831604</v>
      </c>
      <c r="G14" s="9">
        <f t="shared" si="16"/>
        <v>1.0688213417457169</v>
      </c>
      <c r="H14" s="9">
        <f t="shared" si="17"/>
        <v>3.0842016164041479</v>
      </c>
      <c r="I14" s="9">
        <f t="shared" si="18"/>
        <v>3.7041179946166642</v>
      </c>
      <c r="J14" s="9">
        <f t="shared" si="19"/>
        <v>2.464285238191632</v>
      </c>
      <c r="K14" s="11">
        <f t="shared" si="20"/>
        <v>0.33898305084745761</v>
      </c>
      <c r="L14" s="11">
        <f t="shared" si="21"/>
        <v>0.28328611898016998</v>
      </c>
      <c r="M14" s="11">
        <f t="shared" si="22"/>
        <v>0.42194092827004215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-0.27386127914531599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0.23703408367789369</v>
      </c>
      <c r="Q14" s="11">
        <f>2*'OddsRatio_working_3-way'!K14*'OddsRatio_working_3-way'!L14*'OddsRatio_working_3-way'!M14</f>
        <v>8.1037293565091886E-2</v>
      </c>
      <c r="R14" s="11">
        <f t="shared" si="23"/>
        <v>0</v>
      </c>
      <c r="S14" s="11">
        <f t="shared" si="24"/>
        <v>-0.86552609561178195</v>
      </c>
      <c r="T14" s="11">
        <f t="shared" si="25"/>
        <v>-0.29590635747411359</v>
      </c>
      <c r="U14" s="11">
        <f>'OddsRatio_working_3-way'!S14-'OddsRatio_working_3-way'!R14^2/3</f>
        <v>-0.86552609561178195</v>
      </c>
      <c r="V14" s="11">
        <f>'OddsRatio_working_3-way'!S14*'OddsRatio_working_3-way'!R14/3-2*'OddsRatio_working_3-way'!R14^3/27-'OddsRatio_working_3-way'!T14</f>
        <v>0.29590635747411359</v>
      </c>
      <c r="W14" s="11">
        <f>'OddsRatio_working_3-way'!V14^2+4*'OddsRatio_working_3-way'!U14^3/27</f>
        <v>-8.4981323542903664E-3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0.15496669379893238</v>
      </c>
      <c r="Y14" s="11">
        <f>IF('OddsRatio_working_3-way'!W14&gt;=0,IF('OddsRatio_working_3-way'!V14+SQRT('OddsRatio_working_3-way'!W14)&gt;0,0,PI()),ACOS('OddsRatio_working_3-way'!V14/(2*'OddsRatio_working_3-way'!X14)))</f>
        <v>0.30200587604441576</v>
      </c>
      <c r="Z14" s="11">
        <f>'OddsRatio_working_3-way'!X14^(1/3)*COS('OddsRatio_working_3-way'!Y14/3)</f>
        <v>0.53441067087285843</v>
      </c>
      <c r="AA14" s="11">
        <f>'OddsRatio_working_3-way'!X14^(1/3)*COS(('OddsRatio_working_3-way'!Y14+2*PI())/3)</f>
        <v>-0.31395413270289962</v>
      </c>
      <c r="AB14" s="11">
        <f>'OddsRatio_working_3-way'!X14^(1/3)*COS(('OddsRatio_working_3-way'!Y14+4*PI())/3)</f>
        <v>-0.22045653816995917</v>
      </c>
      <c r="AC14" s="11">
        <f>'OddsRatio_working_3-way'!X14^(1/3)*SIN('OddsRatio_working_3-way'!Y14/3)</f>
        <v>5.3980861372175851E-2</v>
      </c>
      <c r="AD14" s="11">
        <f>'OddsRatio_working_3-way'!X14^(1/3)*SIN(('OddsRatio_working_3-way'!Y14+2*PI())/3)</f>
        <v>0.43582278634329202</v>
      </c>
      <c r="AE14" s="11">
        <f>'OddsRatio_working_3-way'!X14^(1/3)*SIN(('OddsRatio_working_3-way'!Y14+4*PI())/3)</f>
        <v>-0.48980364771546775</v>
      </c>
      <c r="AF14" s="11">
        <f>-'OddsRatio_working_3-way'!U14/(3*'OddsRatio_working_3-way'!X14^(1/3))*COS(('OddsRatio_working_3-way'!Y14)/3)</f>
        <v>0.53441067087285832</v>
      </c>
      <c r="AG14" s="11">
        <f>-'OddsRatio_working_3-way'!U14/(3*'OddsRatio_working_3-way'!X14^(1/3))*COS(('OddsRatio_working_3-way'!Y14+2*PI())/3)</f>
        <v>-0.31395413270289957</v>
      </c>
      <c r="AH14" s="11">
        <f>-'OddsRatio_working_3-way'!U14/(3*'OddsRatio_working_3-way'!X14^(1/3))*COS(('OddsRatio_working_3-way'!Y14+4*PI())/3)</f>
        <v>-0.22045653816995911</v>
      </c>
      <c r="AI14" s="11">
        <f>'OddsRatio_working_3-way'!U14/(3*'OddsRatio_working_3-way'!X14^(1/3))*SIN(('OddsRatio_working_3-way'!Y14)/3)</f>
        <v>-5.3980861372175837E-2</v>
      </c>
      <c r="AJ14" s="11">
        <f>'OddsRatio_working_3-way'!U14/(3*'OddsRatio_working_3-way'!X14^(1/3))*SIN(('OddsRatio_working_3-way'!Y14+2*PI())/3)</f>
        <v>-0.43582278634329197</v>
      </c>
      <c r="AK14" s="11">
        <f>'OddsRatio_working_3-way'!U14/(3*'OddsRatio_working_3-way'!X14^(1/3))*SIN(('OddsRatio_working_3-way'!Y14+4*PI())/3)</f>
        <v>0.48980364771546764</v>
      </c>
      <c r="AL14" s="11">
        <f>'OddsRatio_working_3-way'!Z14+'OddsRatio_working_3-way'!AF14</f>
        <v>1.0688213417457169</v>
      </c>
      <c r="AM14" s="11">
        <f>'OddsRatio_working_3-way'!AA14+'OddsRatio_working_3-way'!AG14</f>
        <v>-0.62790826540579925</v>
      </c>
      <c r="AN14" s="11">
        <f>'OddsRatio_working_3-way'!AB14+'OddsRatio_working_3-way'!AH14</f>
        <v>-0.44091307633991828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1.0688213417457169</v>
      </c>
      <c r="AS14" s="11">
        <f>IF(('OddsRatio_working_3-way'!X14=0),IF(Q14&gt;0,-Q14^(1/3),(-Q14)^(1/3)),'OddsRatio_working_3-way'!AM14-'OddsRatio_working_3-way'!R14/3)</f>
        <v>-0.62790826540579925</v>
      </c>
      <c r="AT14" s="11">
        <f>IF(('OddsRatio_working_3-way'!X14=0),IF(Q14&gt;0,-Q14^(1/3),(-Q14)^(1/3)),'OddsRatio_working_3-way'!AN14-'OddsRatio_working_3-way'!R14/3)</f>
        <v>-0.44091307633991828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2.16</v>
      </c>
      <c r="B15" s="4">
        <f>IF('True_Odds_Calculator_3-way'!B15="","",'True_Odds_Calculator_3-way'!B15)</f>
        <v>3.31</v>
      </c>
      <c r="C15" s="4">
        <f>IF('True_Odds_Calculator_3-way'!C15="","",'True_Odds_Calculator_3-way'!C15)</f>
        <v>3.72</v>
      </c>
      <c r="D15" s="9">
        <f t="shared" si="13"/>
        <v>0.45004395042608636</v>
      </c>
      <c r="E15" s="9">
        <f t="shared" si="14"/>
        <v>0.29125004359403123</v>
      </c>
      <c r="F15" s="9">
        <f t="shared" si="15"/>
        <v>0.25870600597988241</v>
      </c>
      <c r="G15" s="9">
        <f t="shared" si="16"/>
        <v>1.0534527623074823</v>
      </c>
      <c r="H15" s="9">
        <f t="shared" si="17"/>
        <v>2.2220052042766798</v>
      </c>
      <c r="I15" s="9">
        <f t="shared" si="18"/>
        <v>3.4334758809302839</v>
      </c>
      <c r="J15" s="9">
        <f t="shared" si="19"/>
        <v>3.8653915134763523</v>
      </c>
      <c r="K15" s="11">
        <f t="shared" si="20"/>
        <v>0.46296296296296291</v>
      </c>
      <c r="L15" s="11">
        <f t="shared" si="21"/>
        <v>0.30211480362537763</v>
      </c>
      <c r="M15" s="11">
        <f t="shared" si="22"/>
        <v>0.26881720430107525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-0.27404014481297401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0.23273728525003579</v>
      </c>
      <c r="Q15" s="11">
        <f>2*'OddsRatio_working_3-way'!K15*'OddsRatio_working_3-way'!L15*'OddsRatio_working_3-way'!M15</f>
        <v>7.5197830452354036E-2</v>
      </c>
      <c r="R15" s="11">
        <f t="shared" si="23"/>
        <v>0</v>
      </c>
      <c r="S15" s="11">
        <f t="shared" si="24"/>
        <v>-0.84928171895717519</v>
      </c>
      <c r="T15" s="11">
        <f t="shared" si="25"/>
        <v>-0.27440443261944264</v>
      </c>
      <c r="U15" s="11">
        <f>'OddsRatio_working_3-way'!S15-'OddsRatio_working_3-way'!R15^2/3</f>
        <v>-0.84928171895717519</v>
      </c>
      <c r="V15" s="11">
        <f>'OddsRatio_working_3-way'!S15*'OddsRatio_working_3-way'!R15/3-2*'OddsRatio_working_3-way'!R15^3/27-'OddsRatio_working_3-way'!T15</f>
        <v>0.27440443261944264</v>
      </c>
      <c r="W15" s="11">
        <f>'OddsRatio_working_3-way'!V15^2+4*'OddsRatio_working_3-way'!U15^3/27</f>
        <v>-1.5453235667634388E-2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0.15062455668717553</v>
      </c>
      <c r="Y15" s="11">
        <f>IF('OddsRatio_working_3-way'!W15&gt;=0,IF('OddsRatio_working_3-way'!V15+SQRT('OddsRatio_working_3-way'!W15)&gt;0,0,PI()),ACOS('OddsRatio_working_3-way'!V15/(2*'OddsRatio_working_3-way'!X15)))</f>
        <v>0.42536357244092526</v>
      </c>
      <c r="Z15" s="11">
        <f>'OddsRatio_working_3-way'!X15^(1/3)*COS('OddsRatio_working_3-way'!Y15/3)</f>
        <v>0.52672638115374115</v>
      </c>
      <c r="AA15" s="11">
        <f>'OddsRatio_working_3-way'!X15^(1/3)*COS(('OddsRatio_working_3-way'!Y15+2*PI())/3)</f>
        <v>-0.328477853186813</v>
      </c>
      <c r="AB15" s="11">
        <f>'OddsRatio_working_3-way'!X15^(1/3)*COS(('OddsRatio_working_3-way'!Y15+4*PI())/3)</f>
        <v>-0.1982485279669283</v>
      </c>
      <c r="AC15" s="11">
        <f>'OddsRatio_working_3-way'!X15^(1/3)*SIN('OddsRatio_working_3-way'!Y15/3)</f>
        <v>7.5187935972083703E-2</v>
      </c>
      <c r="AD15" s="11">
        <f>'OddsRatio_working_3-way'!X15^(1/3)*SIN(('OddsRatio_working_3-way'!Y15+2*PI())/3)</f>
        <v>0.41856445893654293</v>
      </c>
      <c r="AE15" s="11">
        <f>'OddsRatio_working_3-way'!X15^(1/3)*SIN(('OddsRatio_working_3-way'!Y15+4*PI())/3)</f>
        <v>-0.49375239490862666</v>
      </c>
      <c r="AF15" s="11">
        <f>-'OddsRatio_working_3-way'!U15/(3*'OddsRatio_working_3-way'!X15^(1/3))*COS(('OddsRatio_working_3-way'!Y15)/3)</f>
        <v>0.52672638115374115</v>
      </c>
      <c r="AG15" s="11">
        <f>-'OddsRatio_working_3-way'!U15/(3*'OddsRatio_working_3-way'!X15^(1/3))*COS(('OddsRatio_working_3-way'!Y15+2*PI())/3)</f>
        <v>-0.328477853186813</v>
      </c>
      <c r="AH15" s="11">
        <f>-'OddsRatio_working_3-way'!U15/(3*'OddsRatio_working_3-way'!X15^(1/3))*COS(('OddsRatio_working_3-way'!Y15+4*PI())/3)</f>
        <v>-0.1982485279669283</v>
      </c>
      <c r="AI15" s="11">
        <f>'OddsRatio_working_3-way'!U15/(3*'OddsRatio_working_3-way'!X15^(1/3))*SIN(('OddsRatio_working_3-way'!Y15)/3)</f>
        <v>-7.5187935972083703E-2</v>
      </c>
      <c r="AJ15" s="11">
        <f>'OddsRatio_working_3-way'!U15/(3*'OddsRatio_working_3-way'!X15^(1/3))*SIN(('OddsRatio_working_3-way'!Y15+2*PI())/3)</f>
        <v>-0.41856445893654293</v>
      </c>
      <c r="AK15" s="11">
        <f>'OddsRatio_working_3-way'!U15/(3*'OddsRatio_working_3-way'!X15^(1/3))*SIN(('OddsRatio_working_3-way'!Y15+4*PI())/3)</f>
        <v>0.49375239490862666</v>
      </c>
      <c r="AL15" s="11">
        <f>'OddsRatio_working_3-way'!Z15+'OddsRatio_working_3-way'!AF15</f>
        <v>1.0534527623074823</v>
      </c>
      <c r="AM15" s="11">
        <f>'OddsRatio_working_3-way'!AA15+'OddsRatio_working_3-way'!AG15</f>
        <v>-0.65695570637362599</v>
      </c>
      <c r="AN15" s="11">
        <f>'OddsRatio_working_3-way'!AB15+'OddsRatio_working_3-way'!AH15</f>
        <v>-0.39649705593385659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1.0534527623074823</v>
      </c>
      <c r="AS15" s="11">
        <f>IF(('OddsRatio_working_3-way'!X15=0),IF(Q15&gt;0,-Q15^(1/3),(-Q15)^(1/3)),'OddsRatio_working_3-way'!AM15-'OddsRatio_working_3-way'!R15/3)</f>
        <v>-0.65695570637362599</v>
      </c>
      <c r="AT15" s="11">
        <f>IF(('OddsRatio_working_3-way'!X15=0),IF(Q15&gt;0,-Q15^(1/3),(-Q15)^(1/3)),'OddsRatio_working_3-way'!AN15-'OddsRatio_working_3-way'!R15/3)</f>
        <v>-0.39649705593385659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1.86</v>
      </c>
      <c r="B16" s="4">
        <f>IF('True_Odds_Calculator_3-way'!B16="","",'True_Odds_Calculator_3-way'!B16)</f>
        <v>3.26</v>
      </c>
      <c r="C16" s="4">
        <f>IF('True_Odds_Calculator_3-way'!C16="","",'True_Odds_Calculator_3-way'!C16)</f>
        <v>4.93</v>
      </c>
      <c r="D16" s="9">
        <f t="shared" si="13"/>
        <v>0.51855251148833537</v>
      </c>
      <c r="E16" s="9">
        <f t="shared" si="14"/>
        <v>0.29070890532571264</v>
      </c>
      <c r="F16" s="9">
        <f t="shared" si="15"/>
        <v>0.19073858318595191</v>
      </c>
      <c r="G16" s="9">
        <f t="shared" si="16"/>
        <v>1.0795872137486855</v>
      </c>
      <c r="H16" s="9">
        <f t="shared" si="17"/>
        <v>1.9284450038238694</v>
      </c>
      <c r="I16" s="9">
        <f t="shared" si="18"/>
        <v>3.4398671030720296</v>
      </c>
      <c r="J16" s="9">
        <f t="shared" si="19"/>
        <v>5.2427777500323334</v>
      </c>
      <c r="K16" s="11">
        <f t="shared" si="20"/>
        <v>0.5376344086021505</v>
      </c>
      <c r="L16" s="11">
        <f t="shared" si="21"/>
        <v>0.30674846625766872</v>
      </c>
      <c r="M16" s="11">
        <f t="shared" si="22"/>
        <v>0.20283975659229211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-0.25551828106854357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0.2358368434553168</v>
      </c>
      <c r="Q16" s="11">
        <f>2*'OddsRatio_working_3-way'!K16*'OddsRatio_working_3-way'!L16*'OddsRatio_working_3-way'!M16</f>
        <v>6.690406906533812E-2</v>
      </c>
      <c r="R16" s="11">
        <f t="shared" si="23"/>
        <v>0</v>
      </c>
      <c r="S16" s="11">
        <f t="shared" si="24"/>
        <v>-0.92297444421228259</v>
      </c>
      <c r="T16" s="11">
        <f t="shared" si="25"/>
        <v>-0.26183672176234973</v>
      </c>
      <c r="U16" s="11">
        <f>'OddsRatio_working_3-way'!S16-'OddsRatio_working_3-way'!R16^2/3</f>
        <v>-0.92297444421228259</v>
      </c>
      <c r="V16" s="11">
        <f>'OddsRatio_working_3-way'!S16*'OddsRatio_working_3-way'!R16/3-2*'OddsRatio_working_3-way'!R16^3/27-'OddsRatio_working_3-way'!T16</f>
        <v>0.26183672176234973</v>
      </c>
      <c r="W16" s="11">
        <f>'OddsRatio_working_3-way'!V16^2+4*'OddsRatio_working_3-way'!U16^3/27</f>
        <v>-4.7925257604655408E-2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0.17064856171962714</v>
      </c>
      <c r="Y16" s="11">
        <f>IF('OddsRatio_working_3-way'!W16&gt;=0,IF('OddsRatio_working_3-way'!V16+SQRT('OddsRatio_working_3-way'!W16)&gt;0,0,PI()),ACOS('OddsRatio_working_3-way'!V16/(2*'OddsRatio_working_3-way'!X16)))</f>
        <v>0.69636142086128772</v>
      </c>
      <c r="Z16" s="11">
        <f>'OddsRatio_working_3-way'!X16^(1/3)*COS('OddsRatio_working_3-way'!Y16/3)</f>
        <v>0.53979360687434275</v>
      </c>
      <c r="AA16" s="11">
        <f>'OddsRatio_working_3-way'!X16^(1/3)*COS(('OddsRatio_working_3-way'!Y16+2*PI())/3)</f>
        <v>-0.38039909995747595</v>
      </c>
      <c r="AB16" s="11">
        <f>'OddsRatio_working_3-way'!X16^(1/3)*COS(('OddsRatio_working_3-way'!Y16+4*PI())/3)</f>
        <v>-0.15939450691686644</v>
      </c>
      <c r="AC16" s="11">
        <f>'OddsRatio_working_3-way'!X16^(1/3)*SIN('OddsRatio_working_3-way'!Y16/3)</f>
        <v>0.12759706128413953</v>
      </c>
      <c r="AD16" s="11">
        <f>'OddsRatio_working_3-way'!X16^(1/3)*SIN(('OddsRatio_working_3-way'!Y16+2*PI())/3)</f>
        <v>0.40367644571154149</v>
      </c>
      <c r="AE16" s="11">
        <f>'OddsRatio_working_3-way'!X16^(1/3)*SIN(('OddsRatio_working_3-way'!Y16+4*PI())/3)</f>
        <v>-0.53127350699568099</v>
      </c>
      <c r="AF16" s="11">
        <f>-'OddsRatio_working_3-way'!U16/(3*'OddsRatio_working_3-way'!X16^(1/3))*COS(('OddsRatio_working_3-way'!Y16)/3)</f>
        <v>0.53979360687434264</v>
      </c>
      <c r="AG16" s="11">
        <f>-'OddsRatio_working_3-way'!U16/(3*'OddsRatio_working_3-way'!X16^(1/3))*COS(('OddsRatio_working_3-way'!Y16+2*PI())/3)</f>
        <v>-0.38039909995747589</v>
      </c>
      <c r="AH16" s="11">
        <f>-'OddsRatio_working_3-way'!U16/(3*'OddsRatio_working_3-way'!X16^(1/3))*COS(('OddsRatio_working_3-way'!Y16+4*PI())/3)</f>
        <v>-0.15939450691686641</v>
      </c>
      <c r="AI16" s="11">
        <f>'OddsRatio_working_3-way'!U16/(3*'OddsRatio_working_3-way'!X16^(1/3))*SIN(('OddsRatio_working_3-way'!Y16)/3)</f>
        <v>-0.1275970612841395</v>
      </c>
      <c r="AJ16" s="11">
        <f>'OddsRatio_working_3-way'!U16/(3*'OddsRatio_working_3-way'!X16^(1/3))*SIN(('OddsRatio_working_3-way'!Y16+2*PI())/3)</f>
        <v>-0.40367644571154143</v>
      </c>
      <c r="AK16" s="11">
        <f>'OddsRatio_working_3-way'!U16/(3*'OddsRatio_working_3-way'!X16^(1/3))*SIN(('OddsRatio_working_3-way'!Y16+4*PI())/3)</f>
        <v>0.53127350699568088</v>
      </c>
      <c r="AL16" s="11">
        <f>'OddsRatio_working_3-way'!Z16+'OddsRatio_working_3-way'!AF16</f>
        <v>1.0795872137486855</v>
      </c>
      <c r="AM16" s="11">
        <f>'OddsRatio_working_3-way'!AA16+'OddsRatio_working_3-way'!AG16</f>
        <v>-0.76079819991495179</v>
      </c>
      <c r="AN16" s="11">
        <f>'OddsRatio_working_3-way'!AB16+'OddsRatio_working_3-way'!AH16</f>
        <v>-0.31878901383373281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1.0795872137486855</v>
      </c>
      <c r="AS16" s="11">
        <f>IF(('OddsRatio_working_3-way'!X16=0),IF(Q16&gt;0,-Q16^(1/3),(-Q16)^(1/3)),'OddsRatio_working_3-way'!AM16-'OddsRatio_working_3-way'!R16/3)</f>
        <v>-0.76079819991495179</v>
      </c>
      <c r="AT16" s="11">
        <f>IF(('OddsRatio_working_3-way'!X16=0),IF(Q16&gt;0,-Q16^(1/3),(-Q16)^(1/3)),'OddsRatio_working_3-way'!AN16-'OddsRatio_working_3-way'!R16/3)</f>
        <v>-0.31878901383373281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2.4300000000000002</v>
      </c>
      <c r="B17" s="4">
        <f>IF('True_Odds_Calculator_3-way'!B17="","",'True_Odds_Calculator_3-way'!B17)</f>
        <v>2.9</v>
      </c>
      <c r="C17" s="4">
        <f>IF('True_Odds_Calculator_3-way'!C17="","",'True_Odds_Calculator_3-way'!C17)</f>
        <v>3.47</v>
      </c>
      <c r="D17" s="9">
        <f t="shared" si="13"/>
        <v>0.39543911498308582</v>
      </c>
      <c r="E17" s="9">
        <f t="shared" si="14"/>
        <v>0.32988947318150774</v>
      </c>
      <c r="F17" s="9">
        <f t="shared" si="15"/>
        <v>0.27467141183540672</v>
      </c>
      <c r="G17" s="9">
        <f t="shared" si="16"/>
        <v>1.0691148994713409</v>
      </c>
      <c r="H17" s="9">
        <f t="shared" si="17"/>
        <v>2.5288343062440175</v>
      </c>
      <c r="I17" s="9">
        <f t="shared" si="18"/>
        <v>3.0313183089955471</v>
      </c>
      <c r="J17" s="9">
        <f t="shared" si="19"/>
        <v>3.6407138016942113</v>
      </c>
      <c r="K17" s="11">
        <f t="shared" si="20"/>
        <v>0.41152263374485593</v>
      </c>
      <c r="L17" s="11">
        <f t="shared" si="21"/>
        <v>0.34482758620689657</v>
      </c>
      <c r="M17" s="11">
        <f t="shared" si="22"/>
        <v>0.28818443804034583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-0.27444343434715224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0.23718883789328876</v>
      </c>
      <c r="Q17" s="11">
        <f>2*'OddsRatio_working_3-way'!K17*'OddsRatio_working_3-way'!L17*'OddsRatio_working_3-way'!M17</f>
        <v>8.1789254445961634E-2</v>
      </c>
      <c r="R17" s="11">
        <f t="shared" si="23"/>
        <v>0</v>
      </c>
      <c r="S17" s="11">
        <f t="shared" si="24"/>
        <v>-0.86425400723291146</v>
      </c>
      <c r="T17" s="11">
        <f t="shared" si="25"/>
        <v>-0.29801862318376254</v>
      </c>
      <c r="U17" s="11">
        <f>'OddsRatio_working_3-way'!S17-'OddsRatio_working_3-way'!R17^2/3</f>
        <v>-0.86425400723291146</v>
      </c>
      <c r="V17" s="11">
        <f>'OddsRatio_working_3-way'!S17*'OddsRatio_working_3-way'!R17/3-2*'OddsRatio_working_3-way'!R17^3/27-'OddsRatio_working_3-way'!T17</f>
        <v>0.29801862318376254</v>
      </c>
      <c r="W17" s="11">
        <f>'OddsRatio_working_3-way'!V17^2+4*'OddsRatio_working_3-way'!U17^3/27</f>
        <v>-6.8206865173438685E-3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0.15462518090667615</v>
      </c>
      <c r="Y17" s="11">
        <f>IF('OddsRatio_working_3-way'!W17&gt;=0,IF('OddsRatio_working_3-way'!V17+SQRT('OddsRatio_working_3-way'!W17)&gt;0,0,PI()),ACOS('OddsRatio_working_3-way'!V17/(2*'OddsRatio_working_3-way'!X17)))</f>
        <v>0.27033772952259394</v>
      </c>
      <c r="Z17" s="11">
        <f>'OddsRatio_working_3-way'!X17^(1/3)*COS('OddsRatio_working_3-way'!Y17/3)</f>
        <v>0.53455744973567054</v>
      </c>
      <c r="AA17" s="11">
        <f>'OddsRatio_working_3-way'!X17^(1/3)*COS(('OddsRatio_working_3-way'!Y17+2*PI())/3)</f>
        <v>-0.30910875603325516</v>
      </c>
      <c r="AB17" s="11">
        <f>'OddsRatio_working_3-way'!X17^(1/3)*COS(('OddsRatio_working_3-way'!Y17+4*PI())/3)</f>
        <v>-0.22544869370241524</v>
      </c>
      <c r="AC17" s="11">
        <f>'OddsRatio_working_3-way'!X17^(1/3)*SIN('OddsRatio_working_3-way'!Y17/3)</f>
        <v>4.8301159507131278E-2</v>
      </c>
      <c r="AD17" s="11">
        <f>'OddsRatio_working_3-way'!X17^(1/3)*SIN(('OddsRatio_working_3-way'!Y17+2*PI())/3)</f>
        <v>0.43878975149974814</v>
      </c>
      <c r="AE17" s="11">
        <f>'OddsRatio_working_3-way'!X17^(1/3)*SIN(('OddsRatio_working_3-way'!Y17+4*PI())/3)</f>
        <v>-0.48709091100687946</v>
      </c>
      <c r="AF17" s="11">
        <f>-'OddsRatio_working_3-way'!U17/(3*'OddsRatio_working_3-way'!X17^(1/3))*COS(('OddsRatio_working_3-way'!Y17)/3)</f>
        <v>0.53455744973567043</v>
      </c>
      <c r="AG17" s="11">
        <f>-'OddsRatio_working_3-way'!U17/(3*'OddsRatio_working_3-way'!X17^(1/3))*COS(('OddsRatio_working_3-way'!Y17+2*PI())/3)</f>
        <v>-0.30910875603325505</v>
      </c>
      <c r="AH17" s="11">
        <f>-'OddsRatio_working_3-way'!U17/(3*'OddsRatio_working_3-way'!X17^(1/3))*COS(('OddsRatio_working_3-way'!Y17+4*PI())/3)</f>
        <v>-0.22544869370241519</v>
      </c>
      <c r="AI17" s="11">
        <f>'OddsRatio_working_3-way'!U17/(3*'OddsRatio_working_3-way'!X17^(1/3))*SIN(('OddsRatio_working_3-way'!Y17)/3)</f>
        <v>-4.8301159507131271E-2</v>
      </c>
      <c r="AJ17" s="11">
        <f>'OddsRatio_working_3-way'!U17/(3*'OddsRatio_working_3-way'!X17^(1/3))*SIN(('OddsRatio_working_3-way'!Y17+2*PI())/3)</f>
        <v>-0.43878975149974808</v>
      </c>
      <c r="AK17" s="11">
        <f>'OddsRatio_working_3-way'!U17/(3*'OddsRatio_working_3-way'!X17^(1/3))*SIN(('OddsRatio_working_3-way'!Y17+4*PI())/3)</f>
        <v>0.48709091100687935</v>
      </c>
      <c r="AL17" s="11">
        <f>'OddsRatio_working_3-way'!Z17+'OddsRatio_working_3-way'!AF17</f>
        <v>1.0691148994713409</v>
      </c>
      <c r="AM17" s="11">
        <f>'OddsRatio_working_3-way'!AA17+'OddsRatio_working_3-way'!AG17</f>
        <v>-0.61821751206651021</v>
      </c>
      <c r="AN17" s="11">
        <f>'OddsRatio_working_3-way'!AB17+'OddsRatio_working_3-way'!AH17</f>
        <v>-0.45089738740483043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1.0691148994713409</v>
      </c>
      <c r="AS17" s="11">
        <f>IF(('OddsRatio_working_3-way'!X17=0),IF(Q17&gt;0,-Q17^(1/3),(-Q17)^(1/3)),'OddsRatio_working_3-way'!AM17-'OddsRatio_working_3-way'!R17/3)</f>
        <v>-0.61821751206651021</v>
      </c>
      <c r="AT17" s="11">
        <f>IF(('OddsRatio_working_3-way'!X17=0),IF(Q17&gt;0,-Q17^(1/3),(-Q17)^(1/3)),'OddsRatio_working_3-way'!AN17-'OddsRatio_working_3-way'!R17/3)</f>
        <v>-0.45089738740483043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IF('True_Odds_Calculator_3-way'!A18="","",'True_Odds_Calculator_3-way'!A18)</f>
        <v>1.72</v>
      </c>
      <c r="B18" s="4">
        <f>IF('True_Odds_Calculator_3-way'!B18="","",'True_Odds_Calculator_3-way'!B18)</f>
        <v>3.47</v>
      </c>
      <c r="C18" s="4">
        <f>IF('True_Odds_Calculator_3-way'!C18="","",'True_Odds_Calculator_3-way'!C18)</f>
        <v>5.52</v>
      </c>
      <c r="D18" s="9">
        <f t="shared" si="13"/>
        <v>0.56035186978303797</v>
      </c>
      <c r="E18" s="9">
        <f t="shared" si="14"/>
        <v>0.27088600690914483</v>
      </c>
      <c r="F18" s="9">
        <f t="shared" si="15"/>
        <v>0.16876212330781695</v>
      </c>
      <c r="G18" s="9">
        <f t="shared" si="16"/>
        <v>1.0897124396417919</v>
      </c>
      <c r="H18" s="9">
        <f t="shared" si="17"/>
        <v>1.7845929565420902</v>
      </c>
      <c r="I18" s="9">
        <f t="shared" si="18"/>
        <v>3.6915897259152262</v>
      </c>
      <c r="J18" s="9">
        <f t="shared" si="19"/>
        <v>5.9255002271808976</v>
      </c>
      <c r="K18" s="11">
        <f t="shared" si="20"/>
        <v>0.58139534883720934</v>
      </c>
      <c r="L18" s="11">
        <f t="shared" si="21"/>
        <v>0.28818443804034583</v>
      </c>
      <c r="M18" s="11">
        <f t="shared" si="22"/>
        <v>0.1811594202898551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-0.24398935844724223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0.23402237290308672</v>
      </c>
      <c r="Q18" s="11">
        <f>2*'OddsRatio_working_3-way'!K18*'OddsRatio_working_3-way'!L18*'OddsRatio_working_3-way'!M18</f>
        <v>6.0706192711565951E-2</v>
      </c>
      <c r="R18" s="11">
        <f t="shared" si="23"/>
        <v>0</v>
      </c>
      <c r="S18" s="11">
        <f t="shared" si="24"/>
        <v>-0.95914991699807817</v>
      </c>
      <c r="T18" s="11">
        <f t="shared" si="25"/>
        <v>-0.24880672295669992</v>
      </c>
      <c r="U18" s="11">
        <f>'OddsRatio_working_3-way'!S18-'OddsRatio_working_3-way'!R18^2/3</f>
        <v>-0.95914991699807817</v>
      </c>
      <c r="V18" s="11">
        <f>'OddsRatio_working_3-way'!S18*'OddsRatio_working_3-way'!R18/3-2*'OddsRatio_working_3-way'!R18^3/27-'OddsRatio_working_3-way'!T18</f>
        <v>0.24880672295669992</v>
      </c>
      <c r="W18" s="11">
        <f>'OddsRatio_working_3-way'!V18^2+4*'OddsRatio_working_3-way'!U18^3/27</f>
        <v>-6.8819328849826319E-2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0.18077894943706688</v>
      </c>
      <c r="Y18" s="11">
        <f>IF('OddsRatio_working_3-way'!W18&gt;=0,IF('OddsRatio_working_3-way'!V18+SQRT('OddsRatio_working_3-way'!W18)&gt;0,0,PI()),ACOS('OddsRatio_working_3-way'!V18/(2*'OddsRatio_working_3-way'!X18)))</f>
        <v>0.81185759596483831</v>
      </c>
      <c r="Z18" s="11">
        <f>'OddsRatio_working_3-way'!X18^(1/3)*COS('OddsRatio_working_3-way'!Y18/3)</f>
        <v>0.54485621982089594</v>
      </c>
      <c r="AA18" s="11">
        <f>'OddsRatio_working_3-way'!X18^(1/3)*COS(('OddsRatio_working_3-way'!Y18+2*PI())/3)</f>
        <v>-0.40333362561311881</v>
      </c>
      <c r="AB18" s="11">
        <f>'OddsRatio_working_3-way'!X18^(1/3)*COS(('OddsRatio_working_3-way'!Y18+4*PI())/3)</f>
        <v>-0.14152259420777702</v>
      </c>
      <c r="AC18" s="11">
        <f>'OddsRatio_working_3-way'!X18^(1/3)*SIN('OddsRatio_working_3-way'!Y18/3)</f>
        <v>0.15115666945868764</v>
      </c>
      <c r="AD18" s="11">
        <f>'OddsRatio_working_3-way'!X18^(1/3)*SIN(('OddsRatio_working_3-way'!Y18+2*PI())/3)</f>
        <v>0.39628099304551051</v>
      </c>
      <c r="AE18" s="11">
        <f>'OddsRatio_working_3-way'!X18^(1/3)*SIN(('OddsRatio_working_3-way'!Y18+4*PI())/3)</f>
        <v>-0.54743766250419812</v>
      </c>
      <c r="AF18" s="11">
        <f>-'OddsRatio_working_3-way'!U18/(3*'OddsRatio_working_3-way'!X18^(1/3))*COS(('OddsRatio_working_3-way'!Y18)/3)</f>
        <v>0.54485621982089594</v>
      </c>
      <c r="AG18" s="11">
        <f>-'OddsRatio_working_3-way'!U18/(3*'OddsRatio_working_3-way'!X18^(1/3))*COS(('OddsRatio_working_3-way'!Y18+2*PI())/3)</f>
        <v>-0.40333362561311881</v>
      </c>
      <c r="AH18" s="11">
        <f>-'OddsRatio_working_3-way'!U18/(3*'OddsRatio_working_3-way'!X18^(1/3))*COS(('OddsRatio_working_3-way'!Y18+4*PI())/3)</f>
        <v>-0.14152259420777702</v>
      </c>
      <c r="AI18" s="11">
        <f>'OddsRatio_working_3-way'!U18/(3*'OddsRatio_working_3-way'!X18^(1/3))*SIN(('OddsRatio_working_3-way'!Y18)/3)</f>
        <v>-0.15115666945868764</v>
      </c>
      <c r="AJ18" s="11">
        <f>'OddsRatio_working_3-way'!U18/(3*'OddsRatio_working_3-way'!X18^(1/3))*SIN(('OddsRatio_working_3-way'!Y18+2*PI())/3)</f>
        <v>-0.39628099304551051</v>
      </c>
      <c r="AK18" s="11">
        <f>'OddsRatio_working_3-way'!U18/(3*'OddsRatio_working_3-way'!X18^(1/3))*SIN(('OddsRatio_working_3-way'!Y18+4*PI())/3)</f>
        <v>0.54743766250419812</v>
      </c>
      <c r="AL18" s="11">
        <f>'OddsRatio_working_3-way'!Z18+'OddsRatio_working_3-way'!AF18</f>
        <v>1.0897124396417919</v>
      </c>
      <c r="AM18" s="11">
        <f>'OddsRatio_working_3-way'!AA18+'OddsRatio_working_3-way'!AG18</f>
        <v>-0.80666725122623761</v>
      </c>
      <c r="AN18" s="11">
        <f>'OddsRatio_working_3-way'!AB18+'OddsRatio_working_3-way'!AH18</f>
        <v>-0.28304518841555404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1.0897124396417919</v>
      </c>
      <c r="AS18" s="11">
        <f>IF(('OddsRatio_working_3-way'!X18=0),IF(Q18&gt;0,-Q18^(1/3),(-Q18)^(1/3)),'OddsRatio_working_3-way'!AM18-'OddsRatio_working_3-way'!R18/3)</f>
        <v>-0.80666725122623761</v>
      </c>
      <c r="AT18" s="11">
        <f>IF(('OddsRatio_working_3-way'!X18=0),IF(Q18&gt;0,-Q18^(1/3),(-Q18)^(1/3)),'OddsRatio_working_3-way'!AN18-'OddsRatio_working_3-way'!R18/3)</f>
        <v>-0.28304518841555404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IF('True_Odds_Calculator_3-way'!A19="","",'True_Odds_Calculator_3-way'!A19)</f>
        <v>1.83</v>
      </c>
      <c r="B19" s="4">
        <f>IF('True_Odds_Calculator_3-way'!B19="","",'True_Odds_Calculator_3-way'!B19)</f>
        <v>4.0199999999999996</v>
      </c>
      <c r="C19" s="4">
        <f>IF('True_Odds_Calculator_3-way'!C19="","",'True_Odds_Calculator_3-way'!C19)</f>
        <v>4.16</v>
      </c>
      <c r="D19" s="9">
        <f t="shared" si="13"/>
        <v>0.53201046151144915</v>
      </c>
      <c r="E19" s="9">
        <f t="shared" si="14"/>
        <v>0.23805562346509479</v>
      </c>
      <c r="F19" s="9">
        <f t="shared" si="15"/>
        <v>0.229933915023456</v>
      </c>
      <c r="G19" s="9">
        <f t="shared" si="16"/>
        <v>1.059834078928072</v>
      </c>
      <c r="H19" s="9">
        <f t="shared" si="17"/>
        <v>1.8796622855103</v>
      </c>
      <c r="I19" s="9">
        <f t="shared" si="18"/>
        <v>4.2006989183627761</v>
      </c>
      <c r="J19" s="9">
        <f t="shared" si="19"/>
        <v>4.3490756894127083</v>
      </c>
      <c r="K19" s="11">
        <f t="shared" si="20"/>
        <v>0.54644808743169393</v>
      </c>
      <c r="L19" s="11">
        <f t="shared" si="21"/>
        <v>0.24875621890547267</v>
      </c>
      <c r="M19" s="11">
        <f t="shared" si="22"/>
        <v>0.24038461538461536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-0.25882227157612525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0.22905909711635181</v>
      </c>
      <c r="Q19" s="11">
        <f>2*'OddsRatio_working_3-way'!K19*'OddsRatio_working_3-way'!L19*'OddsRatio_working_3-way'!M19</f>
        <v>6.5352096181555436E-2</v>
      </c>
      <c r="R19" s="11">
        <f t="shared" si="23"/>
        <v>0</v>
      </c>
      <c r="S19" s="11">
        <f t="shared" si="24"/>
        <v>-0.88500535800676083</v>
      </c>
      <c r="T19" s="11">
        <f t="shared" si="25"/>
        <v>-0.25249796234144389</v>
      </c>
      <c r="U19" s="11">
        <f>'OddsRatio_working_3-way'!S19-'OddsRatio_working_3-way'!R19^2/3</f>
        <v>-0.88500535800676083</v>
      </c>
      <c r="V19" s="11">
        <f>'OddsRatio_working_3-way'!S19*'OddsRatio_working_3-way'!R19/3-2*'OddsRatio_working_3-way'!R19^3/27-'OddsRatio_working_3-way'!T19</f>
        <v>0.25249796234144389</v>
      </c>
      <c r="W19" s="11">
        <f>'OddsRatio_working_3-way'!V19^2+4*'OddsRatio_working_3-way'!U19^3/27</f>
        <v>-3.8936144146864152E-2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0.16022746731868834</v>
      </c>
      <c r="Y19" s="11">
        <f>IF('OddsRatio_working_3-way'!W19&gt;=0,IF('OddsRatio_working_3-way'!V19+SQRT('OddsRatio_working_3-way'!W19)&gt;0,0,PI()),ACOS('OddsRatio_working_3-way'!V19/(2*'OddsRatio_working_3-way'!X19)))</f>
        <v>0.66334661264990813</v>
      </c>
      <c r="Z19" s="11">
        <f>'OddsRatio_working_3-way'!X19^(1/3)*COS('OddsRatio_working_3-way'!Y19/3)</f>
        <v>0.5299170394640359</v>
      </c>
      <c r="AA19" s="11">
        <f>'OddsRatio_working_3-way'!X19^(1/3)*COS(('OddsRatio_working_3-way'!Y19+2*PI())/3)</f>
        <v>-0.36811998524091671</v>
      </c>
      <c r="AB19" s="11">
        <f>'OddsRatio_working_3-way'!X19^(1/3)*COS(('OddsRatio_working_3-way'!Y19+4*PI())/3)</f>
        <v>-0.1617970542231191</v>
      </c>
      <c r="AC19" s="11">
        <f>'OddsRatio_working_3-way'!X19^(1/3)*SIN('OddsRatio_working_3-way'!Y19/3)</f>
        <v>0.11912059976311801</v>
      </c>
      <c r="AD19" s="11">
        <f>'OddsRatio_working_3-way'!X19^(1/3)*SIN(('OddsRatio_working_3-way'!Y19+2*PI())/3)</f>
        <v>0.39936131819253701</v>
      </c>
      <c r="AE19" s="11">
        <f>'OddsRatio_working_3-way'!X19^(1/3)*SIN(('OddsRatio_working_3-way'!Y19+4*PI())/3)</f>
        <v>-0.51848191795565501</v>
      </c>
      <c r="AF19" s="11">
        <f>-'OddsRatio_working_3-way'!U19/(3*'OddsRatio_working_3-way'!X19^(1/3))*COS(('OddsRatio_working_3-way'!Y19)/3)</f>
        <v>0.52991703946403601</v>
      </c>
      <c r="AG19" s="11">
        <f>-'OddsRatio_working_3-way'!U19/(3*'OddsRatio_working_3-way'!X19^(1/3))*COS(('OddsRatio_working_3-way'!Y19+2*PI())/3)</f>
        <v>-0.36811998524091682</v>
      </c>
      <c r="AH19" s="11">
        <f>-'OddsRatio_working_3-way'!U19/(3*'OddsRatio_working_3-way'!X19^(1/3))*COS(('OddsRatio_working_3-way'!Y19+4*PI())/3)</f>
        <v>-0.16179705422311913</v>
      </c>
      <c r="AI19" s="11">
        <f>'OddsRatio_working_3-way'!U19/(3*'OddsRatio_working_3-way'!X19^(1/3))*SIN(('OddsRatio_working_3-way'!Y19)/3)</f>
        <v>-0.11912059976311802</v>
      </c>
      <c r="AJ19" s="11">
        <f>'OddsRatio_working_3-way'!U19/(3*'OddsRatio_working_3-way'!X19^(1/3))*SIN(('OddsRatio_working_3-way'!Y19+2*PI())/3)</f>
        <v>-0.39936131819253706</v>
      </c>
      <c r="AK19" s="11">
        <f>'OddsRatio_working_3-way'!U19/(3*'OddsRatio_working_3-way'!X19^(1/3))*SIN(('OddsRatio_working_3-way'!Y19+4*PI())/3)</f>
        <v>0.51848191795565512</v>
      </c>
      <c r="AL19" s="11">
        <f>'OddsRatio_working_3-way'!Z19+'OddsRatio_working_3-way'!AF19</f>
        <v>1.059834078928072</v>
      </c>
      <c r="AM19" s="11">
        <f>'OddsRatio_working_3-way'!AA19+'OddsRatio_working_3-way'!AG19</f>
        <v>-0.73623997048183354</v>
      </c>
      <c r="AN19" s="11">
        <f>'OddsRatio_working_3-way'!AB19+'OddsRatio_working_3-way'!AH19</f>
        <v>-0.32359410844623826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1.059834078928072</v>
      </c>
      <c r="AS19" s="11">
        <f>IF(('OddsRatio_working_3-way'!X19=0),IF(Q19&gt;0,-Q19^(1/3),(-Q19)^(1/3)),'OddsRatio_working_3-way'!AM19-'OddsRatio_working_3-way'!R19/3)</f>
        <v>-0.73623997048183354</v>
      </c>
      <c r="AT19" s="11">
        <f>IF(('OddsRatio_working_3-way'!X19=0),IF(Q19&gt;0,-Q19^(1/3),(-Q19)^(1/3)),'OddsRatio_working_3-way'!AN19-'OddsRatio_working_3-way'!R19/3)</f>
        <v>-0.32359410844623826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IF('True_Odds_Calculator_3-way'!A20="","",'True_Odds_Calculator_3-way'!A20)</f>
        <v>2.04</v>
      </c>
      <c r="B20" s="4">
        <f>IF('True_Odds_Calculator_3-way'!B20="","",'True_Odds_Calculator_3-way'!B20)</f>
        <v>3.63</v>
      </c>
      <c r="C20" s="4">
        <f>IF('True_Odds_Calculator_3-way'!C20="","",'True_Odds_Calculator_3-way'!C20)</f>
        <v>3.73</v>
      </c>
      <c r="D20" s="9">
        <f t="shared" si="13"/>
        <v>0.47703291007681059</v>
      </c>
      <c r="E20" s="9">
        <f t="shared" si="14"/>
        <v>0.26508658381541728</v>
      </c>
      <c r="F20" s="9">
        <f t="shared" si="15"/>
        <v>0.25788050610777202</v>
      </c>
      <c r="G20" s="9">
        <f t="shared" si="16"/>
        <v>1.0541263725369001</v>
      </c>
      <c r="H20" s="9">
        <f t="shared" si="17"/>
        <v>2.0962914274383766</v>
      </c>
      <c r="I20" s="9">
        <f t="shared" si="18"/>
        <v>3.7723523597720474</v>
      </c>
      <c r="J20" s="9">
        <f t="shared" si="19"/>
        <v>3.8777649970257366</v>
      </c>
      <c r="K20" s="11">
        <f t="shared" si="20"/>
        <v>0.49019607843137253</v>
      </c>
      <c r="L20" s="11">
        <f t="shared" si="21"/>
        <v>0.27548209366391185</v>
      </c>
      <c r="M20" s="11">
        <f t="shared" si="22"/>
        <v>0.26809651474530832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-0.27033738627837645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0.23170443666207169</v>
      </c>
      <c r="Q20" s="11">
        <f>2*'OddsRatio_working_3-way'!K20*'OddsRatio_working_3-way'!L20*'OddsRatio_working_3-way'!M20</f>
        <v>7.2407636456897406E-2</v>
      </c>
      <c r="R20" s="11">
        <f t="shared" si="23"/>
        <v>0</v>
      </c>
      <c r="S20" s="11">
        <f t="shared" si="24"/>
        <v>-0.8570935742623369</v>
      </c>
      <c r="T20" s="11">
        <f t="shared" si="25"/>
        <v>-0.26784174195698029</v>
      </c>
      <c r="U20" s="11">
        <f>'OddsRatio_working_3-way'!S20-'OddsRatio_working_3-way'!R20^2/3</f>
        <v>-0.8570935742623369</v>
      </c>
      <c r="V20" s="11">
        <f>'OddsRatio_working_3-way'!S20*'OddsRatio_working_3-way'!R20/3-2*'OddsRatio_working_3-way'!R20^3/27-'OddsRatio_working_3-way'!T20</f>
        <v>0.26784174195698029</v>
      </c>
      <c r="W20" s="11">
        <f>'OddsRatio_working_3-way'!V20^2+4*'OddsRatio_working_3-way'!U20^3/27</f>
        <v>-2.1539170462940613E-2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0.15270753844971949</v>
      </c>
      <c r="Y20" s="11">
        <f>IF('OddsRatio_working_3-way'!W20&gt;=0,IF('OddsRatio_working_3-way'!V20+SQRT('OddsRatio_working_3-way'!W20)&gt;0,0,PI()),ACOS('OddsRatio_working_3-way'!V20/(2*'OddsRatio_working_3-way'!X20)))</f>
        <v>0.50126338633585754</v>
      </c>
      <c r="Z20" s="11">
        <f>'OddsRatio_working_3-way'!X20^(1/3)*COS('OddsRatio_working_3-way'!Y20/3)</f>
        <v>0.52706318626845006</v>
      </c>
      <c r="AA20" s="11">
        <f>'OddsRatio_working_3-way'!X20^(1/3)*COS(('OddsRatio_working_3-way'!Y20+2*PI())/3)</f>
        <v>-0.34051660353232865</v>
      </c>
      <c r="AB20" s="11">
        <f>'OddsRatio_working_3-way'!X20^(1/3)*COS(('OddsRatio_working_3-way'!Y20+4*PI())/3)</f>
        <v>-0.18654658273612149</v>
      </c>
      <c r="AC20" s="11">
        <f>'OddsRatio_working_3-way'!X20^(1/3)*SIN('OddsRatio_working_3-way'!Y20/3)</f>
        <v>8.8894632953822564E-2</v>
      </c>
      <c r="AD20" s="11">
        <f>'OddsRatio_working_3-way'!X20^(1/3)*SIN(('OddsRatio_working_3-way'!Y20+2*PI())/3)</f>
        <v>0.41200279223113595</v>
      </c>
      <c r="AE20" s="11">
        <f>'OddsRatio_working_3-way'!X20^(1/3)*SIN(('OddsRatio_working_3-way'!Y20+4*PI())/3)</f>
        <v>-0.5008974251849585</v>
      </c>
      <c r="AF20" s="11">
        <f>-'OddsRatio_working_3-way'!U20/(3*'OddsRatio_working_3-way'!X20^(1/3))*COS(('OddsRatio_working_3-way'!Y20)/3)</f>
        <v>0.52706318626845006</v>
      </c>
      <c r="AG20" s="11">
        <f>-'OddsRatio_working_3-way'!U20/(3*'OddsRatio_working_3-way'!X20^(1/3))*COS(('OddsRatio_working_3-way'!Y20+2*PI())/3)</f>
        <v>-0.34051660353232865</v>
      </c>
      <c r="AH20" s="11">
        <f>-'OddsRatio_working_3-way'!U20/(3*'OddsRatio_working_3-way'!X20^(1/3))*COS(('OddsRatio_working_3-way'!Y20+4*PI())/3)</f>
        <v>-0.18654658273612149</v>
      </c>
      <c r="AI20" s="11">
        <f>'OddsRatio_working_3-way'!U20/(3*'OddsRatio_working_3-way'!X20^(1/3))*SIN(('OddsRatio_working_3-way'!Y20)/3)</f>
        <v>-8.8894632953822564E-2</v>
      </c>
      <c r="AJ20" s="11">
        <f>'OddsRatio_working_3-way'!U20/(3*'OddsRatio_working_3-way'!X20^(1/3))*SIN(('OddsRatio_working_3-way'!Y20+2*PI())/3)</f>
        <v>-0.41200279223113595</v>
      </c>
      <c r="AK20" s="11">
        <f>'OddsRatio_working_3-way'!U20/(3*'OddsRatio_working_3-way'!X20^(1/3))*SIN(('OddsRatio_working_3-way'!Y20+4*PI())/3)</f>
        <v>0.5008974251849585</v>
      </c>
      <c r="AL20" s="11">
        <f>'OddsRatio_working_3-way'!Z20+'OddsRatio_working_3-way'!AF20</f>
        <v>1.0541263725369001</v>
      </c>
      <c r="AM20" s="11">
        <f>'OddsRatio_working_3-way'!AA20+'OddsRatio_working_3-way'!AG20</f>
        <v>-0.68103320706465731</v>
      </c>
      <c r="AN20" s="11">
        <f>'OddsRatio_working_3-way'!AB20+'OddsRatio_working_3-way'!AH20</f>
        <v>-0.37309316547224297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1.0541263725369001</v>
      </c>
      <c r="AS20" s="11">
        <f>IF(('OddsRatio_working_3-way'!X20=0),IF(Q20&gt;0,-Q20^(1/3),(-Q20)^(1/3)),'OddsRatio_working_3-way'!AM20-'OddsRatio_working_3-way'!R20/3)</f>
        <v>-0.68103320706465731</v>
      </c>
      <c r="AT20" s="11">
        <f>IF(('OddsRatio_working_3-way'!X20=0),IF(Q20&gt;0,-Q20^(1/3),(-Q20)^(1/3)),'OddsRatio_working_3-way'!AN20-'OddsRatio_working_3-way'!R20/3)</f>
        <v>-0.37309316547224297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IF('True_Odds_Calculator_3-way'!A21="","",'True_Odds_Calculator_3-way'!A21)</f>
        <v>5.12</v>
      </c>
      <c r="B21" s="4">
        <f>IF('True_Odds_Calculator_3-way'!B21="","",'True_Odds_Calculator_3-way'!B21)</f>
        <v>3.77</v>
      </c>
      <c r="C21" s="4">
        <f>IF('True_Odds_Calculator_3-way'!C21="","",'True_Odds_Calculator_3-way'!C21)</f>
        <v>1.7</v>
      </c>
      <c r="D21" s="9">
        <f t="shared" si="13"/>
        <v>0.18260037036189711</v>
      </c>
      <c r="E21" s="9">
        <f t="shared" si="14"/>
        <v>0.24939861004755962</v>
      </c>
      <c r="F21" s="9">
        <f t="shared" si="15"/>
        <v>0.56800101959054328</v>
      </c>
      <c r="G21" s="9">
        <f t="shared" si="16"/>
        <v>1.0865145999734631</v>
      </c>
      <c r="H21" s="9">
        <f t="shared" si="17"/>
        <v>5.4764401518906682</v>
      </c>
      <c r="I21" s="9">
        <f t="shared" si="18"/>
        <v>4.0096454419264917</v>
      </c>
      <c r="J21" s="9">
        <f t="shared" si="19"/>
        <v>1.7605602199814241</v>
      </c>
      <c r="K21" s="11">
        <f t="shared" si="20"/>
        <v>0.1953125</v>
      </c>
      <c r="L21" s="11">
        <f t="shared" si="21"/>
        <v>0.26525198938992045</v>
      </c>
      <c r="M21" s="11">
        <f t="shared" si="22"/>
        <v>0.58823529411764708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-0.2434528105008581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0.23130314791699175</v>
      </c>
      <c r="Q21" s="11">
        <f>2*'OddsRatio_working_3-way'!K21*'OddsRatio_working_3-way'!L21*'OddsRatio_working_3-way'!M21</f>
        <v>6.0949446091433927E-2</v>
      </c>
      <c r="R21" s="11">
        <f t="shared" si="23"/>
        <v>0</v>
      </c>
      <c r="S21" s="11">
        <f t="shared" si="24"/>
        <v>-0.95009438355272746</v>
      </c>
      <c r="T21" s="11">
        <f t="shared" si="25"/>
        <v>-0.25035425126554084</v>
      </c>
      <c r="U21" s="11">
        <f>'OddsRatio_working_3-way'!S21-'OddsRatio_working_3-way'!R21^2/3</f>
        <v>-0.95009438355272746</v>
      </c>
      <c r="V21" s="11">
        <f>'OddsRatio_working_3-way'!S21*'OddsRatio_working_3-way'!R21/3-2*'OddsRatio_working_3-way'!R21^3/27-'OddsRatio_working_3-way'!T21</f>
        <v>0.25035425126554084</v>
      </c>
      <c r="W21" s="11">
        <f>'OddsRatio_working_3-way'!V21^2+4*'OddsRatio_working_3-way'!U21^3/27</f>
        <v>-6.4379129444881861E-2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0.17822484434809546</v>
      </c>
      <c r="Y21" s="11">
        <f>IF('OddsRatio_working_3-way'!W21&gt;=0,IF('OddsRatio_working_3-way'!V21+SQRT('OddsRatio_working_3-way'!W21)&gt;0,0,PI()),ACOS('OddsRatio_working_3-way'!V21/(2*'OddsRatio_working_3-way'!X21)))</f>
        <v>0.79209569879725483</v>
      </c>
      <c r="Z21" s="11">
        <f>'OddsRatio_working_3-way'!X21^(1/3)*COS('OddsRatio_working_3-way'!Y21/3)</f>
        <v>0.54325729998673156</v>
      </c>
      <c r="AA21" s="11">
        <f>'OddsRatio_working_3-way'!X21^(1/3)*COS(('OddsRatio_working_3-way'!Y21+2*PI())/3)</f>
        <v>-0.39881837204875298</v>
      </c>
      <c r="AB21" s="11">
        <f>'OddsRatio_working_3-way'!X21^(1/3)*COS(('OddsRatio_working_3-way'!Y21+4*PI())/3)</f>
        <v>-0.14443892793797874</v>
      </c>
      <c r="AC21" s="11">
        <f>'OddsRatio_working_3-way'!X21^(1/3)*SIN('OddsRatio_working_3-way'!Y21/3)</f>
        <v>0.14686604053366295</v>
      </c>
      <c r="AD21" s="11">
        <f>'OddsRatio_working_3-way'!X21^(1/3)*SIN(('OddsRatio_working_3-way'!Y21+2*PI())/3)</f>
        <v>0.39704160231302166</v>
      </c>
      <c r="AE21" s="11">
        <f>'OddsRatio_working_3-way'!X21^(1/3)*SIN(('OddsRatio_working_3-way'!Y21+4*PI())/3)</f>
        <v>-0.54390764284668458</v>
      </c>
      <c r="AF21" s="11">
        <f>-'OddsRatio_working_3-way'!U21/(3*'OddsRatio_working_3-way'!X21^(1/3))*COS(('OddsRatio_working_3-way'!Y21)/3)</f>
        <v>0.54325729998673156</v>
      </c>
      <c r="AG21" s="11">
        <f>-'OddsRatio_working_3-way'!U21/(3*'OddsRatio_working_3-way'!X21^(1/3))*COS(('OddsRatio_working_3-way'!Y21+2*PI())/3)</f>
        <v>-0.39881837204875298</v>
      </c>
      <c r="AH21" s="11">
        <f>-'OddsRatio_working_3-way'!U21/(3*'OddsRatio_working_3-way'!X21^(1/3))*COS(('OddsRatio_working_3-way'!Y21+4*PI())/3)</f>
        <v>-0.14443892793797874</v>
      </c>
      <c r="AI21" s="11">
        <f>'OddsRatio_working_3-way'!U21/(3*'OddsRatio_working_3-way'!X21^(1/3))*SIN(('OddsRatio_working_3-way'!Y21)/3)</f>
        <v>-0.14686604053366295</v>
      </c>
      <c r="AJ21" s="11">
        <f>'OddsRatio_working_3-way'!U21/(3*'OddsRatio_working_3-way'!X21^(1/3))*SIN(('OddsRatio_working_3-way'!Y21+2*PI())/3)</f>
        <v>-0.39704160231302166</v>
      </c>
      <c r="AK21" s="11">
        <f>'OddsRatio_working_3-way'!U21/(3*'OddsRatio_working_3-way'!X21^(1/3))*SIN(('OddsRatio_working_3-way'!Y21+4*PI())/3)</f>
        <v>0.54390764284668458</v>
      </c>
      <c r="AL21" s="11">
        <f>'OddsRatio_working_3-way'!Z21+'OddsRatio_working_3-way'!AF21</f>
        <v>1.0865145999734631</v>
      </c>
      <c r="AM21" s="11">
        <f>'OddsRatio_working_3-way'!AA21+'OddsRatio_working_3-way'!AG21</f>
        <v>-0.79763674409750596</v>
      </c>
      <c r="AN21" s="11">
        <f>'OddsRatio_working_3-way'!AB21+'OddsRatio_working_3-way'!AH21</f>
        <v>-0.28887785587595749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1.0865145999734631</v>
      </c>
      <c r="AS21" s="11">
        <f>IF(('OddsRatio_working_3-way'!X21=0),IF(Q21&gt;0,-Q21^(1/3),(-Q21)^(1/3)),'OddsRatio_working_3-way'!AM21-'OddsRatio_working_3-way'!R21/3)</f>
        <v>-0.79763674409750596</v>
      </c>
      <c r="AT21" s="11">
        <f>IF(('OddsRatio_working_3-way'!X21=0),IF(Q21&gt;0,-Q21^(1/3),(-Q21)^(1/3)),'OddsRatio_working_3-way'!AN21-'OddsRatio_working_3-way'!R21/3)</f>
        <v>-0.28887785587595749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IF('True_Odds_Calculator_3-way'!A22="","",'True_Odds_Calculator_3-way'!A22)</f>
        <v>2.44</v>
      </c>
      <c r="B22" s="4">
        <f>IF('True_Odds_Calculator_3-way'!B22="","",'True_Odds_Calculator_3-way'!B22)</f>
        <v>3.05</v>
      </c>
      <c r="C22" s="4">
        <f>IF('True_Odds_Calculator_3-way'!C22="","",'True_Odds_Calculator_3-way'!C22)</f>
        <v>3.27</v>
      </c>
      <c r="D22" s="9">
        <f t="shared" si="13"/>
        <v>0.39417253750312642</v>
      </c>
      <c r="E22" s="9">
        <f t="shared" si="14"/>
        <v>0.31367299239691143</v>
      </c>
      <c r="F22" s="9">
        <f t="shared" si="15"/>
        <v>0.29215447009996215</v>
      </c>
      <c r="G22" s="9">
        <f t="shared" si="16"/>
        <v>1.0673334024938053</v>
      </c>
      <c r="H22" s="9">
        <f t="shared" si="17"/>
        <v>2.536960099591079</v>
      </c>
      <c r="I22" s="9">
        <f t="shared" si="18"/>
        <v>3.1880334751123014</v>
      </c>
      <c r="J22" s="9">
        <f t="shared" si="19"/>
        <v>3.4228468236609384</v>
      </c>
      <c r="K22" s="11">
        <f t="shared" si="20"/>
        <v>0.4098360655737705</v>
      </c>
      <c r="L22" s="11">
        <f t="shared" si="21"/>
        <v>0.32786885245901642</v>
      </c>
      <c r="M22" s="11">
        <f t="shared" si="22"/>
        <v>0.3058103975535168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-0.27536249750363051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0.23669280971623985</v>
      </c>
      <c r="Q22" s="11">
        <f>2*'OddsRatio_working_3-way'!K22*'OddsRatio_working_3-way'!L22*'OddsRatio_working_3-way'!M22</f>
        <v>8.2185003373694401E-2</v>
      </c>
      <c r="R22" s="11">
        <f t="shared" si="23"/>
        <v>0</v>
      </c>
      <c r="S22" s="11">
        <f t="shared" si="24"/>
        <v>-0.85956806704630928</v>
      </c>
      <c r="T22" s="11">
        <f t="shared" si="25"/>
        <v>-0.29846113439107963</v>
      </c>
      <c r="U22" s="11">
        <f>'OddsRatio_working_3-way'!S22-'OddsRatio_working_3-way'!R22^2/3</f>
        <v>-0.85956806704630928</v>
      </c>
      <c r="V22" s="11">
        <f>'OddsRatio_working_3-way'!S22*'OddsRatio_working_3-way'!R22/3-2*'OddsRatio_working_3-way'!R22^3/27-'OddsRatio_working_3-way'!T22</f>
        <v>0.29846113439107963</v>
      </c>
      <c r="W22" s="11">
        <f>'OddsRatio_working_3-way'!V22^2+4*'OddsRatio_working_3-way'!U22^3/27</f>
        <v>-5.0095599131372154E-3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0.15336933254007082</v>
      </c>
      <c r="Y22" s="11">
        <f>IF('OddsRatio_working_3-way'!W22&gt;=0,IF('OddsRatio_working_3-way'!V22+SQRT('OddsRatio_working_3-way'!W22)&gt;0,0,PI()),ACOS('OddsRatio_working_3-way'!V22/(2*'OddsRatio_working_3-way'!X22)))</f>
        <v>0.23284271035570825</v>
      </c>
      <c r="Z22" s="11">
        <f>'OddsRatio_working_3-way'!X22^(1/3)*COS('OddsRatio_working_3-way'!Y22/3)</f>
        <v>0.53366670124690263</v>
      </c>
      <c r="AA22" s="11">
        <f>'OddsRatio_working_3-way'!X22^(1/3)*COS(('OddsRatio_working_3-way'!Y22+2*PI())/3)</f>
        <v>-0.30277644101317958</v>
      </c>
      <c r="AB22" s="11">
        <f>'OddsRatio_working_3-way'!X22^(1/3)*COS(('OddsRatio_working_3-way'!Y22+4*PI())/3)</f>
        <v>-0.23089026023372314</v>
      </c>
      <c r="AC22" s="11">
        <f>'OddsRatio_working_3-way'!X22^(1/3)*SIN('OddsRatio_working_3-way'!Y22/3)</f>
        <v>4.1503505824033338E-2</v>
      </c>
      <c r="AD22" s="11">
        <f>'OddsRatio_working_3-way'!X22^(1/3)*SIN(('OddsRatio_working_3-way'!Y22+2*PI())/3)</f>
        <v>0.44141716752164156</v>
      </c>
      <c r="AE22" s="11">
        <f>'OddsRatio_working_3-way'!X22^(1/3)*SIN(('OddsRatio_working_3-way'!Y22+4*PI())/3)</f>
        <v>-0.4829206733456749</v>
      </c>
      <c r="AF22" s="11">
        <f>-'OddsRatio_working_3-way'!U22/(3*'OddsRatio_working_3-way'!X22^(1/3))*COS(('OddsRatio_working_3-way'!Y22)/3)</f>
        <v>0.53366670124690263</v>
      </c>
      <c r="AG22" s="11">
        <f>-'OddsRatio_working_3-way'!U22/(3*'OddsRatio_working_3-way'!X22^(1/3))*COS(('OddsRatio_working_3-way'!Y22+2*PI())/3)</f>
        <v>-0.30277644101317958</v>
      </c>
      <c r="AH22" s="11">
        <f>-'OddsRatio_working_3-way'!U22/(3*'OddsRatio_working_3-way'!X22^(1/3))*COS(('OddsRatio_working_3-way'!Y22+4*PI())/3)</f>
        <v>-0.23089026023372314</v>
      </c>
      <c r="AI22" s="11">
        <f>'OddsRatio_working_3-way'!U22/(3*'OddsRatio_working_3-way'!X22^(1/3))*SIN(('OddsRatio_working_3-way'!Y22)/3)</f>
        <v>-4.1503505824033338E-2</v>
      </c>
      <c r="AJ22" s="11">
        <f>'OddsRatio_working_3-way'!U22/(3*'OddsRatio_working_3-way'!X22^(1/3))*SIN(('OddsRatio_working_3-way'!Y22+2*PI())/3)</f>
        <v>-0.44141716752164156</v>
      </c>
      <c r="AK22" s="11">
        <f>'OddsRatio_working_3-way'!U22/(3*'OddsRatio_working_3-way'!X22^(1/3))*SIN(('OddsRatio_working_3-way'!Y22+4*PI())/3)</f>
        <v>0.4829206733456749</v>
      </c>
      <c r="AL22" s="11">
        <f>'OddsRatio_working_3-way'!Z22+'OddsRatio_working_3-way'!AF22</f>
        <v>1.0673334024938053</v>
      </c>
      <c r="AM22" s="11">
        <f>'OddsRatio_working_3-way'!AA22+'OddsRatio_working_3-way'!AG22</f>
        <v>-0.60555288202635915</v>
      </c>
      <c r="AN22" s="11">
        <f>'OddsRatio_working_3-way'!AB22+'OddsRatio_working_3-way'!AH22</f>
        <v>-0.46178052046744628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1.0673334024938053</v>
      </c>
      <c r="AS22" s="11">
        <f>IF(('OddsRatio_working_3-way'!X22=0),IF(Q22&gt;0,-Q22^(1/3),(-Q22)^(1/3)),'OddsRatio_working_3-way'!AM22-'OddsRatio_working_3-way'!R22/3)</f>
        <v>-0.60555288202635915</v>
      </c>
      <c r="AT22" s="11">
        <f>IF(('OddsRatio_working_3-way'!X22=0),IF(Q22&gt;0,-Q22^(1/3),(-Q22)^(1/3)),'OddsRatio_working_3-way'!AN22-'OddsRatio_working_3-way'!R22/3)</f>
        <v>-0.46178052046744628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IF('True_Odds_Calculator_3-way'!A23="","",'True_Odds_Calculator_3-way'!A23)</f>
        <v>2.37</v>
      </c>
      <c r="B23" s="4">
        <f>IF('True_Odds_Calculator_3-way'!B23="","",'True_Odds_Calculator_3-way'!B23)</f>
        <v>3.09</v>
      </c>
      <c r="C23" s="4">
        <f>IF('True_Odds_Calculator_3-way'!C23="","",'True_Odds_Calculator_3-way'!C23)</f>
        <v>3.35</v>
      </c>
      <c r="D23" s="9">
        <f t="shared" si="13"/>
        <v>0.40587506769835552</v>
      </c>
      <c r="E23" s="9">
        <f t="shared" si="14"/>
        <v>0.30929921949018069</v>
      </c>
      <c r="F23" s="9">
        <f t="shared" si="15"/>
        <v>0.28482571281146413</v>
      </c>
      <c r="G23" s="9">
        <f t="shared" si="16"/>
        <v>1.0684761600560317</v>
      </c>
      <c r="H23" s="9">
        <f t="shared" si="17"/>
        <v>2.4638123392767635</v>
      </c>
      <c r="I23" s="9">
        <f t="shared" si="18"/>
        <v>3.2331151745171054</v>
      </c>
      <c r="J23" s="9">
        <f t="shared" si="19"/>
        <v>3.5109189761316744</v>
      </c>
      <c r="K23" s="11">
        <f t="shared" si="20"/>
        <v>0.42194092827004215</v>
      </c>
      <c r="L23" s="11">
        <f t="shared" si="21"/>
        <v>0.3236245954692557</v>
      </c>
      <c r="M23" s="11">
        <f t="shared" si="22"/>
        <v>0.29850746268656714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-0.27427301654848957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0.23682333896043517</v>
      </c>
      <c r="Q23" s="11">
        <f>2*'OddsRatio_working_3-way'!K23*'OddsRatio_working_3-way'!L23*'OddsRatio_working_3-way'!M23</f>
        <v>8.152266401391918E-2</v>
      </c>
      <c r="R23" s="11">
        <f t="shared" si="23"/>
        <v>0</v>
      </c>
      <c r="S23" s="11">
        <f t="shared" si="24"/>
        <v>-0.8634583960925899</v>
      </c>
      <c r="T23" s="11">
        <f t="shared" si="25"/>
        <v>-0.29723180588385201</v>
      </c>
      <c r="U23" s="11">
        <f>'OddsRatio_working_3-way'!S23-'OddsRatio_working_3-way'!R23^2/3</f>
        <v>-0.8634583960925899</v>
      </c>
      <c r="V23" s="11">
        <f>'OddsRatio_working_3-way'!S23*'OddsRatio_working_3-way'!R23/3-2*'OddsRatio_working_3-way'!R23^3/27-'OddsRatio_working_3-way'!T23</f>
        <v>0.29723180588385201</v>
      </c>
      <c r="W23" s="11">
        <f>'OddsRatio_working_3-way'!V23^2+4*'OddsRatio_working_3-way'!U23^3/27</f>
        <v>-7.0251630100630486E-3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0.15441171380358334</v>
      </c>
      <c r="Y23" s="11">
        <f>IF('OddsRatio_working_3-way'!W23&gt;=0,IF('OddsRatio_working_3-way'!V23+SQRT('OddsRatio_working_3-way'!W23)&gt;0,0,PI()),ACOS('OddsRatio_working_3-way'!V23/(2*'OddsRatio_working_3-way'!X23)))</f>
        <v>0.27485260246469578</v>
      </c>
      <c r="Z23" s="11">
        <f>'OddsRatio_working_3-way'!X23^(1/3)*COS('OddsRatio_working_3-way'!Y23/3)</f>
        <v>0.53423808002801587</v>
      </c>
      <c r="AA23" s="11">
        <f>'OddsRatio_working_3-way'!X23^(1/3)*COS(('OddsRatio_working_3-way'!Y23+2*PI())/3)</f>
        <v>-0.30962615011493078</v>
      </c>
      <c r="AB23" s="11">
        <f>'OddsRatio_working_3-way'!X23^(1/3)*COS(('OddsRatio_working_3-way'!Y23+4*PI())/3)</f>
        <v>-0.22461192991308501</v>
      </c>
      <c r="AC23" s="11">
        <f>'OddsRatio_working_3-way'!X23^(1/3)*SIN('OddsRatio_working_3-way'!Y23/3)</f>
        <v>4.9082982918481712E-2</v>
      </c>
      <c r="AD23" s="11">
        <f>'OddsRatio_working_3-way'!X23^(1/3)*SIN(('OddsRatio_working_3-way'!Y23+2*PI())/3)</f>
        <v>0.43812225751404482</v>
      </c>
      <c r="AE23" s="11">
        <f>'OddsRatio_working_3-way'!X23^(1/3)*SIN(('OddsRatio_working_3-way'!Y23+4*PI())/3)</f>
        <v>-0.48720524043252661</v>
      </c>
      <c r="AF23" s="11">
        <f>-'OddsRatio_working_3-way'!U23/(3*'OddsRatio_working_3-way'!X23^(1/3))*COS(('OddsRatio_working_3-way'!Y23)/3)</f>
        <v>0.53423808002801587</v>
      </c>
      <c r="AG23" s="11">
        <f>-'OddsRatio_working_3-way'!U23/(3*'OddsRatio_working_3-way'!X23^(1/3))*COS(('OddsRatio_working_3-way'!Y23+2*PI())/3)</f>
        <v>-0.30962615011493078</v>
      </c>
      <c r="AH23" s="11">
        <f>-'OddsRatio_working_3-way'!U23/(3*'OddsRatio_working_3-way'!X23^(1/3))*COS(('OddsRatio_working_3-way'!Y23+4*PI())/3)</f>
        <v>-0.22461192991308501</v>
      </c>
      <c r="AI23" s="11">
        <f>'OddsRatio_working_3-way'!U23/(3*'OddsRatio_working_3-way'!X23^(1/3))*SIN(('OddsRatio_working_3-way'!Y23)/3)</f>
        <v>-4.9082982918481712E-2</v>
      </c>
      <c r="AJ23" s="11">
        <f>'OddsRatio_working_3-way'!U23/(3*'OddsRatio_working_3-way'!X23^(1/3))*SIN(('OddsRatio_working_3-way'!Y23+2*PI())/3)</f>
        <v>-0.43812225751404482</v>
      </c>
      <c r="AK23" s="11">
        <f>'OddsRatio_working_3-way'!U23/(3*'OddsRatio_working_3-way'!X23^(1/3))*SIN(('OddsRatio_working_3-way'!Y23+4*PI())/3)</f>
        <v>0.48720524043252661</v>
      </c>
      <c r="AL23" s="11">
        <f>'OddsRatio_working_3-way'!Z23+'OddsRatio_working_3-way'!AF23</f>
        <v>1.0684761600560317</v>
      </c>
      <c r="AM23" s="11">
        <f>'OddsRatio_working_3-way'!AA23+'OddsRatio_working_3-way'!AG23</f>
        <v>-0.61925230022986155</v>
      </c>
      <c r="AN23" s="11">
        <f>'OddsRatio_working_3-way'!AB23+'OddsRatio_working_3-way'!AH23</f>
        <v>-0.44922385982617002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1.0684761600560317</v>
      </c>
      <c r="AS23" s="11">
        <f>IF(('OddsRatio_working_3-way'!X23=0),IF(Q23&gt;0,-Q23^(1/3),(-Q23)^(1/3)),'OddsRatio_working_3-way'!AM23-'OddsRatio_working_3-way'!R23/3)</f>
        <v>-0.61925230022986155</v>
      </c>
      <c r="AT23" s="11">
        <f>IF(('OddsRatio_working_3-way'!X23=0),IF(Q23&gt;0,-Q23^(1/3),(-Q23)^(1/3)),'OddsRatio_working_3-way'!AN23-'OddsRatio_working_3-way'!R23/3)</f>
        <v>-0.44922385982617002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IF('True_Odds_Calculator_3-way'!A24="","",'True_Odds_Calculator_3-way'!A24)</f>
        <v>2.2000000000000002</v>
      </c>
      <c r="B24" s="4">
        <f>IF('True_Odds_Calculator_3-way'!B24="","",'True_Odds_Calculator_3-way'!B24)</f>
        <v>3.08</v>
      </c>
      <c r="C24" s="4">
        <f>IF('True_Odds_Calculator_3-way'!C24="","",'True_Odds_Calculator_3-way'!C24)</f>
        <v>3.76</v>
      </c>
      <c r="D24" s="9">
        <f t="shared" si="13"/>
        <v>0.43752196577304964</v>
      </c>
      <c r="E24" s="9">
        <f t="shared" si="14"/>
        <v>0.30975359671244929</v>
      </c>
      <c r="F24" s="9">
        <f t="shared" si="15"/>
        <v>0.25272443751450102</v>
      </c>
      <c r="G24" s="9">
        <f t="shared" si="16"/>
        <v>1.071332942932206</v>
      </c>
      <c r="H24" s="9">
        <f t="shared" si="17"/>
        <v>2.2855995315186477</v>
      </c>
      <c r="I24" s="9">
        <f t="shared" si="18"/>
        <v>3.2283725212989887</v>
      </c>
      <c r="J24" s="9">
        <f t="shared" si="19"/>
        <v>3.956878922492888</v>
      </c>
      <c r="K24" s="11">
        <f t="shared" si="20"/>
        <v>0.45454545454545453</v>
      </c>
      <c r="L24" s="11">
        <f t="shared" si="21"/>
        <v>0.32467532467532467</v>
      </c>
      <c r="M24" s="11">
        <f t="shared" si="22"/>
        <v>0.26595744680851063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-0.27039111758647538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0.23706950689542569</v>
      </c>
      <c r="Q24" s="11">
        <f>2*'OddsRatio_working_3-way'!K24*'OddsRatio_working_3-way'!L24*'OddsRatio_working_3-way'!M24</f>
        <v>7.8499836720339625E-2</v>
      </c>
      <c r="R24" s="11">
        <f t="shared" si="23"/>
        <v>0</v>
      </c>
      <c r="S24" s="11">
        <f t="shared" si="24"/>
        <v>-0.87676514306949116</v>
      </c>
      <c r="T24" s="11">
        <f t="shared" si="25"/>
        <v>-0.29031958379784473</v>
      </c>
      <c r="U24" s="11">
        <f>'OddsRatio_working_3-way'!S24-'OddsRatio_working_3-way'!R24^2/3</f>
        <v>-0.87676514306949116</v>
      </c>
      <c r="V24" s="11">
        <f>'OddsRatio_working_3-way'!S24*'OddsRatio_working_3-way'!R24/3-2*'OddsRatio_working_3-way'!R24^3/27-'OddsRatio_working_3-way'!T24</f>
        <v>0.29031958379784473</v>
      </c>
      <c r="W24" s="11">
        <f>'OddsRatio_working_3-way'!V24^2+4*'OddsRatio_working_3-way'!U24^3/27</f>
        <v>-1.5564075897348914E-2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0.15799488649470803</v>
      </c>
      <c r="Y24" s="11">
        <f>IF('OddsRatio_working_3-way'!W24&gt;=0,IF('OddsRatio_working_3-way'!V24+SQRT('OddsRatio_working_3-way'!W24)&gt;0,0,PI()),ACOS('OddsRatio_working_3-way'!V24/(2*'OddsRatio_working_3-way'!X24)))</f>
        <v>0.40586153561609417</v>
      </c>
      <c r="Z24" s="11">
        <f>'OddsRatio_working_3-way'!X24^(1/3)*COS('OddsRatio_working_3-way'!Y24/3)</f>
        <v>0.53566647146610302</v>
      </c>
      <c r="AA24" s="11">
        <f>'OddsRatio_working_3-way'!X24^(1/3)*COS(('OddsRatio_working_3-way'!Y24+2*PI())/3)</f>
        <v>-0.33097877617466737</v>
      </c>
      <c r="AB24" s="11">
        <f>'OddsRatio_working_3-way'!X24^(1/3)*COS(('OddsRatio_working_3-way'!Y24+4*PI())/3)</f>
        <v>-0.20468769529143574</v>
      </c>
      <c r="AC24" s="11">
        <f>'OddsRatio_working_3-way'!X24^(1/3)*SIN('OddsRatio_working_3-way'!Y24/3)</f>
        <v>7.2914189544182592E-2</v>
      </c>
      <c r="AD24" s="11">
        <f>'OddsRatio_working_3-way'!X24^(1/3)*SIN(('OddsRatio_working_3-way'!Y24+2*PI())/3)</f>
        <v>0.427443677473126</v>
      </c>
      <c r="AE24" s="11">
        <f>'OddsRatio_working_3-way'!X24^(1/3)*SIN(('OddsRatio_working_3-way'!Y24+4*PI())/3)</f>
        <v>-0.50035786701730867</v>
      </c>
      <c r="AF24" s="11">
        <f>-'OddsRatio_working_3-way'!U24/(3*'OddsRatio_working_3-way'!X24^(1/3))*COS(('OddsRatio_working_3-way'!Y24)/3)</f>
        <v>0.53566647146610313</v>
      </c>
      <c r="AG24" s="11">
        <f>-'OddsRatio_working_3-way'!U24/(3*'OddsRatio_working_3-way'!X24^(1/3))*COS(('OddsRatio_working_3-way'!Y24+2*PI())/3)</f>
        <v>-0.33097877617466748</v>
      </c>
      <c r="AH24" s="11">
        <f>-'OddsRatio_working_3-way'!U24/(3*'OddsRatio_working_3-way'!X24^(1/3))*COS(('OddsRatio_working_3-way'!Y24+4*PI())/3)</f>
        <v>-0.20468769529143577</v>
      </c>
      <c r="AI24" s="11">
        <f>'OddsRatio_working_3-way'!U24/(3*'OddsRatio_working_3-way'!X24^(1/3))*SIN(('OddsRatio_working_3-way'!Y24)/3)</f>
        <v>-7.2914189544182606E-2</v>
      </c>
      <c r="AJ24" s="11">
        <f>'OddsRatio_working_3-way'!U24/(3*'OddsRatio_working_3-way'!X24^(1/3))*SIN(('OddsRatio_working_3-way'!Y24+2*PI())/3)</f>
        <v>-0.42744367747312606</v>
      </c>
      <c r="AK24" s="11">
        <f>'OddsRatio_working_3-way'!U24/(3*'OddsRatio_working_3-way'!X24^(1/3))*SIN(('OddsRatio_working_3-way'!Y24+4*PI())/3)</f>
        <v>0.50035786701730878</v>
      </c>
      <c r="AL24" s="11">
        <f>'OddsRatio_working_3-way'!Z24+'OddsRatio_working_3-way'!AF24</f>
        <v>1.071332942932206</v>
      </c>
      <c r="AM24" s="11">
        <f>'OddsRatio_working_3-way'!AA24+'OddsRatio_working_3-way'!AG24</f>
        <v>-0.66195755234933484</v>
      </c>
      <c r="AN24" s="11">
        <f>'OddsRatio_working_3-way'!AB24+'OddsRatio_working_3-way'!AH24</f>
        <v>-0.40937539058287153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1.071332942932206</v>
      </c>
      <c r="AS24" s="11">
        <f>IF(('OddsRatio_working_3-way'!X24=0),IF(Q24&gt;0,-Q24^(1/3),(-Q24)^(1/3)),'OddsRatio_working_3-way'!AM24-'OddsRatio_working_3-way'!R24/3)</f>
        <v>-0.66195755234933484</v>
      </c>
      <c r="AT24" s="11">
        <f>IF(('OddsRatio_working_3-way'!X24=0),IF(Q24&gt;0,-Q24^(1/3),(-Q24)^(1/3)),'OddsRatio_working_3-way'!AN24-'OddsRatio_working_3-way'!R24/3)</f>
        <v>-0.40937539058287153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IF('True_Odds_Calculator_3-way'!A25="","",'True_Odds_Calculator_3-way'!A25)</f>
        <v>1.53</v>
      </c>
      <c r="B25" s="4">
        <f>IF('True_Odds_Calculator_3-way'!B25="","",'True_Odds_Calculator_3-way'!B25)</f>
        <v>3.8</v>
      </c>
      <c r="C25" s="4">
        <f>IF('True_Odds_Calculator_3-way'!C25="","",'True_Odds_Calculator_3-way'!C25)</f>
        <v>6.58</v>
      </c>
      <c r="D25" s="9">
        <f t="shared" si="13"/>
        <v>0.624347563247173</v>
      </c>
      <c r="E25" s="9">
        <f t="shared" si="14"/>
        <v>0.23931205780421694</v>
      </c>
      <c r="F25" s="9">
        <f t="shared" si="15"/>
        <v>0.13634037894860995</v>
      </c>
      <c r="G25" s="9">
        <f t="shared" si="16"/>
        <v>1.1352301574882673</v>
      </c>
      <c r="H25" s="9">
        <f t="shared" si="17"/>
        <v>1.6016719834687814</v>
      </c>
      <c r="I25" s="9">
        <f t="shared" si="18"/>
        <v>4.1786444409671484</v>
      </c>
      <c r="J25" s="9">
        <f t="shared" si="19"/>
        <v>7.334584278784531</v>
      </c>
      <c r="K25" s="11">
        <f t="shared" si="20"/>
        <v>0.65359477124183007</v>
      </c>
      <c r="L25" s="11">
        <f t="shared" si="21"/>
        <v>0.26315789473684209</v>
      </c>
      <c r="M25" s="11">
        <f t="shared" si="22"/>
        <v>0.1519756838905775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-0.21645477900006582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0.23290391184469311</v>
      </c>
      <c r="Q25" s="11">
        <f>2*'OddsRatio_working_3-way'!K25*'OddsRatio_working_3-way'!L25*'OddsRatio_working_3-way'!M25</f>
        <v>5.227921702462246E-2</v>
      </c>
      <c r="R25" s="11">
        <f t="shared" si="23"/>
        <v>0</v>
      </c>
      <c r="S25" s="11">
        <f t="shared" si="24"/>
        <v>-1.0759933918789675</v>
      </c>
      <c r="T25" s="11">
        <f t="shared" si="25"/>
        <v>-0.24152489155532372</v>
      </c>
      <c r="U25" s="11">
        <f>'OddsRatio_working_3-way'!S25-'OddsRatio_working_3-way'!R25^2/3</f>
        <v>-1.0759933918789675</v>
      </c>
      <c r="V25" s="11">
        <f>'OddsRatio_working_3-way'!S25*'OddsRatio_working_3-way'!R25/3-2*'OddsRatio_working_3-way'!R25^3/27-'OddsRatio_working_3-way'!T25</f>
        <v>0.24152489155532372</v>
      </c>
      <c r="W25" s="11">
        <f>'OddsRatio_working_3-way'!V25^2+4*'OddsRatio_working_3-way'!U25^3/27</f>
        <v>-0.12622039697684065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0.21479913303924875</v>
      </c>
      <c r="Y25" s="11">
        <f>IF('OddsRatio_working_3-way'!W25&gt;=0,IF('OddsRatio_working_3-way'!V25+SQRT('OddsRatio_working_3-way'!W25)&gt;0,0,PI()),ACOS('OddsRatio_working_3-way'!V25/(2*'OddsRatio_working_3-way'!X25)))</f>
        <v>0.97373935164554881</v>
      </c>
      <c r="Z25" s="11">
        <f>'OddsRatio_working_3-way'!X25^(1/3)*COS('OddsRatio_working_3-way'!Y25/3)</f>
        <v>0.56761507874413364</v>
      </c>
      <c r="AA25" s="11">
        <f>'OddsRatio_working_3-way'!X25^(1/3)*COS(('OddsRatio_working_3-way'!Y25+2*PI())/3)</f>
        <v>-0.4492106522704043</v>
      </c>
      <c r="AB25" s="11">
        <f>'OddsRatio_working_3-way'!X25^(1/3)*COS(('OddsRatio_working_3-way'!Y25+4*PI())/3)</f>
        <v>-0.11840442647372919</v>
      </c>
      <c r="AC25" s="11">
        <f>'OddsRatio_working_3-way'!X25^(1/3)*SIN('OddsRatio_working_3-way'!Y25/3)</f>
        <v>0.19099106351331455</v>
      </c>
      <c r="AD25" s="11">
        <f>'OddsRatio_working_3-way'!X25^(1/3)*SIN(('OddsRatio_working_3-way'!Y25+2*PI())/3)</f>
        <v>0.39607354600686701</v>
      </c>
      <c r="AE25" s="11">
        <f>'OddsRatio_working_3-way'!X25^(1/3)*SIN(('OddsRatio_working_3-way'!Y25+4*PI())/3)</f>
        <v>-0.58706460952018147</v>
      </c>
      <c r="AF25" s="11">
        <f>-'OddsRatio_working_3-way'!U25/(3*'OddsRatio_working_3-way'!X25^(1/3))*COS(('OddsRatio_working_3-way'!Y25)/3)</f>
        <v>0.56761507874413353</v>
      </c>
      <c r="AG25" s="11">
        <f>-'OddsRatio_working_3-way'!U25/(3*'OddsRatio_working_3-way'!X25^(1/3))*COS(('OddsRatio_working_3-way'!Y25+2*PI())/3)</f>
        <v>-0.44921065227040424</v>
      </c>
      <c r="AH25" s="11">
        <f>-'OddsRatio_working_3-way'!U25/(3*'OddsRatio_working_3-way'!X25^(1/3))*COS(('OddsRatio_working_3-way'!Y25+4*PI())/3)</f>
        <v>-0.11840442647372916</v>
      </c>
      <c r="AI25" s="11">
        <f>'OddsRatio_working_3-way'!U25/(3*'OddsRatio_working_3-way'!X25^(1/3))*SIN(('OddsRatio_working_3-way'!Y25)/3)</f>
        <v>-0.19099106351331452</v>
      </c>
      <c r="AJ25" s="11">
        <f>'OddsRatio_working_3-way'!U25/(3*'OddsRatio_working_3-way'!X25^(1/3))*SIN(('OddsRatio_working_3-way'!Y25+2*PI())/3)</f>
        <v>-0.39607354600686695</v>
      </c>
      <c r="AK25" s="11">
        <f>'OddsRatio_working_3-way'!U25/(3*'OddsRatio_working_3-way'!X25^(1/3))*SIN(('OddsRatio_working_3-way'!Y25+4*PI())/3)</f>
        <v>0.58706460952018136</v>
      </c>
      <c r="AL25" s="11">
        <f>'OddsRatio_working_3-way'!Z25+'OddsRatio_working_3-way'!AF25</f>
        <v>1.1352301574882673</v>
      </c>
      <c r="AM25" s="11">
        <f>'OddsRatio_working_3-way'!AA25+'OddsRatio_working_3-way'!AG25</f>
        <v>-0.89842130454080849</v>
      </c>
      <c r="AN25" s="11">
        <f>'OddsRatio_working_3-way'!AB25+'OddsRatio_working_3-way'!AH25</f>
        <v>-0.23680885294745835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1.1352301574882673</v>
      </c>
      <c r="AS25" s="11">
        <f>IF(('OddsRatio_working_3-way'!X25=0),IF(Q25&gt;0,-Q25^(1/3),(-Q25)^(1/3)),'OddsRatio_working_3-way'!AM25-'OddsRatio_working_3-way'!R25/3)</f>
        <v>-0.89842130454080849</v>
      </c>
      <c r="AT25" s="11">
        <f>IF(('OddsRatio_working_3-way'!X25=0),IF(Q25&gt;0,-Q25^(1/3),(-Q25)^(1/3)),'OddsRatio_working_3-way'!AN25-'OddsRatio_working_3-way'!R25/3)</f>
        <v>-0.23680885294745835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IF('True_Odds_Calculator_3-way'!A26="","",'True_Odds_Calculator_3-way'!A26)</f>
        <v>1.5</v>
      </c>
      <c r="B26" s="4">
        <f>IF('True_Odds_Calculator_3-way'!B26="","",'True_Odds_Calculator_3-way'!B26)</f>
        <v>4.42</v>
      </c>
      <c r="C26" s="4">
        <f>IF('True_Odds_Calculator_3-way'!C26="","",'True_Odds_Calculator_3-way'!C26)</f>
        <v>7.29</v>
      </c>
      <c r="D26" s="9">
        <f t="shared" si="13"/>
        <v>0.65349520170066844</v>
      </c>
      <c r="E26" s="9">
        <f t="shared" si="14"/>
        <v>0.2161323556420513</v>
      </c>
      <c r="F26" s="9">
        <f t="shared" si="15"/>
        <v>0.13037244265728007</v>
      </c>
      <c r="G26" s="9">
        <f t="shared" si="16"/>
        <v>1.0604662357048098</v>
      </c>
      <c r="H26" s="9">
        <f t="shared" si="17"/>
        <v>1.5302331178524047</v>
      </c>
      <c r="I26" s="9">
        <f t="shared" si="18"/>
        <v>4.6267945261104497</v>
      </c>
      <c r="J26" s="9">
        <f t="shared" si="19"/>
        <v>7.6703326225832544</v>
      </c>
      <c r="K26" s="11">
        <f t="shared" si="20"/>
        <v>0.66666666666666663</v>
      </c>
      <c r="L26" s="11">
        <f t="shared" si="21"/>
        <v>0.22624434389140272</v>
      </c>
      <c r="M26" s="11">
        <f t="shared" si="22"/>
        <v>0.13717421124828533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-0.22253877809433353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0.21124414733710303</v>
      </c>
      <c r="Q26" s="11">
        <f>2*'OddsRatio_working_3-way'!K26*'OddsRatio_working_3-way'!L26*'OddsRatio_working_3-way'!M26</f>
        <v>4.1379852563585312E-2</v>
      </c>
      <c r="R26" s="11">
        <f t="shared" si="23"/>
        <v>0</v>
      </c>
      <c r="S26" s="11">
        <f t="shared" si="24"/>
        <v>-0.9492464600823739</v>
      </c>
      <c r="T26" s="11">
        <f t="shared" si="25"/>
        <v>-0.1859444583902789</v>
      </c>
      <c r="U26" s="11">
        <f>'OddsRatio_working_3-way'!S26-'OddsRatio_working_3-way'!R26^2/3</f>
        <v>-0.9492464600823739</v>
      </c>
      <c r="V26" s="11">
        <f>'OddsRatio_working_3-way'!S26*'OddsRatio_working_3-way'!R26/3-2*'OddsRatio_working_3-way'!R26^3/27-'OddsRatio_working_3-way'!T26</f>
        <v>0.1859444583902789</v>
      </c>
      <c r="W26" s="11">
        <f>'OddsRatio_working_3-way'!V26^2+4*'OddsRatio_working_3-way'!U26^3/27</f>
        <v>-9.2141163362688322E-2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0.17798630914254507</v>
      </c>
      <c r="Y26" s="11">
        <f>IF('OddsRatio_working_3-way'!W26&gt;=0,IF('OddsRatio_working_3-way'!V26+SQRT('OddsRatio_working_3-way'!W26)&gt;0,0,PI()),ACOS('OddsRatio_working_3-way'!V26/(2*'OddsRatio_working_3-way'!X26)))</f>
        <v>1.0211847240444429</v>
      </c>
      <c r="Z26" s="11">
        <f>'OddsRatio_working_3-way'!X26^(1/3)*COS('OddsRatio_working_3-way'!Y26/3)</f>
        <v>0.5302331178524049</v>
      </c>
      <c r="AA26" s="11">
        <f>'OddsRatio_working_3-way'!X26^(1/3)*COS(('OddsRatio_working_3-way'!Y26+2*PI())/3)</f>
        <v>-0.42775494790611635</v>
      </c>
      <c r="AB26" s="11">
        <f>'OddsRatio_working_3-way'!X26^(1/3)*COS(('OddsRatio_working_3-way'!Y26+4*PI())/3)</f>
        <v>-0.10247816994628869</v>
      </c>
      <c r="AC26" s="11">
        <f>'OddsRatio_working_3-way'!X26^(1/3)*SIN('OddsRatio_working_3-way'!Y26/3)</f>
        <v>0.18779863531624083</v>
      </c>
      <c r="AD26" s="11">
        <f>'OddsRatio_working_3-way'!X26^(1/3)*SIN(('OddsRatio_working_3-way'!Y26+2*PI())/3)</f>
        <v>0.36529603232989044</v>
      </c>
      <c r="AE26" s="11">
        <f>'OddsRatio_working_3-way'!X26^(1/3)*SIN(('OddsRatio_working_3-way'!Y26+4*PI())/3)</f>
        <v>-0.55309466764613113</v>
      </c>
      <c r="AF26" s="11">
        <f>-'OddsRatio_working_3-way'!U26/(3*'OddsRatio_working_3-way'!X26^(1/3))*COS(('OddsRatio_working_3-way'!Y26)/3)</f>
        <v>0.53023311785240479</v>
      </c>
      <c r="AG26" s="11">
        <f>-'OddsRatio_working_3-way'!U26/(3*'OddsRatio_working_3-way'!X26^(1/3))*COS(('OddsRatio_working_3-way'!Y26+2*PI())/3)</f>
        <v>-0.42775494790611623</v>
      </c>
      <c r="AH26" s="11">
        <f>-'OddsRatio_working_3-way'!U26/(3*'OddsRatio_working_3-way'!X26^(1/3))*COS(('OddsRatio_working_3-way'!Y26+4*PI())/3)</f>
        <v>-0.10247816994628868</v>
      </c>
      <c r="AI26" s="11">
        <f>'OddsRatio_working_3-way'!U26/(3*'OddsRatio_working_3-way'!X26^(1/3))*SIN(('OddsRatio_working_3-way'!Y26)/3)</f>
        <v>-0.18779863531624078</v>
      </c>
      <c r="AJ26" s="11">
        <f>'OddsRatio_working_3-way'!U26/(3*'OddsRatio_working_3-way'!X26^(1/3))*SIN(('OddsRatio_working_3-way'!Y26+2*PI())/3)</f>
        <v>-0.36529603232989039</v>
      </c>
      <c r="AK26" s="11">
        <f>'OddsRatio_working_3-way'!U26/(3*'OddsRatio_working_3-way'!X26^(1/3))*SIN(('OddsRatio_working_3-way'!Y26+4*PI())/3)</f>
        <v>0.55309466764613102</v>
      </c>
      <c r="AL26" s="11">
        <f>'OddsRatio_working_3-way'!Z26+'OddsRatio_working_3-way'!AF26</f>
        <v>1.0604662357048098</v>
      </c>
      <c r="AM26" s="11">
        <f>'OddsRatio_working_3-way'!AA26+'OddsRatio_working_3-way'!AG26</f>
        <v>-0.85550989581223258</v>
      </c>
      <c r="AN26" s="11">
        <f>'OddsRatio_working_3-way'!AB26+'OddsRatio_working_3-way'!AH26</f>
        <v>-0.20495633989257739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1.0604662357048098</v>
      </c>
      <c r="AS26" s="11">
        <f>IF(('OddsRatio_working_3-way'!X26=0),IF(Q26&gt;0,-Q26^(1/3),(-Q26)^(1/3)),'OddsRatio_working_3-way'!AM26-'OddsRatio_working_3-way'!R26/3)</f>
        <v>-0.85550989581223258</v>
      </c>
      <c r="AT26" s="11">
        <f>IF(('OddsRatio_working_3-way'!X26=0),IF(Q26&gt;0,-Q26^(1/3),(-Q26)^(1/3)),'OddsRatio_working_3-way'!AN26-'OddsRatio_working_3-way'!R26/3)</f>
        <v>-0.20495633989257739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IF('True_Odds_Calculator_3-way'!A27="","",'True_Odds_Calculator_3-way'!A27)</f>
        <v>1.31</v>
      </c>
      <c r="B27" s="4">
        <f>IF('True_Odds_Calculator_3-way'!B27="","",'True_Odds_Calculator_3-way'!B27)</f>
        <v>5.61</v>
      </c>
      <c r="C27" s="4">
        <f>IF('True_Odds_Calculator_3-way'!C27="","",'True_Odds_Calculator_3-way'!C27)</f>
        <v>10.29</v>
      </c>
      <c r="D27" s="9">
        <f t="shared" si="13"/>
        <v>0.74591444661654327</v>
      </c>
      <c r="E27" s="9">
        <f t="shared" si="14"/>
        <v>0.1648643761366507</v>
      </c>
      <c r="F27" s="9">
        <f t="shared" si="15"/>
        <v>8.9221177246806241E-2</v>
      </c>
      <c r="G27" s="9">
        <f t="shared" si="16"/>
        <v>1.0988268441291387</v>
      </c>
      <c r="H27" s="9">
        <f t="shared" si="17"/>
        <v>1.3406363216800332</v>
      </c>
      <c r="I27" s="9">
        <f t="shared" si="18"/>
        <v>6.0655917514353295</v>
      </c>
      <c r="J27" s="9">
        <f t="shared" si="19"/>
        <v>11.208101381959695</v>
      </c>
      <c r="K27" s="11">
        <f t="shared" si="20"/>
        <v>0.76335877862595414</v>
      </c>
      <c r="L27" s="11">
        <f t="shared" si="21"/>
        <v>0.17825311942959002</v>
      </c>
      <c r="M27" s="11">
        <f t="shared" si="22"/>
        <v>9.7181729834791064E-2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-0.17556130545142967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0.18790768678510034</v>
      </c>
      <c r="Q27" s="11">
        <f>2*'OddsRatio_working_3-way'!K27*'OddsRatio_working_3-way'!L27*'OddsRatio_working_3-way'!M27</f>
        <v>2.6447246556664371E-2</v>
      </c>
      <c r="R27" s="11">
        <f t="shared" si="23"/>
        <v>0</v>
      </c>
      <c r="S27" s="11">
        <f t="shared" si="24"/>
        <v>-1.070325185278862</v>
      </c>
      <c r="T27" s="11">
        <f t="shared" si="25"/>
        <v>-0.1506439388147589</v>
      </c>
      <c r="U27" s="11">
        <f>'OddsRatio_working_3-way'!S27-'OddsRatio_working_3-way'!R27^2/3</f>
        <v>-1.070325185278862</v>
      </c>
      <c r="V27" s="11">
        <f>'OddsRatio_working_3-way'!S27*'OddsRatio_working_3-way'!R27/3-2*'OddsRatio_working_3-way'!R27^3/27-'OddsRatio_working_3-way'!T27</f>
        <v>0.1506439388147589</v>
      </c>
      <c r="W27" s="11">
        <f>'OddsRatio_working_3-way'!V27^2+4*'OddsRatio_working_3-way'!U27^3/27</f>
        <v>-0.15895977456572907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0.2131040654629528</v>
      </c>
      <c r="Y27" s="11">
        <f>IF('OddsRatio_working_3-way'!W27&gt;=0,IF('OddsRatio_working_3-way'!V27+SQRT('OddsRatio_working_3-way'!W27)&gt;0,0,PI()),ACOS('OddsRatio_working_3-way'!V27/(2*'OddsRatio_working_3-way'!X27)))</f>
        <v>1.2095380369143003</v>
      </c>
      <c r="Z27" s="11">
        <f>'OddsRatio_working_3-way'!X27^(1/3)*COS('OddsRatio_working_3-way'!Y27/3)</f>
        <v>0.54941342206456933</v>
      </c>
      <c r="AA27" s="11">
        <f>'OddsRatio_working_3-way'!X27^(1/3)*COS(('OddsRatio_working_3-way'!Y27+2*PI())/3)</f>
        <v>-0.4776598215312125</v>
      </c>
      <c r="AB27" s="11">
        <f>'OddsRatio_working_3-way'!X27^(1/3)*COS(('OddsRatio_working_3-way'!Y27+4*PI())/3)</f>
        <v>-7.1753600533357068E-2</v>
      </c>
      <c r="AC27" s="11">
        <f>'OddsRatio_working_3-way'!X27^(1/3)*SIN('OddsRatio_working_3-way'!Y27/3)</f>
        <v>0.23435006595885577</v>
      </c>
      <c r="AD27" s="11">
        <f>'OddsRatio_working_3-way'!X27^(1/3)*SIN(('OddsRatio_working_3-way'!Y27+2*PI())/3)</f>
        <v>0.35863094770863113</v>
      </c>
      <c r="AE27" s="11">
        <f>'OddsRatio_working_3-way'!X27^(1/3)*SIN(('OddsRatio_working_3-way'!Y27+4*PI())/3)</f>
        <v>-0.59298101366748668</v>
      </c>
      <c r="AF27" s="11">
        <f>-'OddsRatio_working_3-way'!U27/(3*'OddsRatio_working_3-way'!X27^(1/3))*COS(('OddsRatio_working_3-way'!Y27)/3)</f>
        <v>0.54941342206456933</v>
      </c>
      <c r="AG27" s="11">
        <f>-'OddsRatio_working_3-way'!U27/(3*'OddsRatio_working_3-way'!X27^(1/3))*COS(('OddsRatio_working_3-way'!Y27+2*PI())/3)</f>
        <v>-0.4776598215312125</v>
      </c>
      <c r="AH27" s="11">
        <f>-'OddsRatio_working_3-way'!U27/(3*'OddsRatio_working_3-way'!X27^(1/3))*COS(('OddsRatio_working_3-way'!Y27+4*PI())/3)</f>
        <v>-7.1753600533357068E-2</v>
      </c>
      <c r="AI27" s="11">
        <f>'OddsRatio_working_3-way'!U27/(3*'OddsRatio_working_3-way'!X27^(1/3))*SIN(('OddsRatio_working_3-way'!Y27)/3)</f>
        <v>-0.23435006595885577</v>
      </c>
      <c r="AJ27" s="11">
        <f>'OddsRatio_working_3-way'!U27/(3*'OddsRatio_working_3-way'!X27^(1/3))*SIN(('OddsRatio_working_3-way'!Y27+2*PI())/3)</f>
        <v>-0.35863094770863113</v>
      </c>
      <c r="AK27" s="11">
        <f>'OddsRatio_working_3-way'!U27/(3*'OddsRatio_working_3-way'!X27^(1/3))*SIN(('OddsRatio_working_3-way'!Y27+4*PI())/3)</f>
        <v>0.59298101366748668</v>
      </c>
      <c r="AL27" s="11">
        <f>'OddsRatio_working_3-way'!Z27+'OddsRatio_working_3-way'!AF27</f>
        <v>1.0988268441291387</v>
      </c>
      <c r="AM27" s="11">
        <f>'OddsRatio_working_3-way'!AA27+'OddsRatio_working_3-way'!AG27</f>
        <v>-0.95531964306242501</v>
      </c>
      <c r="AN27" s="11">
        <f>'OddsRatio_working_3-way'!AB27+'OddsRatio_working_3-way'!AH27</f>
        <v>-0.14350720106671414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1.0988268441291387</v>
      </c>
      <c r="AS27" s="11">
        <f>IF(('OddsRatio_working_3-way'!X27=0),IF(Q27&gt;0,-Q27^(1/3),(-Q27)^(1/3)),'OddsRatio_working_3-way'!AM27-'OddsRatio_working_3-way'!R27/3)</f>
        <v>-0.95531964306242501</v>
      </c>
      <c r="AT27" s="11">
        <f>IF(('OddsRatio_working_3-way'!X27=0),IF(Q27&gt;0,-Q27^(1/3),(-Q27)^(1/3)),'OddsRatio_working_3-way'!AN27-'OddsRatio_working_3-way'!R27/3)</f>
        <v>-0.14350720106671414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IF('True_Odds_Calculator_3-way'!A28="","",'True_Odds_Calculator_3-way'!A28)</f>
        <v>2.82</v>
      </c>
      <c r="B28" s="4">
        <f>IF('True_Odds_Calculator_3-way'!B28="","",'True_Odds_Calculator_3-way'!B28)</f>
        <v>3.4</v>
      </c>
      <c r="C28" s="4">
        <f>IF('True_Odds_Calculator_3-way'!C28="","",'True_Odds_Calculator_3-way'!C28)</f>
        <v>2.64</v>
      </c>
      <c r="D28" s="9">
        <f t="shared" si="13"/>
        <v>0.34523209213981704</v>
      </c>
      <c r="E28" s="9">
        <f t="shared" si="14"/>
        <v>0.28563155486201736</v>
      </c>
      <c r="F28" s="9">
        <f t="shared" si="15"/>
        <v>0.36913635299816561</v>
      </c>
      <c r="G28" s="9">
        <f t="shared" si="16"/>
        <v>1.0420890610327804</v>
      </c>
      <c r="H28" s="9">
        <f t="shared" si="17"/>
        <v>2.8966020910796604</v>
      </c>
      <c r="I28" s="9">
        <f t="shared" si="18"/>
        <v>3.501013746478673</v>
      </c>
      <c r="J28" s="9">
        <f t="shared" si="19"/>
        <v>2.7090260600937599</v>
      </c>
      <c r="K28" s="11">
        <f t="shared" si="20"/>
        <v>0.3546099290780142</v>
      </c>
      <c r="L28" s="11">
        <f t="shared" si="21"/>
        <v>0.29411764705882354</v>
      </c>
      <c r="M28" s="11">
        <f t="shared" si="22"/>
        <v>0.37878787878787878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-0.28300527174119172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0.23150781911733101</v>
      </c>
      <c r="Q28" s="11">
        <f>2*'OddsRatio_working_3-way'!K28*'OddsRatio_working_3-way'!L28*'OddsRatio_working_3-way'!M28</f>
        <v>7.9012907548577135E-2</v>
      </c>
      <c r="R28" s="11">
        <f t="shared" si="23"/>
        <v>0</v>
      </c>
      <c r="S28" s="11">
        <f t="shared" si="24"/>
        <v>-0.81803359242383611</v>
      </c>
      <c r="T28" s="11">
        <f t="shared" si="25"/>
        <v>-0.27919235236308398</v>
      </c>
      <c r="U28" s="11">
        <f>'OddsRatio_working_3-way'!S28-'OddsRatio_working_3-way'!R28^2/3</f>
        <v>-0.81803359242383611</v>
      </c>
      <c r="V28" s="11">
        <f>'OddsRatio_working_3-way'!S28*'OddsRatio_working_3-way'!R28/3-2*'OddsRatio_working_3-way'!R28^3/27-'OddsRatio_working_3-way'!T28</f>
        <v>0.27919235236308398</v>
      </c>
      <c r="W28" s="11">
        <f>'OddsRatio_working_3-way'!V28^2+4*'OddsRatio_working_3-way'!U28^3/27</f>
        <v>-3.1495366427493621E-3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0.14238847061892143</v>
      </c>
      <c r="Y28" s="11">
        <f>IF('OddsRatio_working_3-way'!W28&gt;=0,IF('OddsRatio_working_3-way'!V28+SQRT('OddsRatio_working_3-way'!W28)&gt;0,0,PI()),ACOS('OddsRatio_working_3-way'!V28/(2*'OddsRatio_working_3-way'!X28)))</f>
        <v>0.19836748181328723</v>
      </c>
      <c r="Z28" s="11">
        <f>'OddsRatio_working_3-way'!X28^(1/3)*COS('OddsRatio_working_3-way'!Y28/3)</f>
        <v>0.5210445305163901</v>
      </c>
      <c r="AA28" s="11">
        <f>'OddsRatio_working_3-way'!X28^(1/3)*COS(('OddsRatio_working_3-way'!Y28+2*PI())/3)</f>
        <v>-0.29040279437290367</v>
      </c>
      <c r="AB28" s="11">
        <f>'OddsRatio_working_3-way'!X28^(1/3)*COS(('OddsRatio_working_3-way'!Y28+4*PI())/3)</f>
        <v>-0.23064173614348654</v>
      </c>
      <c r="AC28" s="11">
        <f>'OddsRatio_working_3-way'!X28^(1/3)*SIN('OddsRatio_working_3-way'!Y28/3)</f>
        <v>3.4503063055810912E-2</v>
      </c>
      <c r="AD28" s="11">
        <f>'OddsRatio_working_3-way'!X28^(1/3)*SIN(('OddsRatio_working_3-way'!Y28+2*PI())/3)</f>
        <v>0.4339862684022246</v>
      </c>
      <c r="AE28" s="11">
        <f>'OddsRatio_working_3-way'!X28^(1/3)*SIN(('OddsRatio_working_3-way'!Y28+4*PI())/3)</f>
        <v>-0.46848933145803545</v>
      </c>
      <c r="AF28" s="11">
        <f>-'OddsRatio_working_3-way'!U28/(3*'OddsRatio_working_3-way'!X28^(1/3))*COS(('OddsRatio_working_3-way'!Y28)/3)</f>
        <v>0.52104453051639021</v>
      </c>
      <c r="AG28" s="11">
        <f>-'OddsRatio_working_3-way'!U28/(3*'OddsRatio_working_3-way'!X28^(1/3))*COS(('OddsRatio_working_3-way'!Y28+2*PI())/3)</f>
        <v>-0.29040279437290378</v>
      </c>
      <c r="AH28" s="11">
        <f>-'OddsRatio_working_3-way'!U28/(3*'OddsRatio_working_3-way'!X28^(1/3))*COS(('OddsRatio_working_3-way'!Y28+4*PI())/3)</f>
        <v>-0.2306417361434866</v>
      </c>
      <c r="AI28" s="11">
        <f>'OddsRatio_working_3-way'!U28/(3*'OddsRatio_working_3-way'!X28^(1/3))*SIN(('OddsRatio_working_3-way'!Y28)/3)</f>
        <v>-3.4503063055810919E-2</v>
      </c>
      <c r="AJ28" s="11">
        <f>'OddsRatio_working_3-way'!U28/(3*'OddsRatio_working_3-way'!X28^(1/3))*SIN(('OddsRatio_working_3-way'!Y28+2*PI())/3)</f>
        <v>-0.43398626840222465</v>
      </c>
      <c r="AK28" s="11">
        <f>'OddsRatio_working_3-way'!U28/(3*'OddsRatio_working_3-way'!X28^(1/3))*SIN(('OddsRatio_working_3-way'!Y28+4*PI())/3)</f>
        <v>0.46848933145803556</v>
      </c>
      <c r="AL28" s="11">
        <f>'OddsRatio_working_3-way'!Z28+'OddsRatio_working_3-way'!AF28</f>
        <v>1.0420890610327804</v>
      </c>
      <c r="AM28" s="11">
        <f>'OddsRatio_working_3-way'!AA28+'OddsRatio_working_3-way'!AG28</f>
        <v>-0.58080558874580746</v>
      </c>
      <c r="AN28" s="11">
        <f>'OddsRatio_working_3-way'!AB28+'OddsRatio_working_3-way'!AH28</f>
        <v>-0.46128347228697314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1.0420890610327804</v>
      </c>
      <c r="AS28" s="11">
        <f>IF(('OddsRatio_working_3-way'!X28=0),IF(Q28&gt;0,-Q28^(1/3),(-Q28)^(1/3)),'OddsRatio_working_3-way'!AM28-'OddsRatio_working_3-way'!R28/3)</f>
        <v>-0.58080558874580746</v>
      </c>
      <c r="AT28" s="11">
        <f>IF(('OddsRatio_working_3-way'!X28=0),IF(Q28&gt;0,-Q28^(1/3),(-Q28)^(1/3)),'OddsRatio_working_3-way'!AN28-'OddsRatio_working_3-way'!R28/3)</f>
        <v>-0.46128347228697314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IF('True_Odds_Calculator_3-way'!A29="","",'True_Odds_Calculator_3-way'!A29)</f>
        <v>2.2999999999999998</v>
      </c>
      <c r="B29" s="4">
        <f>IF('True_Odds_Calculator_3-way'!B29="","",'True_Odds_Calculator_3-way'!B29)</f>
        <v>3.72</v>
      </c>
      <c r="C29" s="4">
        <f>IF('True_Odds_Calculator_3-way'!C29="","",'True_Odds_Calculator_3-way'!C29)</f>
        <v>3.08</v>
      </c>
      <c r="D29" s="9">
        <f t="shared" si="13"/>
        <v>0.42424084543159257</v>
      </c>
      <c r="E29" s="9">
        <f t="shared" si="14"/>
        <v>0.26044523469484604</v>
      </c>
      <c r="F29" s="9">
        <f t="shared" si="15"/>
        <v>0.31531391987356128</v>
      </c>
      <c r="G29" s="9">
        <f t="shared" si="16"/>
        <v>1.0439627917244669</v>
      </c>
      <c r="H29" s="9">
        <f t="shared" si="17"/>
        <v>2.3571516292418071</v>
      </c>
      <c r="I29" s="9">
        <f t="shared" si="18"/>
        <v>3.8395787934905496</v>
      </c>
      <c r="J29" s="9">
        <f t="shared" si="19"/>
        <v>3.1714426067868908</v>
      </c>
      <c r="K29" s="11">
        <f t="shared" si="20"/>
        <v>0.43478260869565222</v>
      </c>
      <c r="L29" s="11">
        <f t="shared" si="21"/>
        <v>0.26881720430107525</v>
      </c>
      <c r="M29" s="11">
        <f t="shared" si="22"/>
        <v>0.32467532467532467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-0.27909631275690172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0.23147726513785422</v>
      </c>
      <c r="Q29" s="11">
        <f>2*'OddsRatio_working_3-way'!K29*'OddsRatio_working_3-way'!L29*'OddsRatio_working_3-way'!M29</f>
        <v>7.5894185291099744E-2</v>
      </c>
      <c r="R29" s="11">
        <f t="shared" si="23"/>
        <v>0</v>
      </c>
      <c r="S29" s="11">
        <f t="shared" si="24"/>
        <v>-0.82938130873651272</v>
      </c>
      <c r="T29" s="11">
        <f t="shared" si="25"/>
        <v>-0.27192829794639761</v>
      </c>
      <c r="U29" s="11">
        <f>'OddsRatio_working_3-way'!S29-'OddsRatio_working_3-way'!R29^2/3</f>
        <v>-0.82938130873651272</v>
      </c>
      <c r="V29" s="11">
        <f>'OddsRatio_working_3-way'!S29*'OddsRatio_working_3-way'!R29/3-2*'OddsRatio_working_3-way'!R29^3/27-'OddsRatio_working_3-way'!T29</f>
        <v>0.27192829794639761</v>
      </c>
      <c r="W29" s="11">
        <f>'OddsRatio_working_3-way'!V29^2+4*'OddsRatio_working_3-way'!U29^3/27</f>
        <v>-1.0574897612766143E-2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0.14536152933014201</v>
      </c>
      <c r="Y29" s="11">
        <f>IF('OddsRatio_working_3-way'!W29&gt;=0,IF('OddsRatio_working_3-way'!V29+SQRT('OddsRatio_working_3-way'!W29)&gt;0,0,PI()),ACOS('OddsRatio_working_3-way'!V29/(2*'OddsRatio_working_3-way'!X29)))</f>
        <v>0.3615443634711748</v>
      </c>
      <c r="Z29" s="11">
        <f>'OddsRatio_working_3-way'!X29^(1/3)*COS('OddsRatio_working_3-way'!Y29/3)</f>
        <v>0.52198139586223347</v>
      </c>
      <c r="AA29" s="11">
        <f>'OddsRatio_working_3-way'!X29^(1/3)*COS(('OddsRatio_working_3-way'!Y29+2*PI())/3)</f>
        <v>-0.31573459224284772</v>
      </c>
      <c r="AB29" s="11">
        <f>'OddsRatio_working_3-way'!X29^(1/3)*COS(('OddsRatio_working_3-way'!Y29+4*PI())/3)</f>
        <v>-0.20624680361938583</v>
      </c>
      <c r="AC29" s="11">
        <f>'OddsRatio_working_3-way'!X29^(1/3)*SIN('OddsRatio_working_3-way'!Y29/3)</f>
        <v>6.321280423473255E-2</v>
      </c>
      <c r="AD29" s="11">
        <f>'OddsRatio_working_3-way'!X29^(1/3)*SIN(('OddsRatio_working_3-way'!Y29+2*PI())/3)</f>
        <v>0.42044274700218931</v>
      </c>
      <c r="AE29" s="11">
        <f>'OddsRatio_working_3-way'!X29^(1/3)*SIN(('OddsRatio_working_3-way'!Y29+4*PI())/3)</f>
        <v>-0.48365555123692194</v>
      </c>
      <c r="AF29" s="11">
        <f>-'OddsRatio_working_3-way'!U29/(3*'OddsRatio_working_3-way'!X29^(1/3))*COS(('OddsRatio_working_3-way'!Y29)/3)</f>
        <v>0.52198139586223335</v>
      </c>
      <c r="AG29" s="11">
        <f>-'OddsRatio_working_3-way'!U29/(3*'OddsRatio_working_3-way'!X29^(1/3))*COS(('OddsRatio_working_3-way'!Y29+2*PI())/3)</f>
        <v>-0.31573459224284767</v>
      </c>
      <c r="AH29" s="11">
        <f>-'OddsRatio_working_3-way'!U29/(3*'OddsRatio_working_3-way'!X29^(1/3))*COS(('OddsRatio_working_3-way'!Y29+4*PI())/3)</f>
        <v>-0.20624680361938577</v>
      </c>
      <c r="AI29" s="11">
        <f>'OddsRatio_working_3-way'!U29/(3*'OddsRatio_working_3-way'!X29^(1/3))*SIN(('OddsRatio_working_3-way'!Y29)/3)</f>
        <v>-6.3212804234732536E-2</v>
      </c>
      <c r="AJ29" s="11">
        <f>'OddsRatio_working_3-way'!U29/(3*'OddsRatio_working_3-way'!X29^(1/3))*SIN(('OddsRatio_working_3-way'!Y29+2*PI())/3)</f>
        <v>-0.4204427470021892</v>
      </c>
      <c r="AK29" s="11">
        <f>'OddsRatio_working_3-way'!U29/(3*'OddsRatio_working_3-way'!X29^(1/3))*SIN(('OddsRatio_working_3-way'!Y29+4*PI())/3)</f>
        <v>0.48365555123692183</v>
      </c>
      <c r="AL29" s="11">
        <f>'OddsRatio_working_3-way'!Z29+'OddsRatio_working_3-way'!AF29</f>
        <v>1.0439627917244669</v>
      </c>
      <c r="AM29" s="11">
        <f>'OddsRatio_working_3-way'!AA29+'OddsRatio_working_3-way'!AG29</f>
        <v>-0.63146918448569545</v>
      </c>
      <c r="AN29" s="11">
        <f>'OddsRatio_working_3-way'!AB29+'OddsRatio_working_3-way'!AH29</f>
        <v>-0.4124936072387716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1.0439627917244669</v>
      </c>
      <c r="AS29" s="11">
        <f>IF(('OddsRatio_working_3-way'!X29=0),IF(Q29&gt;0,-Q29^(1/3),(-Q29)^(1/3)),'OddsRatio_working_3-way'!AM29-'OddsRatio_working_3-way'!R29/3)</f>
        <v>-0.63146918448569545</v>
      </c>
      <c r="AT29" s="11">
        <f>IF(('OddsRatio_working_3-way'!X29=0),IF(Q29&gt;0,-Q29^(1/3),(-Q29)^(1/3)),'OddsRatio_working_3-way'!AN29-'OddsRatio_working_3-way'!R29/3)</f>
        <v>-0.4124936072387716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IF('True_Odds_Calculator_3-way'!A30="","",'True_Odds_Calculator_3-way'!A30)</f>
        <v>2.06</v>
      </c>
      <c r="B30" s="4">
        <f>IF('True_Odds_Calculator_3-way'!B30="","",'True_Odds_Calculator_3-way'!B30)</f>
        <v>3.34</v>
      </c>
      <c r="C30" s="4">
        <f>IF('True_Odds_Calculator_3-way'!C30="","",'True_Odds_Calculator_3-way'!C30)</f>
        <v>3.84</v>
      </c>
      <c r="D30" s="9">
        <f t="shared" si="13"/>
        <v>0.46795087053505646</v>
      </c>
      <c r="E30" s="9">
        <f t="shared" si="14"/>
        <v>0.28490603244621671</v>
      </c>
      <c r="F30" s="9">
        <f t="shared" si="15"/>
        <v>0.24714309701872703</v>
      </c>
      <c r="G30" s="9">
        <f t="shared" si="16"/>
        <v>1.0726193124307084</v>
      </c>
      <c r="H30" s="9">
        <f t="shared" si="17"/>
        <v>2.1369764711765509</v>
      </c>
      <c r="I30" s="9">
        <f t="shared" si="18"/>
        <v>3.5099291910878563</v>
      </c>
      <c r="J30" s="9">
        <f t="shared" si="19"/>
        <v>4.0462388473032123</v>
      </c>
      <c r="K30" s="11">
        <f t="shared" si="20"/>
        <v>0.4854368932038835</v>
      </c>
      <c r="L30" s="11">
        <f t="shared" si="21"/>
        <v>0.29940119760479045</v>
      </c>
      <c r="M30" s="11">
        <f t="shared" si="22"/>
        <v>0.26041666666666669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-0.26662149002964952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0.23617812917853614</v>
      </c>
      <c r="Q30" s="11">
        <f>2*'OddsRatio_working_3-way'!K30*'OddsRatio_working_3-way'!L30*'OddsRatio_working_3-way'!M30</f>
        <v>7.56981183264539E-2</v>
      </c>
      <c r="R30" s="11">
        <f t="shared" si="23"/>
        <v>0</v>
      </c>
      <c r="S30" s="11">
        <f t="shared" si="24"/>
        <v>-0.88581805297191929</v>
      </c>
      <c r="T30" s="11">
        <f t="shared" si="25"/>
        <v>-0.28391604261920494</v>
      </c>
      <c r="U30" s="11">
        <f>'OddsRatio_working_3-way'!S30-'OddsRatio_working_3-way'!R30^2/3</f>
        <v>-0.88581805297191929</v>
      </c>
      <c r="V30" s="11">
        <f>'OddsRatio_working_3-way'!S30*'OddsRatio_working_3-way'!R30/3-2*'OddsRatio_working_3-way'!R30^3/27-'OddsRatio_working_3-way'!T30</f>
        <v>0.28391604261920494</v>
      </c>
      <c r="W30" s="11">
        <f>'OddsRatio_working_3-way'!V30^2+4*'OddsRatio_working_3-way'!U30^3/27</f>
        <v>-2.2366208286940081E-2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0.16044822182209614</v>
      </c>
      <c r="Y30" s="11">
        <f>IF('OddsRatio_working_3-way'!W30&gt;=0,IF('OddsRatio_working_3-way'!V30+SQRT('OddsRatio_working_3-way'!W30)&gt;0,0,PI()),ACOS('OddsRatio_working_3-way'!V30/(2*'OddsRatio_working_3-way'!X30)))</f>
        <v>0.48481950894138492</v>
      </c>
      <c r="Z30" s="11">
        <f>'OddsRatio_working_3-way'!X30^(1/3)*COS('OddsRatio_working_3-way'!Y30/3)</f>
        <v>0.5363096562153542</v>
      </c>
      <c r="AA30" s="11">
        <f>'OddsRatio_working_3-way'!X30^(1/3)*COS(('OddsRatio_working_3-way'!Y30+2*PI())/3)</f>
        <v>-0.34387455955600049</v>
      </c>
      <c r="AB30" s="11">
        <f>'OddsRatio_working_3-way'!X30^(1/3)*COS(('OddsRatio_working_3-way'!Y30+4*PI())/3)</f>
        <v>-0.1924350966593539</v>
      </c>
      <c r="AC30" s="11">
        <f>'OddsRatio_working_3-way'!X30^(1/3)*SIN('OddsRatio_working_3-way'!Y30/3)</f>
        <v>8.743361466931146E-2</v>
      </c>
      <c r="AD30" s="11">
        <f>'OddsRatio_working_3-way'!X30^(1/3)*SIN(('OddsRatio_working_3-way'!Y30+2*PI())/3)</f>
        <v>0.42074097924274001</v>
      </c>
      <c r="AE30" s="11">
        <f>'OddsRatio_working_3-way'!X30^(1/3)*SIN(('OddsRatio_working_3-way'!Y30+4*PI())/3)</f>
        <v>-0.50817459391205133</v>
      </c>
      <c r="AF30" s="11">
        <f>-'OddsRatio_working_3-way'!U30/(3*'OddsRatio_working_3-way'!X30^(1/3))*COS(('OddsRatio_working_3-way'!Y30)/3)</f>
        <v>0.53630965621535431</v>
      </c>
      <c r="AG30" s="11">
        <f>-'OddsRatio_working_3-way'!U30/(3*'OddsRatio_working_3-way'!X30^(1/3))*COS(('OddsRatio_working_3-way'!Y30+2*PI())/3)</f>
        <v>-0.34387455955600055</v>
      </c>
      <c r="AH30" s="11">
        <f>-'OddsRatio_working_3-way'!U30/(3*'OddsRatio_working_3-way'!X30^(1/3))*COS(('OddsRatio_working_3-way'!Y30+4*PI())/3)</f>
        <v>-0.19243509665935393</v>
      </c>
      <c r="AI30" s="11">
        <f>'OddsRatio_working_3-way'!U30/(3*'OddsRatio_working_3-way'!X30^(1/3))*SIN(('OddsRatio_working_3-way'!Y30)/3)</f>
        <v>-8.7433614669311474E-2</v>
      </c>
      <c r="AJ30" s="11">
        <f>'OddsRatio_working_3-way'!U30/(3*'OddsRatio_working_3-way'!X30^(1/3))*SIN(('OddsRatio_working_3-way'!Y30+2*PI())/3)</f>
        <v>-0.42074097924274007</v>
      </c>
      <c r="AK30" s="11">
        <f>'OddsRatio_working_3-way'!U30/(3*'OddsRatio_working_3-way'!X30^(1/3))*SIN(('OddsRatio_working_3-way'!Y30+4*PI())/3)</f>
        <v>0.50817459391205144</v>
      </c>
      <c r="AL30" s="11">
        <f>'OddsRatio_working_3-way'!Z30+'OddsRatio_working_3-way'!AF30</f>
        <v>1.0726193124307084</v>
      </c>
      <c r="AM30" s="11">
        <f>'OddsRatio_working_3-way'!AA30+'OddsRatio_working_3-way'!AG30</f>
        <v>-0.68774911911200109</v>
      </c>
      <c r="AN30" s="11">
        <f>'OddsRatio_working_3-way'!AB30+'OddsRatio_working_3-way'!AH30</f>
        <v>-0.38487019331870786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1.0726193124307084</v>
      </c>
      <c r="AS30" s="11">
        <f>IF(('OddsRatio_working_3-way'!X30=0),IF(Q30&gt;0,-Q30^(1/3),(-Q30)^(1/3)),'OddsRatio_working_3-way'!AM30-'OddsRatio_working_3-way'!R30/3)</f>
        <v>-0.68774911911200109</v>
      </c>
      <c r="AT30" s="11">
        <f>IF(('OddsRatio_working_3-way'!X30=0),IF(Q30&gt;0,-Q30^(1/3),(-Q30)^(1/3)),'OddsRatio_working_3-way'!AN30-'OddsRatio_working_3-way'!R30/3)</f>
        <v>-0.38487019331870786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IF('True_Odds_Calculator_3-way'!A31="","",'True_Odds_Calculator_3-way'!A31)</f>
        <v>1.36</v>
      </c>
      <c r="B31" s="4">
        <f>IF('True_Odds_Calculator_3-way'!B31="","",'True_Odds_Calculator_3-way'!B31)</f>
        <v>4.8899999999999997</v>
      </c>
      <c r="C31" s="4">
        <f>IF('True_Odds_Calculator_3-way'!C31="","",'True_Odds_Calculator_3-way'!C31)</f>
        <v>8.99</v>
      </c>
      <c r="D31" s="9">
        <f t="shared" si="13"/>
        <v>0.7127254765062836</v>
      </c>
      <c r="E31" s="9">
        <f t="shared" si="14"/>
        <v>0.18672955401923558</v>
      </c>
      <c r="F31" s="9">
        <f t="shared" si="15"/>
        <v>0.10054496947448072</v>
      </c>
      <c r="G31" s="9">
        <f t="shared" si="16"/>
        <v>1.1196243347357178</v>
      </c>
      <c r="H31" s="9">
        <f t="shared" si="17"/>
        <v>1.4030647605048585</v>
      </c>
      <c r="I31" s="9">
        <f t="shared" si="18"/>
        <v>5.3553386621219419</v>
      </c>
      <c r="J31" s="9">
        <f t="shared" si="19"/>
        <v>9.9457984345383856</v>
      </c>
      <c r="K31" s="11">
        <f t="shared" si="20"/>
        <v>0.73529411764705876</v>
      </c>
      <c r="L31" s="11">
        <f t="shared" si="21"/>
        <v>0.20449897750511248</v>
      </c>
      <c r="M31" s="11">
        <f t="shared" si="22"/>
        <v>0.11123470522803114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-0.18715068549240121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0.20472645133993461</v>
      </c>
      <c r="Q31" s="11">
        <f>2*'OddsRatio_working_3-way'!K31*'OddsRatio_working_3-way'!L31*'OddsRatio_working_3-way'!M31</f>
        <v>3.3452034532669053E-2</v>
      </c>
      <c r="R31" s="11">
        <f t="shared" si="23"/>
        <v>0</v>
      </c>
      <c r="S31" s="11">
        <f t="shared" si="24"/>
        <v>-1.0939123776185529</v>
      </c>
      <c r="T31" s="11">
        <f t="shared" si="25"/>
        <v>-0.17874385255205111</v>
      </c>
      <c r="U31" s="11">
        <f>'OddsRatio_working_3-way'!S31-'OddsRatio_working_3-way'!R31^2/3</f>
        <v>-1.0939123776185529</v>
      </c>
      <c r="V31" s="11">
        <f>'OddsRatio_working_3-way'!S31*'OddsRatio_working_3-way'!R31/3-2*'OddsRatio_working_3-way'!R31^3/27-'OddsRatio_working_3-way'!T31</f>
        <v>0.17874385255205111</v>
      </c>
      <c r="W31" s="11">
        <f>'OddsRatio_working_3-way'!V31^2+4*'OddsRatio_working_3-way'!U31^3/27</f>
        <v>-0.16198011670609713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0.22018712583348651</v>
      </c>
      <c r="Y31" s="11">
        <f>IF('OddsRatio_working_3-way'!W31&gt;=0,IF('OddsRatio_working_3-way'!V31+SQRT('OddsRatio_working_3-way'!W31)&gt;0,0,PI()),ACOS('OddsRatio_working_3-way'!V31/(2*'OddsRatio_working_3-way'!X31)))</f>
        <v>1.1528430180206688</v>
      </c>
      <c r="Z31" s="11">
        <f>'OddsRatio_working_3-way'!X31^(1/3)*COS('OddsRatio_working_3-way'!Y31/3)</f>
        <v>0.55981216736785899</v>
      </c>
      <c r="AA31" s="11">
        <f>'OddsRatio_working_3-way'!X31^(1/3)*COS(('OddsRatio_working_3-way'!Y31+2*PI())/3)</f>
        <v>-0.47595670815325741</v>
      </c>
      <c r="AB31" s="11">
        <f>'OddsRatio_working_3-way'!X31^(1/3)*COS(('OddsRatio_working_3-way'!Y31+4*PI())/3)</f>
        <v>-8.3855459214601663E-2</v>
      </c>
      <c r="AC31" s="11">
        <f>'OddsRatio_working_3-way'!X31^(1/3)*SIN('OddsRatio_working_3-way'!Y31/3)</f>
        <v>0.2263797616243215</v>
      </c>
      <c r="AD31" s="11">
        <f>'OddsRatio_working_3-way'!X31^(1/3)*SIN(('OddsRatio_working_3-way'!Y31+2*PI())/3)</f>
        <v>0.37162167747603109</v>
      </c>
      <c r="AE31" s="11">
        <f>'OddsRatio_working_3-way'!X31^(1/3)*SIN(('OddsRatio_working_3-way'!Y31+4*PI())/3)</f>
        <v>-0.59800143910035253</v>
      </c>
      <c r="AF31" s="11">
        <f>-'OddsRatio_working_3-way'!U31/(3*'OddsRatio_working_3-way'!X31^(1/3))*COS(('OddsRatio_working_3-way'!Y31)/3)</f>
        <v>0.55981216736785888</v>
      </c>
      <c r="AG31" s="11">
        <f>-'OddsRatio_working_3-way'!U31/(3*'OddsRatio_working_3-way'!X31^(1/3))*COS(('OddsRatio_working_3-way'!Y31+2*PI())/3)</f>
        <v>-0.47595670815325736</v>
      </c>
      <c r="AH31" s="11">
        <f>-'OddsRatio_working_3-way'!U31/(3*'OddsRatio_working_3-way'!X31^(1/3))*COS(('OddsRatio_working_3-way'!Y31+4*PI())/3)</f>
        <v>-8.3855459214601649E-2</v>
      </c>
      <c r="AI31" s="11">
        <f>'OddsRatio_working_3-way'!U31/(3*'OddsRatio_working_3-way'!X31^(1/3))*SIN(('OddsRatio_working_3-way'!Y31)/3)</f>
        <v>-0.22637976162432147</v>
      </c>
      <c r="AJ31" s="11">
        <f>'OddsRatio_working_3-way'!U31/(3*'OddsRatio_working_3-way'!X31^(1/3))*SIN(('OddsRatio_working_3-way'!Y31+2*PI())/3)</f>
        <v>-0.37162167747603098</v>
      </c>
      <c r="AK31" s="11">
        <f>'OddsRatio_working_3-way'!U31/(3*'OddsRatio_working_3-way'!X31^(1/3))*SIN(('OddsRatio_working_3-way'!Y31+4*PI())/3)</f>
        <v>0.59800143910035242</v>
      </c>
      <c r="AL31" s="11">
        <f>'OddsRatio_working_3-way'!Z31+'OddsRatio_working_3-way'!AF31</f>
        <v>1.1196243347357178</v>
      </c>
      <c r="AM31" s="11">
        <f>'OddsRatio_working_3-way'!AA31+'OddsRatio_working_3-way'!AG31</f>
        <v>-0.95191341630651483</v>
      </c>
      <c r="AN31" s="11">
        <f>'OddsRatio_working_3-way'!AB31+'OddsRatio_working_3-way'!AH31</f>
        <v>-0.16771091842920333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1.1196243347357178</v>
      </c>
      <c r="AS31" s="11">
        <f>IF(('OddsRatio_working_3-way'!X31=0),IF(Q31&gt;0,-Q31^(1/3),(-Q31)^(1/3)),'OddsRatio_working_3-way'!AM31-'OddsRatio_working_3-way'!R31/3)</f>
        <v>-0.95191341630651483</v>
      </c>
      <c r="AT31" s="11">
        <f>IF(('OddsRatio_working_3-way'!X31=0),IF(Q31&gt;0,-Q31^(1/3),(-Q31)^(1/3)),'OddsRatio_working_3-way'!AN31-'OddsRatio_working_3-way'!R31/3)</f>
        <v>-0.16771091842920333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IF('True_Odds_Calculator_3-way'!A32="","",'True_Odds_Calculator_3-way'!A32)</f>
        <v>2.52</v>
      </c>
      <c r="B32" s="4">
        <f>IF('True_Odds_Calculator_3-way'!B32="","",'True_Odds_Calculator_3-way'!B32)</f>
        <v>3.3</v>
      </c>
      <c r="C32" s="4">
        <f>IF('True_Odds_Calculator_3-way'!C32="","",'True_Odds_Calculator_3-way'!C32)</f>
        <v>2.9</v>
      </c>
      <c r="D32" s="9">
        <f t="shared" si="13"/>
        <v>0.38096659203013222</v>
      </c>
      <c r="E32" s="9">
        <f t="shared" si="14"/>
        <v>0.28912317924296843</v>
      </c>
      <c r="F32" s="9">
        <f t="shared" si="15"/>
        <v>0.32991022872689946</v>
      </c>
      <c r="G32" s="9">
        <f t="shared" si="16"/>
        <v>1.0690145266086639</v>
      </c>
      <c r="H32" s="9">
        <f t="shared" si="17"/>
        <v>2.6249020804451688</v>
      </c>
      <c r="I32" s="9">
        <f t="shared" si="18"/>
        <v>3.4587334111999266</v>
      </c>
      <c r="J32" s="9">
        <f t="shared" si="19"/>
        <v>3.0311276005564611</v>
      </c>
      <c r="K32" s="11">
        <f t="shared" si="20"/>
        <v>0.3968253968253968</v>
      </c>
      <c r="L32" s="11">
        <f t="shared" si="21"/>
        <v>0.30303030303030304</v>
      </c>
      <c r="M32" s="11">
        <f t="shared" si="22"/>
        <v>0.34482758620689657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-0.27543082715496514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0.23718299580368546</v>
      </c>
      <c r="Q32" s="11">
        <f>2*'OddsRatio_working_3-way'!K32*'OddsRatio_working_3-way'!L32*'OddsRatio_working_3-way'!M32</f>
        <v>8.2931117413876043E-2</v>
      </c>
      <c r="R32" s="11">
        <f t="shared" si="23"/>
        <v>0</v>
      </c>
      <c r="S32" s="11">
        <f t="shared" si="24"/>
        <v>-0.86113452968806437</v>
      </c>
      <c r="T32" s="11">
        <f t="shared" si="25"/>
        <v>-0.30109598940142113</v>
      </c>
      <c r="U32" s="11">
        <f>'OddsRatio_working_3-way'!S32-'OddsRatio_working_3-way'!R32^2/3</f>
        <v>-0.86113452968806437</v>
      </c>
      <c r="V32" s="11">
        <f>'OddsRatio_working_3-way'!S32*'OddsRatio_working_3-way'!R32/3-2*'OddsRatio_working_3-way'!R32^3/27-'OddsRatio_working_3-way'!T32</f>
        <v>0.30109598940142113</v>
      </c>
      <c r="W32" s="11">
        <f>'OddsRatio_working_3-way'!V32^2+4*'OddsRatio_working_3-way'!U32^3/27</f>
        <v>-3.9451483958367201E-3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0.15378877009510269</v>
      </c>
      <c r="Y32" s="11">
        <f>IF('OddsRatio_working_3-way'!W32&gt;=0,IF('OddsRatio_working_3-way'!V32+SQRT('OddsRatio_working_3-way'!W32)&gt;0,0,PI()),ACOS('OddsRatio_working_3-way'!V32/(2*'OddsRatio_working_3-way'!X32)))</f>
        <v>0.20565665592627158</v>
      </c>
      <c r="Z32" s="11">
        <f>'OddsRatio_working_3-way'!X32^(1/3)*COS('OddsRatio_working_3-way'!Y32/3)</f>
        <v>0.53450726330433196</v>
      </c>
      <c r="AA32" s="11">
        <f>'OddsRatio_working_3-way'!X32^(1/3)*COS(('OddsRatio_working_3-way'!Y32+2*PI())/3)</f>
        <v>-0.29903604075218987</v>
      </c>
      <c r="AB32" s="11">
        <f>'OddsRatio_working_3-way'!X32^(1/3)*COS(('OddsRatio_working_3-way'!Y32+4*PI())/3)</f>
        <v>-0.23547122255214215</v>
      </c>
      <c r="AC32" s="11">
        <f>'OddsRatio_working_3-way'!X32^(1/3)*SIN('OddsRatio_working_3-way'!Y32/3)</f>
        <v>3.6699164898787329E-2</v>
      </c>
      <c r="AD32" s="11">
        <f>'OddsRatio_working_3-way'!X32^(1/3)*SIN(('OddsRatio_working_3-way'!Y32+2*PI())/3)</f>
        <v>0.44454728607945576</v>
      </c>
      <c r="AE32" s="11">
        <f>'OddsRatio_working_3-way'!X32^(1/3)*SIN(('OddsRatio_working_3-way'!Y32+4*PI())/3)</f>
        <v>-0.48124645097824292</v>
      </c>
      <c r="AF32" s="11">
        <f>-'OddsRatio_working_3-way'!U32/(3*'OddsRatio_working_3-way'!X32^(1/3))*COS(('OddsRatio_working_3-way'!Y32)/3)</f>
        <v>0.53450726330433185</v>
      </c>
      <c r="AG32" s="11">
        <f>-'OddsRatio_working_3-way'!U32/(3*'OddsRatio_working_3-way'!X32^(1/3))*COS(('OddsRatio_working_3-way'!Y32+2*PI())/3)</f>
        <v>-0.29903604075218981</v>
      </c>
      <c r="AH32" s="11">
        <f>-'OddsRatio_working_3-way'!U32/(3*'OddsRatio_working_3-way'!X32^(1/3))*COS(('OddsRatio_working_3-way'!Y32+4*PI())/3)</f>
        <v>-0.23547122255214212</v>
      </c>
      <c r="AI32" s="11">
        <f>'OddsRatio_working_3-way'!U32/(3*'OddsRatio_working_3-way'!X32^(1/3))*SIN(('OddsRatio_working_3-way'!Y32)/3)</f>
        <v>-3.6699164898787322E-2</v>
      </c>
      <c r="AJ32" s="11">
        <f>'OddsRatio_working_3-way'!U32/(3*'OddsRatio_working_3-way'!X32^(1/3))*SIN(('OddsRatio_working_3-way'!Y32+2*PI())/3)</f>
        <v>-0.44454728607945565</v>
      </c>
      <c r="AK32" s="11">
        <f>'OddsRatio_working_3-way'!U32/(3*'OddsRatio_working_3-way'!X32^(1/3))*SIN(('OddsRatio_working_3-way'!Y32+4*PI())/3)</f>
        <v>0.48124645097824281</v>
      </c>
      <c r="AL32" s="11">
        <f>'OddsRatio_working_3-way'!Z32+'OddsRatio_working_3-way'!AF32</f>
        <v>1.0690145266086639</v>
      </c>
      <c r="AM32" s="11">
        <f>'OddsRatio_working_3-way'!AA32+'OddsRatio_working_3-way'!AG32</f>
        <v>-0.59807208150437963</v>
      </c>
      <c r="AN32" s="11">
        <f>'OddsRatio_working_3-way'!AB32+'OddsRatio_working_3-way'!AH32</f>
        <v>-0.47094244510428429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1.0690145266086639</v>
      </c>
      <c r="AS32" s="11">
        <f>IF(('OddsRatio_working_3-way'!X32=0),IF(Q32&gt;0,-Q32^(1/3),(-Q32)^(1/3)),'OddsRatio_working_3-way'!AM32-'OddsRatio_working_3-way'!R32/3)</f>
        <v>-0.59807208150437963</v>
      </c>
      <c r="AT32" s="11">
        <f>IF(('OddsRatio_working_3-way'!X32=0),IF(Q32&gt;0,-Q32^(1/3),(-Q32)^(1/3)),'OddsRatio_working_3-way'!AN32-'OddsRatio_working_3-way'!R32/3)</f>
        <v>-0.47094244510428429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IF('True_Odds_Calculator_3-way'!A33="","",'True_Odds_Calculator_3-way'!A33)</f>
        <v>2.63</v>
      </c>
      <c r="B33" s="4">
        <f>IF('True_Odds_Calculator_3-way'!B33="","",'True_Odds_Calculator_3-way'!B33)</f>
        <v>2.85</v>
      </c>
      <c r="C33" s="4">
        <f>IF('True_Odds_Calculator_3-way'!C33="","",'True_Odds_Calculator_3-way'!C33)</f>
        <v>3.09</v>
      </c>
      <c r="D33" s="9">
        <f t="shared" si="13"/>
        <v>0.36128318599010228</v>
      </c>
      <c r="E33" s="9">
        <f t="shared" si="14"/>
        <v>0.33260983127654897</v>
      </c>
      <c r="F33" s="9">
        <f t="shared" si="15"/>
        <v>0.30610698273334863</v>
      </c>
      <c r="G33" s="9">
        <f t="shared" si="16"/>
        <v>1.0846084770515079</v>
      </c>
      <c r="H33" s="9">
        <f t="shared" si="17"/>
        <v>2.7679118175939581</v>
      </c>
      <c r="I33" s="9">
        <f t="shared" si="18"/>
        <v>3.0065256825452895</v>
      </c>
      <c r="J33" s="9">
        <f t="shared" si="19"/>
        <v>3.2668317170376513</v>
      </c>
      <c r="K33" s="11">
        <f t="shared" si="20"/>
        <v>0.38022813688212931</v>
      </c>
      <c r="L33" s="11">
        <f t="shared" si="21"/>
        <v>0.35087719298245612</v>
      </c>
      <c r="M33" s="11">
        <f t="shared" si="22"/>
        <v>0.3236245954692557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-0.2721112710776411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0.2404894932644592</v>
      </c>
      <c r="Q33" s="11">
        <f>2*'OddsRatio_working_3-way'!K33*'OddsRatio_working_3-way'!L33*'OddsRatio_working_3-way'!M33</f>
        <v>8.6351703147023076E-2</v>
      </c>
      <c r="R33" s="11">
        <f t="shared" si="23"/>
        <v>0</v>
      </c>
      <c r="S33" s="11">
        <f t="shared" si="24"/>
        <v>-0.88379100326145876</v>
      </c>
      <c r="T33" s="11">
        <f t="shared" si="25"/>
        <v>-0.31733967801129587</v>
      </c>
      <c r="U33" s="11">
        <f>'OddsRatio_working_3-way'!S33-'OddsRatio_working_3-way'!R33^2/3</f>
        <v>-0.88379100326145876</v>
      </c>
      <c r="V33" s="11">
        <f>'OddsRatio_working_3-way'!S33*'OddsRatio_working_3-way'!R33/3-2*'OddsRatio_working_3-way'!R33^3/27-'OddsRatio_working_3-way'!T33</f>
        <v>0.31733967801129587</v>
      </c>
      <c r="W33" s="11">
        <f>'OddsRatio_working_3-way'!V33^2+4*'OddsRatio_working_3-way'!U33^3/27</f>
        <v>-1.5647516579577608E-3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0.15989779774771032</v>
      </c>
      <c r="Y33" s="11">
        <f>IF('OddsRatio_working_3-way'!W33&gt;=0,IF('OddsRatio_working_3-way'!V33+SQRT('OddsRatio_working_3-way'!W33)&gt;0,0,PI()),ACOS('OddsRatio_working_3-way'!V33/(2*'OddsRatio_working_3-way'!X33)))</f>
        <v>0.12401207440049422</v>
      </c>
      <c r="Z33" s="11">
        <f>'OddsRatio_working_3-way'!X33^(1/3)*COS('OddsRatio_working_3-way'!Y33/3)</f>
        <v>0.54230423852575393</v>
      </c>
      <c r="AA33" s="11">
        <f>'OddsRatio_working_3-way'!X33^(1/3)*COS(('OddsRatio_working_3-way'!Y33+2*PI())/3)</f>
        <v>-0.29057724405311525</v>
      </c>
      <c r="AB33" s="11">
        <f>'OddsRatio_working_3-way'!X33^(1/3)*COS(('OddsRatio_working_3-way'!Y33+4*PI())/3)</f>
        <v>-0.25172699447263885</v>
      </c>
      <c r="AC33" s="11">
        <f>'OddsRatio_working_3-way'!X33^(1/3)*SIN('OddsRatio_working_3-way'!Y33/3)</f>
        <v>2.2430202053372206E-2</v>
      </c>
      <c r="AD33" s="11">
        <f>'OddsRatio_working_3-way'!X33^(1/3)*SIN(('OddsRatio_working_3-way'!Y33+2*PI())/3)</f>
        <v>0.45843414611659244</v>
      </c>
      <c r="AE33" s="11">
        <f>'OddsRatio_working_3-way'!X33^(1/3)*SIN(('OddsRatio_working_3-way'!Y33+4*PI())/3)</f>
        <v>-0.48086434816996465</v>
      </c>
      <c r="AF33" s="11">
        <f>-'OddsRatio_working_3-way'!U33/(3*'OddsRatio_working_3-way'!X33^(1/3))*COS(('OddsRatio_working_3-way'!Y33)/3)</f>
        <v>0.54230423852575393</v>
      </c>
      <c r="AG33" s="11">
        <f>-'OddsRatio_working_3-way'!U33/(3*'OddsRatio_working_3-way'!X33^(1/3))*COS(('OddsRatio_working_3-way'!Y33+2*PI())/3)</f>
        <v>-0.29057724405311525</v>
      </c>
      <c r="AH33" s="11">
        <f>-'OddsRatio_working_3-way'!U33/(3*'OddsRatio_working_3-way'!X33^(1/3))*COS(('OddsRatio_working_3-way'!Y33+4*PI())/3)</f>
        <v>-0.25172699447263885</v>
      </c>
      <c r="AI33" s="11">
        <f>'OddsRatio_working_3-way'!U33/(3*'OddsRatio_working_3-way'!X33^(1/3))*SIN(('OddsRatio_working_3-way'!Y33)/3)</f>
        <v>-2.2430202053372206E-2</v>
      </c>
      <c r="AJ33" s="11">
        <f>'OddsRatio_working_3-way'!U33/(3*'OddsRatio_working_3-way'!X33^(1/3))*SIN(('OddsRatio_working_3-way'!Y33+2*PI())/3)</f>
        <v>-0.45843414611659244</v>
      </c>
      <c r="AK33" s="11">
        <f>'OddsRatio_working_3-way'!U33/(3*'OddsRatio_working_3-way'!X33^(1/3))*SIN(('OddsRatio_working_3-way'!Y33+4*PI())/3)</f>
        <v>0.48086434816996465</v>
      </c>
      <c r="AL33" s="11">
        <f>'OddsRatio_working_3-way'!Z33+'OddsRatio_working_3-way'!AF33</f>
        <v>1.0846084770515079</v>
      </c>
      <c r="AM33" s="11">
        <f>'OddsRatio_working_3-way'!AA33+'OddsRatio_working_3-way'!AG33</f>
        <v>-0.58115448810623049</v>
      </c>
      <c r="AN33" s="11">
        <f>'OddsRatio_working_3-way'!AB33+'OddsRatio_working_3-way'!AH33</f>
        <v>-0.50345398894527771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1.0846084770515079</v>
      </c>
      <c r="AS33" s="11">
        <f>IF(('OddsRatio_working_3-way'!X33=0),IF(Q33&gt;0,-Q33^(1/3),(-Q33)^(1/3)),'OddsRatio_working_3-way'!AM33-'OddsRatio_working_3-way'!R33/3)</f>
        <v>-0.58115448810623049</v>
      </c>
      <c r="AT33" s="11">
        <f>IF(('OddsRatio_working_3-way'!X33=0),IF(Q33&gt;0,-Q33^(1/3),(-Q33)^(1/3)),'OddsRatio_working_3-way'!AN33-'OddsRatio_working_3-way'!R33/3)</f>
        <v>-0.50345398894527771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IF('True_Odds_Calculator_3-way'!A34="","",'True_Odds_Calculator_3-way'!A34)</f>
        <v>1.75</v>
      </c>
      <c r="B34" s="4">
        <f>IF('True_Odds_Calculator_3-way'!B34="","",'True_Odds_Calculator_3-way'!B34)</f>
        <v>3.41</v>
      </c>
      <c r="C34" s="4">
        <f>IF('True_Odds_Calculator_3-way'!C34="","",'True_Odds_Calculator_3-way'!C34)</f>
        <v>5.16</v>
      </c>
      <c r="D34" s="9">
        <f t="shared" si="13"/>
        <v>0.54745159022121892</v>
      </c>
      <c r="E34" s="9">
        <f t="shared" si="14"/>
        <v>0.27350145823206595</v>
      </c>
      <c r="F34" s="9">
        <f t="shared" si="15"/>
        <v>0.17904695154671546</v>
      </c>
      <c r="G34" s="9">
        <f t="shared" si="16"/>
        <v>1.1021940395884418</v>
      </c>
      <c r="H34" s="9">
        <f t="shared" si="17"/>
        <v>1.8266455296913311</v>
      </c>
      <c r="I34" s="9">
        <f t="shared" si="18"/>
        <v>3.6562876354081451</v>
      </c>
      <c r="J34" s="9">
        <f t="shared" si="19"/>
        <v>5.5851272046879181</v>
      </c>
      <c r="K34" s="11">
        <f t="shared" si="20"/>
        <v>0.5714285714285714</v>
      </c>
      <c r="L34" s="11">
        <f t="shared" si="21"/>
        <v>0.29325513196480935</v>
      </c>
      <c r="M34" s="11">
        <f t="shared" si="22"/>
        <v>0.19379844961240308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-0.24419091785933511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0.23772176810436368</v>
      </c>
      <c r="Q34" s="11">
        <f>2*'OddsRatio_working_3-way'!K34*'OddsRatio_working_3-way'!L34*'OddsRatio_working_3-way'!M34</f>
        <v>6.49513027607551E-2</v>
      </c>
      <c r="R34" s="11">
        <f t="shared" si="23"/>
        <v>0</v>
      </c>
      <c r="S34" s="11">
        <f t="shared" si="24"/>
        <v>-0.97350781998084812</v>
      </c>
      <c r="T34" s="11">
        <f t="shared" si="25"/>
        <v>-0.26598574316416612</v>
      </c>
      <c r="U34" s="11">
        <f>'OddsRatio_working_3-way'!S34-'OddsRatio_working_3-way'!R34^2/3</f>
        <v>-0.97350781998084812</v>
      </c>
      <c r="V34" s="11">
        <f>'OddsRatio_working_3-way'!S34*'OddsRatio_working_3-way'!R34/3-2*'OddsRatio_working_3-way'!R34^3/27-'OddsRatio_working_3-way'!T34</f>
        <v>0.26598574316416612</v>
      </c>
      <c r="W34" s="11">
        <f>'OddsRatio_working_3-way'!V34^2+4*'OddsRatio_working_3-way'!U34^3/27</f>
        <v>-6.5934602743618023E-2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0.18485333261143264</v>
      </c>
      <c r="Y34" s="11">
        <f>IF('OddsRatio_working_3-way'!W34&gt;=0,IF('OddsRatio_working_3-way'!V34+SQRT('OddsRatio_working_3-way'!W34)&gt;0,0,PI()),ACOS('OddsRatio_working_3-way'!V34/(2*'OddsRatio_working_3-way'!X34)))</f>
        <v>0.76778511758773393</v>
      </c>
      <c r="Z34" s="11">
        <f>'OddsRatio_working_3-way'!X34^(1/3)*COS('OddsRatio_working_3-way'!Y34/3)</f>
        <v>0.55109701979422099</v>
      </c>
      <c r="AA34" s="11">
        <f>'OddsRatio_working_3-way'!X34^(1/3)*COS(('OddsRatio_working_3-way'!Y34+2*PI())/3)</f>
        <v>-0.40043250036689831</v>
      </c>
      <c r="AB34" s="11">
        <f>'OddsRatio_working_3-way'!X34^(1/3)*COS(('OddsRatio_working_3-way'!Y34+4*PI())/3)</f>
        <v>-0.15066451942732284</v>
      </c>
      <c r="AC34" s="11">
        <f>'OddsRatio_working_3-way'!X34^(1/3)*SIN('OddsRatio_working_3-way'!Y34/3)</f>
        <v>0.14420361103041338</v>
      </c>
      <c r="AD34" s="11">
        <f>'OddsRatio_working_3-way'!X34^(1/3)*SIN(('OddsRatio_working_3-way'!Y34+2*PI())/3)</f>
        <v>0.40516221357648435</v>
      </c>
      <c r="AE34" s="11">
        <f>'OddsRatio_working_3-way'!X34^(1/3)*SIN(('OddsRatio_working_3-way'!Y34+4*PI())/3)</f>
        <v>-0.54936582460689753</v>
      </c>
      <c r="AF34" s="11">
        <f>-'OddsRatio_working_3-way'!U34/(3*'OddsRatio_working_3-way'!X34^(1/3))*COS(('OddsRatio_working_3-way'!Y34)/3)</f>
        <v>0.55109701979422088</v>
      </c>
      <c r="AG34" s="11">
        <f>-'OddsRatio_working_3-way'!U34/(3*'OddsRatio_working_3-way'!X34^(1/3))*COS(('OddsRatio_working_3-way'!Y34+2*PI())/3)</f>
        <v>-0.4004325003668982</v>
      </c>
      <c r="AH34" s="11">
        <f>-'OddsRatio_working_3-way'!U34/(3*'OddsRatio_working_3-way'!X34^(1/3))*COS(('OddsRatio_working_3-way'!Y34+4*PI())/3)</f>
        <v>-0.15066451942732281</v>
      </c>
      <c r="AI34" s="11">
        <f>'OddsRatio_working_3-way'!U34/(3*'OddsRatio_working_3-way'!X34^(1/3))*SIN(('OddsRatio_working_3-way'!Y34)/3)</f>
        <v>-0.14420361103041335</v>
      </c>
      <c r="AJ34" s="11">
        <f>'OddsRatio_working_3-way'!U34/(3*'OddsRatio_working_3-way'!X34^(1/3))*SIN(('OddsRatio_working_3-way'!Y34+2*PI())/3)</f>
        <v>-0.40516221357648424</v>
      </c>
      <c r="AK34" s="11">
        <f>'OddsRatio_working_3-way'!U34/(3*'OddsRatio_working_3-way'!X34^(1/3))*SIN(('OddsRatio_working_3-way'!Y34+4*PI())/3)</f>
        <v>0.54936582460689753</v>
      </c>
      <c r="AL34" s="11">
        <f>'OddsRatio_working_3-way'!Z34+'OddsRatio_working_3-way'!AF34</f>
        <v>1.1021940395884418</v>
      </c>
      <c r="AM34" s="11">
        <f>'OddsRatio_working_3-way'!AA34+'OddsRatio_working_3-way'!AG34</f>
        <v>-0.80086500073379652</v>
      </c>
      <c r="AN34" s="11">
        <f>'OddsRatio_working_3-way'!AB34+'OddsRatio_working_3-way'!AH34</f>
        <v>-0.30132903885464568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1.1021940395884418</v>
      </c>
      <c r="AS34" s="11">
        <f>IF(('OddsRatio_working_3-way'!X34=0),IF(Q34&gt;0,-Q34^(1/3),(-Q34)^(1/3)),'OddsRatio_working_3-way'!AM34-'OddsRatio_working_3-way'!R34/3)</f>
        <v>-0.80086500073379652</v>
      </c>
      <c r="AT34" s="11">
        <f>IF(('OddsRatio_working_3-way'!X34=0),IF(Q34&gt;0,-Q34^(1/3),(-Q34)^(1/3)),'OddsRatio_working_3-way'!AN34-'OddsRatio_working_3-way'!R34/3)</f>
        <v>-0.30132903885464568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IF('True_Odds_Calculator_3-way'!A35="","",'True_Odds_Calculator_3-way'!A35)</f>
        <v>1.85</v>
      </c>
      <c r="B35" s="4">
        <f>IF('True_Odds_Calculator_3-way'!B35="","",'True_Odds_Calculator_3-way'!B35)</f>
        <v>3.54</v>
      </c>
      <c r="C35" s="4">
        <f>IF('True_Odds_Calculator_3-way'!C35="","",'True_Odds_Calculator_3-way'!C35)</f>
        <v>4.2699999999999996</v>
      </c>
      <c r="D35" s="9">
        <f t="shared" si="13"/>
        <v>0.51764816665203128</v>
      </c>
      <c r="E35" s="9">
        <f t="shared" si="14"/>
        <v>0.26423712089295992</v>
      </c>
      <c r="F35" s="9">
        <f t="shared" si="15"/>
        <v>0.21811471245500877</v>
      </c>
      <c r="G35" s="9">
        <f t="shared" si="16"/>
        <v>1.0962518205859282</v>
      </c>
      <c r="H35" s="9">
        <f t="shared" si="17"/>
        <v>1.931814047498039</v>
      </c>
      <c r="I35" s="9">
        <f t="shared" si="18"/>
        <v>3.7844796242882581</v>
      </c>
      <c r="J35" s="9">
        <f t="shared" si="19"/>
        <v>4.5847434533159852</v>
      </c>
      <c r="K35" s="11">
        <f t="shared" si="20"/>
        <v>0.54054054054054046</v>
      </c>
      <c r="L35" s="11">
        <f t="shared" si="21"/>
        <v>0.2824858757062147</v>
      </c>
      <c r="M35" s="11">
        <f t="shared" si="22"/>
        <v>0.23419203747072601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-0.25246287847010274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0.23816139403802639</v>
      </c>
      <c r="Q35" s="11">
        <f>2*'OddsRatio_working_3-way'!K35*'OddsRatio_working_3-way'!L35*'OddsRatio_working_3-way'!M35</f>
        <v>7.1519938149557483E-2</v>
      </c>
      <c r="R35" s="11">
        <f t="shared" si="23"/>
        <v>0</v>
      </c>
      <c r="S35" s="11">
        <f t="shared" si="24"/>
        <v>-0.94335212955369208</v>
      </c>
      <c r="T35" s="11">
        <f t="shared" si="25"/>
        <v>-0.28328892779390158</v>
      </c>
      <c r="U35" s="11">
        <f>'OddsRatio_working_3-way'!S35-'OddsRatio_working_3-way'!R35^2/3</f>
        <v>-0.94335212955369208</v>
      </c>
      <c r="V35" s="11">
        <f>'OddsRatio_working_3-way'!S35*'OddsRatio_working_3-way'!R35/3-2*'OddsRatio_working_3-way'!R35^3/27-'OddsRatio_working_3-way'!T35</f>
        <v>0.28328892779390158</v>
      </c>
      <c r="W35" s="11">
        <f>'OddsRatio_working_3-way'!V35^2+4*'OddsRatio_working_3-way'!U35^3/27</f>
        <v>-4.411798344665871E-2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0.1763310806815386</v>
      </c>
      <c r="Y35" s="11">
        <f>IF('OddsRatio_working_3-way'!W35&gt;=0,IF('OddsRatio_working_3-way'!V35+SQRT('OddsRatio_working_3-way'!W35)&gt;0,0,PI()),ACOS('OddsRatio_working_3-way'!V35/(2*'OddsRatio_working_3-way'!X35)))</f>
        <v>0.63800260068231962</v>
      </c>
      <c r="Z35" s="11">
        <f>'OddsRatio_working_3-way'!X35^(1/3)*COS('OddsRatio_working_3-way'!Y35/3)</f>
        <v>0.54812591029296398</v>
      </c>
      <c r="AA35" s="11">
        <f>'OddsRatio_working_3-way'!X35^(1/3)*COS(('OddsRatio_working_3-way'!Y35+2*PI())/3)</f>
        <v>-0.37656428312595347</v>
      </c>
      <c r="AB35" s="11">
        <f>'OddsRatio_working_3-way'!X35^(1/3)*COS(('OddsRatio_working_3-way'!Y35+4*PI())/3)</f>
        <v>-0.17156162716701037</v>
      </c>
      <c r="AC35" s="11">
        <f>'OddsRatio_working_3-way'!X35^(1/3)*SIN('OddsRatio_working_3-way'!Y35/3)</f>
        <v>0.11835833860248392</v>
      </c>
      <c r="AD35" s="11">
        <f>'OddsRatio_working_3-way'!X35^(1/3)*SIN(('OddsRatio_working_3-way'!Y35+2*PI())/3)</f>
        <v>0.41551179348493511</v>
      </c>
      <c r="AE35" s="11">
        <f>'OddsRatio_working_3-way'!X35^(1/3)*SIN(('OddsRatio_working_3-way'!Y35+4*PI())/3)</f>
        <v>-0.53387013208741918</v>
      </c>
      <c r="AF35" s="11">
        <f>-'OddsRatio_working_3-way'!U35/(3*'OddsRatio_working_3-way'!X35^(1/3))*COS(('OddsRatio_working_3-way'!Y35)/3)</f>
        <v>0.54812591029296409</v>
      </c>
      <c r="AG35" s="11">
        <f>-'OddsRatio_working_3-way'!U35/(3*'OddsRatio_working_3-way'!X35^(1/3))*COS(('OddsRatio_working_3-way'!Y35+2*PI())/3)</f>
        <v>-0.37656428312595353</v>
      </c>
      <c r="AH35" s="11">
        <f>-'OddsRatio_working_3-way'!U35/(3*'OddsRatio_working_3-way'!X35^(1/3))*COS(('OddsRatio_working_3-way'!Y35+4*PI())/3)</f>
        <v>-0.1715616271670104</v>
      </c>
      <c r="AI35" s="11">
        <f>'OddsRatio_working_3-way'!U35/(3*'OddsRatio_working_3-way'!X35^(1/3))*SIN(('OddsRatio_working_3-way'!Y35)/3)</f>
        <v>-0.11835833860248395</v>
      </c>
      <c r="AJ35" s="11">
        <f>'OddsRatio_working_3-way'!U35/(3*'OddsRatio_working_3-way'!X35^(1/3))*SIN(('OddsRatio_working_3-way'!Y35+2*PI())/3)</f>
        <v>-0.41551179348493522</v>
      </c>
      <c r="AK35" s="11">
        <f>'OddsRatio_working_3-way'!U35/(3*'OddsRatio_working_3-way'!X35^(1/3))*SIN(('OddsRatio_working_3-way'!Y35+4*PI())/3)</f>
        <v>0.53387013208741929</v>
      </c>
      <c r="AL35" s="11">
        <f>'OddsRatio_working_3-way'!Z35+'OddsRatio_working_3-way'!AF35</f>
        <v>1.0962518205859282</v>
      </c>
      <c r="AM35" s="11">
        <f>'OddsRatio_working_3-way'!AA35+'OddsRatio_working_3-way'!AG35</f>
        <v>-0.75312856625190694</v>
      </c>
      <c r="AN35" s="11">
        <f>'OddsRatio_working_3-way'!AB35+'OddsRatio_working_3-way'!AH35</f>
        <v>-0.3431232543340208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1.0962518205859282</v>
      </c>
      <c r="AS35" s="11">
        <f>IF(('OddsRatio_working_3-way'!X35=0),IF(Q35&gt;0,-Q35^(1/3),(-Q35)^(1/3)),'OddsRatio_working_3-way'!AM35-'OddsRatio_working_3-way'!R35/3)</f>
        <v>-0.75312856625190694</v>
      </c>
      <c r="AT35" s="11">
        <f>IF(('OddsRatio_working_3-way'!X35=0),IF(Q35&gt;0,-Q35^(1/3),(-Q35)^(1/3)),'OddsRatio_working_3-way'!AN35-'OddsRatio_working_3-way'!R35/3)</f>
        <v>-0.3431232543340208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IF('True_Odds_Calculator_3-way'!A36="","",'True_Odds_Calculator_3-way'!A36)</f>
        <v>1.32</v>
      </c>
      <c r="B36" s="4">
        <f>IF('True_Odds_Calculator_3-way'!B36="","",'True_Odds_Calculator_3-way'!B36)</f>
        <v>5.28</v>
      </c>
      <c r="C36" s="4">
        <f>IF('True_Odds_Calculator_3-way'!C36="","",'True_Odds_Calculator_3-way'!C36)</f>
        <v>9.48</v>
      </c>
      <c r="D36" s="9">
        <f t="shared" si="13"/>
        <v>0.73430770311400018</v>
      </c>
      <c r="E36" s="9">
        <f t="shared" si="14"/>
        <v>0.17124944164886555</v>
      </c>
      <c r="F36" s="9">
        <f t="shared" si="15"/>
        <v>9.4442855237134027E-2</v>
      </c>
      <c r="G36" s="9">
        <f t="shared" si="16"/>
        <v>1.1307091349412801</v>
      </c>
      <c r="H36" s="9">
        <f t="shared" si="17"/>
        <v>1.3618269231812097</v>
      </c>
      <c r="I36" s="9">
        <f t="shared" si="18"/>
        <v>5.8394350975486793</v>
      </c>
      <c r="J36" s="9">
        <f t="shared" si="19"/>
        <v>10.588413464302057</v>
      </c>
      <c r="K36" s="11">
        <f t="shared" si="20"/>
        <v>0.75757575757575757</v>
      </c>
      <c r="L36" s="11">
        <f t="shared" si="21"/>
        <v>0.18939393939393939</v>
      </c>
      <c r="M36" s="11">
        <f t="shared" si="22"/>
        <v>0.10548523206751054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-0.17578159810610883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0.19796643070521092</v>
      </c>
      <c r="Q36" s="11">
        <f>2*'OddsRatio_working_3-way'!K36*'OddsRatio_working_3-way'!L36*'OddsRatio_working_3-way'!M36</f>
        <v>3.0270096438105638E-2</v>
      </c>
      <c r="R36" s="11">
        <f t="shared" si="23"/>
        <v>0</v>
      </c>
      <c r="S36" s="11">
        <f t="shared" si="24"/>
        <v>-1.1262067977429038</v>
      </c>
      <c r="T36" s="11">
        <f t="shared" si="25"/>
        <v>-0.17220287427261524</v>
      </c>
      <c r="U36" s="11">
        <f>'OddsRatio_working_3-way'!S36-'OddsRatio_working_3-way'!R36^2/3</f>
        <v>-1.1262067977429038</v>
      </c>
      <c r="V36" s="11">
        <f>'OddsRatio_working_3-way'!S36*'OddsRatio_working_3-way'!R36/3-2*'OddsRatio_working_3-way'!R36^3/27-'OddsRatio_working_3-way'!T36</f>
        <v>0.17220287427261524</v>
      </c>
      <c r="W36" s="11">
        <f>'OddsRatio_working_3-way'!V36^2+4*'OddsRatio_working_3-way'!U36^3/27</f>
        <v>-0.18196322226340461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0.2300092672976215</v>
      </c>
      <c r="Y36" s="11">
        <f>IF('OddsRatio_working_3-way'!W36&gt;=0,IF('OddsRatio_working_3-way'!V36+SQRT('OddsRatio_working_3-way'!W36)&gt;0,0,PI()),ACOS('OddsRatio_working_3-way'!V36/(2*'OddsRatio_working_3-way'!X36)))</f>
        <v>1.187112492589476</v>
      </c>
      <c r="Z36" s="11">
        <f>'OddsRatio_working_3-way'!X36^(1/3)*COS('OddsRatio_working_3-way'!Y36/3)</f>
        <v>0.56535456747064006</v>
      </c>
      <c r="AA36" s="11">
        <f>'OddsRatio_working_3-way'!X36^(1/3)*COS(('OddsRatio_working_3-way'!Y36+2*PI())/3)</f>
        <v>-0.48720688847700544</v>
      </c>
      <c r="AB36" s="11">
        <f>'OddsRatio_working_3-way'!X36^(1/3)*COS(('OddsRatio_working_3-way'!Y36+4*PI())/3)</f>
        <v>-7.8147678993634714E-2</v>
      </c>
      <c r="AC36" s="11">
        <f>'OddsRatio_working_3-way'!X36^(1/3)*SIN('OddsRatio_working_3-way'!Y36/3)</f>
        <v>0.23617044470971973</v>
      </c>
      <c r="AD36" s="11">
        <f>'OddsRatio_working_3-way'!X36^(1/3)*SIN(('OddsRatio_working_3-way'!Y36+2*PI())/3)</f>
        <v>0.37152619522027791</v>
      </c>
      <c r="AE36" s="11">
        <f>'OddsRatio_working_3-way'!X36^(1/3)*SIN(('OddsRatio_working_3-way'!Y36+4*PI())/3)</f>
        <v>-0.60769663992999756</v>
      </c>
      <c r="AF36" s="11">
        <f>-'OddsRatio_working_3-way'!U36/(3*'OddsRatio_working_3-way'!X36^(1/3))*COS(('OddsRatio_working_3-way'!Y36)/3)</f>
        <v>0.56535456747064006</v>
      </c>
      <c r="AG36" s="11">
        <f>-'OddsRatio_working_3-way'!U36/(3*'OddsRatio_working_3-way'!X36^(1/3))*COS(('OddsRatio_working_3-way'!Y36+2*PI())/3)</f>
        <v>-0.48720688847700544</v>
      </c>
      <c r="AH36" s="11">
        <f>-'OddsRatio_working_3-way'!U36/(3*'OddsRatio_working_3-way'!X36^(1/3))*COS(('OddsRatio_working_3-way'!Y36+4*PI())/3)</f>
        <v>-7.8147678993634714E-2</v>
      </c>
      <c r="AI36" s="11">
        <f>'OddsRatio_working_3-way'!U36/(3*'OddsRatio_working_3-way'!X36^(1/3))*SIN(('OddsRatio_working_3-way'!Y36)/3)</f>
        <v>-0.23617044470971973</v>
      </c>
      <c r="AJ36" s="11">
        <f>'OddsRatio_working_3-way'!U36/(3*'OddsRatio_working_3-way'!X36^(1/3))*SIN(('OddsRatio_working_3-way'!Y36+2*PI())/3)</f>
        <v>-0.37152619522027791</v>
      </c>
      <c r="AK36" s="11">
        <f>'OddsRatio_working_3-way'!U36/(3*'OddsRatio_working_3-way'!X36^(1/3))*SIN(('OddsRatio_working_3-way'!Y36+4*PI())/3)</f>
        <v>0.60769663992999756</v>
      </c>
      <c r="AL36" s="11">
        <f>'OddsRatio_working_3-way'!Z36+'OddsRatio_working_3-way'!AF36</f>
        <v>1.1307091349412801</v>
      </c>
      <c r="AM36" s="11">
        <f>'OddsRatio_working_3-way'!AA36+'OddsRatio_working_3-way'!AG36</f>
        <v>-0.97441377695401088</v>
      </c>
      <c r="AN36" s="11">
        <f>'OddsRatio_working_3-way'!AB36+'OddsRatio_working_3-way'!AH36</f>
        <v>-0.15629535798726943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1.1307091349412801</v>
      </c>
      <c r="AS36" s="11">
        <f>IF(('OddsRatio_working_3-way'!X36=0),IF(Q36&gt;0,-Q36^(1/3),(-Q36)^(1/3)),'OddsRatio_working_3-way'!AM36-'OddsRatio_working_3-way'!R36/3)</f>
        <v>-0.97441377695401088</v>
      </c>
      <c r="AT36" s="11">
        <f>IF(('OddsRatio_working_3-way'!X36=0),IF(Q36&gt;0,-Q36^(1/3),(-Q36)^(1/3)),'OddsRatio_working_3-way'!AN36-'OddsRatio_working_3-way'!R36/3)</f>
        <v>-0.15629535798726943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IF('True_Odds_Calculator_3-way'!A37="","",'True_Odds_Calculator_3-way'!A37)</f>
        <v>2.57</v>
      </c>
      <c r="B37" s="4">
        <f>IF('True_Odds_Calculator_3-way'!B37="","",'True_Odds_Calculator_3-way'!B37)</f>
        <v>3.41</v>
      </c>
      <c r="C37" s="4">
        <f>IF('True_Odds_Calculator_3-way'!C37="","",'True_Odds_Calculator_3-way'!C37)</f>
        <v>2.76</v>
      </c>
      <c r="D37" s="9">
        <f t="shared" si="13"/>
        <v>0.37335459309555924</v>
      </c>
      <c r="E37" s="9">
        <f t="shared" si="14"/>
        <v>0.27960871230128281</v>
      </c>
      <c r="F37" s="9">
        <f t="shared" si="15"/>
        <v>0.347036694603158</v>
      </c>
      <c r="G37" s="9">
        <f t="shared" si="16"/>
        <v>1.0690566266793029</v>
      </c>
      <c r="H37" s="9">
        <f t="shared" si="17"/>
        <v>2.6784189038865054</v>
      </c>
      <c r="I37" s="9">
        <f t="shared" si="18"/>
        <v>3.5764264702971205</v>
      </c>
      <c r="J37" s="9">
        <f t="shared" si="19"/>
        <v>2.8815396629555727</v>
      </c>
      <c r="K37" s="11">
        <f t="shared" si="20"/>
        <v>0.38910505836575876</v>
      </c>
      <c r="L37" s="11">
        <f t="shared" si="21"/>
        <v>0.29325513196480935</v>
      </c>
      <c r="M37" s="11">
        <f t="shared" si="22"/>
        <v>0.3623188405797102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-0.27531684139102786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0.23730960038882393</v>
      </c>
      <c r="Q37" s="11">
        <f>2*'OddsRatio_working_3-way'!K37*'OddsRatio_working_3-way'!L37*'OddsRatio_working_3-way'!M37</f>
        <v>8.2686271912482207E-2</v>
      </c>
      <c r="R37" s="11">
        <f t="shared" si="23"/>
        <v>0</v>
      </c>
      <c r="S37" s="11">
        <f t="shared" si="24"/>
        <v>-0.86195090423755483</v>
      </c>
      <c r="T37" s="11">
        <f t="shared" si="25"/>
        <v>-0.30033132551831182</v>
      </c>
      <c r="U37" s="11">
        <f>'OddsRatio_working_3-way'!S37-'OddsRatio_working_3-way'!R37^2/3</f>
        <v>-0.86195090423755483</v>
      </c>
      <c r="V37" s="11">
        <f>'OddsRatio_working_3-way'!S37*'OddsRatio_working_3-way'!R37/3-2*'OddsRatio_working_3-way'!R37^3/27-'OddsRatio_working_3-way'!T37</f>
        <v>0.30033132551831182</v>
      </c>
      <c r="W37" s="11">
        <f>'OddsRatio_working_3-way'!V37^2+4*'OddsRatio_working_3-way'!U37^3/27</f>
        <v>-4.6743531787885456E-3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0.15400751464325915</v>
      </c>
      <c r="Y37" s="11">
        <f>IF('OddsRatio_working_3-way'!W37&gt;=0,IF('OddsRatio_working_3-way'!V37+SQRT('OddsRatio_working_3-way'!W37)&gt;0,0,PI()),ACOS('OddsRatio_working_3-way'!V37/(2*'OddsRatio_working_3-way'!X37)))</f>
        <v>0.22383156394542247</v>
      </c>
      <c r="Z37" s="11">
        <f>'OddsRatio_working_3-way'!X37^(1/3)*COS('OddsRatio_working_3-way'!Y37/3)</f>
        <v>0.53452831333965156</v>
      </c>
      <c r="AA37" s="11">
        <f>'OddsRatio_working_3-way'!X37^(1/3)*COS(('OddsRatio_working_3-way'!Y37+2*PI())/3)</f>
        <v>-0.30186672504399742</v>
      </c>
      <c r="AB37" s="11">
        <f>'OddsRatio_working_3-way'!X37^(1/3)*COS(('OddsRatio_working_3-way'!Y37+4*PI())/3)</f>
        <v>-0.23266158829565423</v>
      </c>
      <c r="AC37" s="11">
        <f>'OddsRatio_working_3-way'!X37^(1/3)*SIN('OddsRatio_working_3-way'!Y37/3)</f>
        <v>3.995560433096082E-2</v>
      </c>
      <c r="AD37" s="11">
        <f>'OddsRatio_working_3-way'!X37^(1/3)*SIN(('OddsRatio_working_3-way'!Y37+2*PI())/3)</f>
        <v>0.44293729622870626</v>
      </c>
      <c r="AE37" s="11">
        <f>'OddsRatio_working_3-way'!X37^(1/3)*SIN(('OddsRatio_working_3-way'!Y37+4*PI())/3)</f>
        <v>-0.48289290055966705</v>
      </c>
      <c r="AF37" s="11">
        <f>-'OddsRatio_working_3-way'!U37/(3*'OddsRatio_working_3-way'!X37^(1/3))*COS(('OddsRatio_working_3-way'!Y37)/3)</f>
        <v>0.53452831333965145</v>
      </c>
      <c r="AG37" s="11">
        <f>-'OddsRatio_working_3-way'!U37/(3*'OddsRatio_working_3-way'!X37^(1/3))*COS(('OddsRatio_working_3-way'!Y37+2*PI())/3)</f>
        <v>-0.30186672504399736</v>
      </c>
      <c r="AH37" s="11">
        <f>-'OddsRatio_working_3-way'!U37/(3*'OddsRatio_working_3-way'!X37^(1/3))*COS(('OddsRatio_working_3-way'!Y37+4*PI())/3)</f>
        <v>-0.23266158829565417</v>
      </c>
      <c r="AI37" s="11">
        <f>'OddsRatio_working_3-way'!U37/(3*'OddsRatio_working_3-way'!X37^(1/3))*SIN(('OddsRatio_working_3-way'!Y37)/3)</f>
        <v>-3.9955604330960813E-2</v>
      </c>
      <c r="AJ37" s="11">
        <f>'OddsRatio_working_3-way'!U37/(3*'OddsRatio_working_3-way'!X37^(1/3))*SIN(('OddsRatio_working_3-way'!Y37+2*PI())/3)</f>
        <v>-0.44293729622870615</v>
      </c>
      <c r="AK37" s="11">
        <f>'OddsRatio_working_3-way'!U37/(3*'OddsRatio_working_3-way'!X37^(1/3))*SIN(('OddsRatio_working_3-way'!Y37+4*PI())/3)</f>
        <v>0.48289290055966694</v>
      </c>
      <c r="AL37" s="11">
        <f>'OddsRatio_working_3-way'!Z37+'OddsRatio_working_3-way'!AF37</f>
        <v>1.0690566266793029</v>
      </c>
      <c r="AM37" s="11">
        <f>'OddsRatio_working_3-way'!AA37+'OddsRatio_working_3-way'!AG37</f>
        <v>-0.60373345008799473</v>
      </c>
      <c r="AN37" s="11">
        <f>'OddsRatio_working_3-way'!AB37+'OddsRatio_working_3-way'!AH37</f>
        <v>-0.4653231765913084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1.0690566266793029</v>
      </c>
      <c r="AS37" s="11">
        <f>IF(('OddsRatio_working_3-way'!X37=0),IF(Q37&gt;0,-Q37^(1/3),(-Q37)^(1/3)),'OddsRatio_working_3-way'!AM37-'OddsRatio_working_3-way'!R37/3)</f>
        <v>-0.60373345008799473</v>
      </c>
      <c r="AT37" s="11">
        <f>IF(('OddsRatio_working_3-way'!X37=0),IF(Q37&gt;0,-Q37^(1/3),(-Q37)^(1/3)),'OddsRatio_working_3-way'!AN37-'OddsRatio_working_3-way'!R37/3)</f>
        <v>-0.4653231765913084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IF('True_Odds_Calculator_3-way'!A38="","",'True_Odds_Calculator_3-way'!A38)</f>
        <v>2.5</v>
      </c>
      <c r="B40" s="4">
        <f>IF('True_Odds_Calculator_3-way'!B38="","",'True_Odds_Calculator_3-way'!B38)</f>
        <v>3.53</v>
      </c>
      <c r="C40" s="4">
        <f>IF('True_Odds_Calculator_3-way'!C38="","",'True_Odds_Calculator_3-way'!C38)</f>
        <v>2.77</v>
      </c>
      <c r="D40" s="9">
        <f t="shared" si="13"/>
        <v>0.38416963190232423</v>
      </c>
      <c r="E40" s="9">
        <f t="shared" si="14"/>
        <v>0.26999626224300927</v>
      </c>
      <c r="F40" s="9">
        <f t="shared" si="15"/>
        <v>0.34583410585466645</v>
      </c>
      <c r="G40" s="9">
        <f t="shared" si="16"/>
        <v>1.0686778564427701</v>
      </c>
      <c r="H40" s="9">
        <f t="shared" si="17"/>
        <v>2.6030167846641552</v>
      </c>
      <c r="I40" s="9">
        <f t="shared" si="18"/>
        <v>3.7037549768002092</v>
      </c>
      <c r="J40" s="9">
        <f t="shared" si="19"/>
        <v>2.8915598059037029</v>
      </c>
      <c r="K40" s="11">
        <f t="shared" si="20"/>
        <v>0.4</v>
      </c>
      <c r="L40" s="11">
        <f t="shared" si="21"/>
        <v>0.28328611898016998</v>
      </c>
      <c r="M40" s="11">
        <f t="shared" si="22"/>
        <v>0.36101083032490977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-0.27478344463648363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0.23726490831552147</v>
      </c>
      <c r="Q40" s="11">
        <f>2*'OddsRatio_working_3-way'!K40*'OddsRatio_working_3-way'!L40*'OddsRatio_working_3-way'!M40</f>
        <v>8.1815485626041878E-2</v>
      </c>
      <c r="R40" s="11">
        <f t="shared" si="23"/>
        <v>0</v>
      </c>
      <c r="S40" s="11">
        <f t="shared" si="24"/>
        <v>-0.8634614382587853</v>
      </c>
      <c r="T40" s="11">
        <f t="shared" si="25"/>
        <v>-0.29774532353751215</v>
      </c>
      <c r="U40" s="11">
        <f>'OddsRatio_working_3-way'!S40-'OddsRatio_working_3-way'!R40^2/3</f>
        <v>-0.8634614382587853</v>
      </c>
      <c r="V40" s="11">
        <f>'OddsRatio_working_3-way'!S40*'OddsRatio_working_3-way'!R40/3-2*'OddsRatio_working_3-way'!R40^3/27-'OddsRatio_working_3-way'!T40</f>
        <v>0.29774532353751215</v>
      </c>
      <c r="W40" s="11">
        <f>'OddsRatio_working_3-way'!V40^2+4*'OddsRatio_working_3-way'!U40^3/27</f>
        <v>-6.7206398068665185E-3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0.15441252984726039</v>
      </c>
      <c r="Y40" s="11">
        <f>IF('OddsRatio_working_3-way'!W40&gt;=0,IF('OddsRatio_working_3-way'!V40+SQRT('OddsRatio_working_3-way'!W40)&gt;0,0,PI()),ACOS('OddsRatio_working_3-way'!V40/(2*'OddsRatio_working_3-way'!X40)))</f>
        <v>0.26867700605382594</v>
      </c>
      <c r="Z40" s="11">
        <f>'OddsRatio_working_3-way'!X40^(1/3)*COS('OddsRatio_working_3-way'!Y40/3)</f>
        <v>0.53433892822138507</v>
      </c>
      <c r="AA40" s="11">
        <f>'OddsRatio_working_3-way'!X40^(1/3)*COS(('OddsRatio_working_3-way'!Y40+2*PI())/3)</f>
        <v>-0.3087241498285811</v>
      </c>
      <c r="AB40" s="11">
        <f>'OddsRatio_working_3-way'!X40^(1/3)*COS(('OddsRatio_working_3-way'!Y40+4*PI())/3)</f>
        <v>-0.22561477839280383</v>
      </c>
      <c r="AC40" s="11">
        <f>'OddsRatio_working_3-way'!X40^(1/3)*SIN('OddsRatio_working_3-way'!Y40/3)</f>
        <v>4.7983217970626546E-2</v>
      </c>
      <c r="AD40" s="11">
        <f>'OddsRatio_working_3-way'!X40^(1/3)*SIN(('OddsRatio_working_3-way'!Y40+2*PI())/3)</f>
        <v>0.4387594770853559</v>
      </c>
      <c r="AE40" s="11">
        <f>'OddsRatio_working_3-way'!X40^(1/3)*SIN(('OddsRatio_working_3-way'!Y40+4*PI())/3)</f>
        <v>-0.48674269505598244</v>
      </c>
      <c r="AF40" s="11">
        <f>-'OddsRatio_working_3-way'!U40/(3*'OddsRatio_working_3-way'!X40^(1/3))*COS(('OddsRatio_working_3-way'!Y40)/3)</f>
        <v>0.53433892822138496</v>
      </c>
      <c r="AG40" s="11">
        <f>-'OddsRatio_working_3-way'!U40/(3*'OddsRatio_working_3-way'!X40^(1/3))*COS(('OddsRatio_working_3-way'!Y40+2*PI())/3)</f>
        <v>-0.30872414982858104</v>
      </c>
      <c r="AH40" s="11">
        <f>-'OddsRatio_working_3-way'!U40/(3*'OddsRatio_working_3-way'!X40^(1/3))*COS(('OddsRatio_working_3-way'!Y40+4*PI())/3)</f>
        <v>-0.22561477839280381</v>
      </c>
      <c r="AI40" s="11">
        <f>'OddsRatio_working_3-way'!U40/(3*'OddsRatio_working_3-way'!X40^(1/3))*SIN(('OddsRatio_working_3-way'!Y40)/3)</f>
        <v>-4.7983217970626532E-2</v>
      </c>
      <c r="AJ40" s="11">
        <f>'OddsRatio_working_3-way'!U40/(3*'OddsRatio_working_3-way'!X40^(1/3))*SIN(('OddsRatio_working_3-way'!Y40+2*PI())/3)</f>
        <v>-0.43875947708535579</v>
      </c>
      <c r="AK40" s="11">
        <f>'OddsRatio_working_3-way'!U40/(3*'OddsRatio_working_3-way'!X40^(1/3))*SIN(('OddsRatio_working_3-way'!Y40+4*PI())/3)</f>
        <v>0.48674269505598233</v>
      </c>
      <c r="AL40" s="11">
        <f>'OddsRatio_working_3-way'!Z40+'OddsRatio_working_3-way'!AF40</f>
        <v>1.0686778564427701</v>
      </c>
      <c r="AM40" s="11">
        <f>'OddsRatio_working_3-way'!AA40+'OddsRatio_working_3-way'!AG40</f>
        <v>-0.61744829965716219</v>
      </c>
      <c r="AN40" s="11">
        <f>'OddsRatio_working_3-way'!AB40+'OddsRatio_working_3-way'!AH40</f>
        <v>-0.45122955678560761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1.0686778564427701</v>
      </c>
      <c r="AS40" s="11">
        <f>IF(('OddsRatio_working_3-way'!X40=0),IF(Q40&gt;0,-Q40^(1/3),(-Q40)^(1/3)),'OddsRatio_working_3-way'!AM40-'OddsRatio_working_3-way'!R40/3)</f>
        <v>-0.61744829965716219</v>
      </c>
      <c r="AT40" s="11">
        <f>IF(('OddsRatio_working_3-way'!X40=0),IF(Q40&gt;0,-Q40^(1/3),(-Q40)^(1/3)),'OddsRatio_working_3-way'!AN40-'OddsRatio_working_3-way'!R40/3)</f>
        <v>-0.45122955678560761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IF('True_Odds_Calculator_3-way'!A39="","",'True_Odds_Calculator_3-way'!A39)</f>
        <v>1.83</v>
      </c>
      <c r="B41" s="4">
        <f>IF('True_Odds_Calculator_3-way'!B39="","",'True_Odds_Calculator_3-way'!B39)</f>
        <v>3.25</v>
      </c>
      <c r="C41" s="4">
        <f>IF('True_Odds_Calculator_3-way'!C39="","",'True_Odds_Calculator_3-way'!C39)</f>
        <v>5.13</v>
      </c>
      <c r="D41" s="9">
        <f t="shared" si="13"/>
        <v>0.52649231505575322</v>
      </c>
      <c r="E41" s="9">
        <f t="shared" si="14"/>
        <v>0.29086406637979034</v>
      </c>
      <c r="F41" s="9">
        <f t="shared" si="15"/>
        <v>0.18264361856445654</v>
      </c>
      <c r="G41" s="9">
        <f t="shared" si="16"/>
        <v>1.0835698268822838</v>
      </c>
      <c r="H41" s="9">
        <f t="shared" si="17"/>
        <v>1.8993629563122956</v>
      </c>
      <c r="I41" s="9">
        <f t="shared" si="18"/>
        <v>3.4380321104851386</v>
      </c>
      <c r="J41" s="9">
        <f t="shared" si="19"/>
        <v>5.4751433850238307</v>
      </c>
      <c r="K41" s="11">
        <f t="shared" si="20"/>
        <v>0.54644808743169393</v>
      </c>
      <c r="L41" s="11">
        <f t="shared" si="21"/>
        <v>0.30769230769230771</v>
      </c>
      <c r="M41" s="11">
        <f t="shared" si="22"/>
        <v>0.19493177387914232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-0.25278939256506128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0.23631073386609763</v>
      </c>
      <c r="Q41" s="11">
        <f>2*'OddsRatio_working_3-way'!K41*'OddsRatio_working_3-way'!L41*'OddsRatio_working_3-way'!M41</f>
        <v>6.5550827702107545E-2</v>
      </c>
      <c r="R41" s="11">
        <f t="shared" si="23"/>
        <v>0</v>
      </c>
      <c r="S41" s="11">
        <f t="shared" si="24"/>
        <v>-0.93481269711614789</v>
      </c>
      <c r="T41" s="11">
        <f t="shared" si="25"/>
        <v>-0.25931004080891767</v>
      </c>
      <c r="U41" s="11">
        <f>'OddsRatio_working_3-way'!S41-'OddsRatio_working_3-way'!R41^2/3</f>
        <v>-0.93481269711614789</v>
      </c>
      <c r="V41" s="11">
        <f>'OddsRatio_working_3-way'!S41*'OddsRatio_working_3-way'!R41/3-2*'OddsRatio_working_3-way'!R41^3/27-'OddsRatio_working_3-way'!T41</f>
        <v>0.25931004080891767</v>
      </c>
      <c r="W41" s="11">
        <f>'OddsRatio_working_3-way'!V41^2+4*'OddsRatio_working_3-way'!U41^3/27</f>
        <v>-5.3781893670280523E-2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0.17394222527509176</v>
      </c>
      <c r="Y41" s="11">
        <f>IF('OddsRatio_working_3-way'!W41&gt;=0,IF('OddsRatio_working_3-way'!V41+SQRT('OddsRatio_working_3-way'!W41)&gt;0,0,PI()),ACOS('OddsRatio_working_3-way'!V41/(2*'OddsRatio_working_3-way'!X41)))</f>
        <v>0.72967470219008057</v>
      </c>
      <c r="Z41" s="11">
        <f>'OddsRatio_working_3-way'!X41^(1/3)*COS('OddsRatio_working_3-way'!Y41/3)</f>
        <v>0.54178491344114188</v>
      </c>
      <c r="AA41" s="11">
        <f>'OddsRatio_working_3-way'!X41^(1/3)*COS(('OddsRatio_working_3-way'!Y41+2*PI())/3)</f>
        <v>-0.38731842012529327</v>
      </c>
      <c r="AB41" s="11">
        <f>'OddsRatio_working_3-way'!X41^(1/3)*COS(('OddsRatio_working_3-way'!Y41+4*PI())/3)</f>
        <v>-0.15446649331584872</v>
      </c>
      <c r="AC41" s="11">
        <f>'OddsRatio_working_3-way'!X41^(1/3)*SIN('OddsRatio_working_3-way'!Y41/3)</f>
        <v>0.13443712262475591</v>
      </c>
      <c r="AD41" s="11">
        <f>'OddsRatio_working_3-way'!X41^(1/3)*SIN(('OddsRatio_working_3-way'!Y41+2*PI())/3)</f>
        <v>0.40198093711480404</v>
      </c>
      <c r="AE41" s="11">
        <f>'OddsRatio_working_3-way'!X41^(1/3)*SIN(('OddsRatio_working_3-way'!Y41+4*PI())/3)</f>
        <v>-0.53641805973955992</v>
      </c>
      <c r="AF41" s="11">
        <f>-'OddsRatio_working_3-way'!U41/(3*'OddsRatio_working_3-way'!X41^(1/3))*COS(('OddsRatio_working_3-way'!Y41)/3)</f>
        <v>0.54178491344114199</v>
      </c>
      <c r="AG41" s="11">
        <f>-'OddsRatio_working_3-way'!U41/(3*'OddsRatio_working_3-way'!X41^(1/3))*COS(('OddsRatio_working_3-way'!Y41+2*PI())/3)</f>
        <v>-0.38731842012529333</v>
      </c>
      <c r="AH41" s="11">
        <f>-'OddsRatio_working_3-way'!U41/(3*'OddsRatio_working_3-way'!X41^(1/3))*COS(('OddsRatio_working_3-way'!Y41+4*PI())/3)</f>
        <v>-0.15446649331584877</v>
      </c>
      <c r="AI41" s="11">
        <f>'OddsRatio_working_3-way'!U41/(3*'OddsRatio_working_3-way'!X41^(1/3))*SIN(('OddsRatio_working_3-way'!Y41)/3)</f>
        <v>-0.13443712262475593</v>
      </c>
      <c r="AJ41" s="11">
        <f>'OddsRatio_working_3-way'!U41/(3*'OddsRatio_working_3-way'!X41^(1/3))*SIN(('OddsRatio_working_3-way'!Y41+2*PI())/3)</f>
        <v>-0.40198093711480415</v>
      </c>
      <c r="AK41" s="11">
        <f>'OddsRatio_working_3-way'!U41/(3*'OddsRatio_working_3-way'!X41^(1/3))*SIN(('OddsRatio_working_3-way'!Y41+4*PI())/3)</f>
        <v>0.53641805973956003</v>
      </c>
      <c r="AL41" s="11">
        <f>'OddsRatio_working_3-way'!Z41+'OddsRatio_working_3-way'!AF41</f>
        <v>1.0835698268822838</v>
      </c>
      <c r="AM41" s="11">
        <f>'OddsRatio_working_3-way'!AA41+'OddsRatio_working_3-way'!AG41</f>
        <v>-0.77463684025058654</v>
      </c>
      <c r="AN41" s="11">
        <f>'OddsRatio_working_3-way'!AB41+'OddsRatio_working_3-way'!AH41</f>
        <v>-0.30893298663169749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1.0835698268822838</v>
      </c>
      <c r="AS41" s="11">
        <f>IF(('OddsRatio_working_3-way'!X41=0),IF(Q41&gt;0,-Q41^(1/3),(-Q41)^(1/3)),'OddsRatio_working_3-way'!AM41-'OddsRatio_working_3-way'!R41/3)</f>
        <v>-0.77463684025058654</v>
      </c>
      <c r="AT41" s="11">
        <f>IF(('OddsRatio_working_3-way'!X41=0),IF(Q41&gt;0,-Q41^(1/3),(-Q41)^(1/3)),'OddsRatio_working_3-way'!AN41-'OddsRatio_working_3-way'!R41/3)</f>
        <v>-0.30893298663169749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IF('True_Odds_Calculator_3-way'!A40="","",'True_Odds_Calculator_3-way'!A40)</f>
        <v>2.8</v>
      </c>
      <c r="B42" s="4">
        <f>IF('True_Odds_Calculator_3-way'!B40="","",'True_Odds_Calculator_3-way'!B40)</f>
        <v>3.18</v>
      </c>
      <c r="C42" s="4">
        <f>IF('True_Odds_Calculator_3-way'!C40="","",'True_Odds_Calculator_3-way'!C40)</f>
        <v>2.69</v>
      </c>
      <c r="D42" s="9">
        <f t="shared" si="13"/>
        <v>0.34246896022820977</v>
      </c>
      <c r="E42" s="9">
        <f t="shared" si="14"/>
        <v>0.30072472684760271</v>
      </c>
      <c r="F42" s="9">
        <f t="shared" si="15"/>
        <v>0.35680631292418746</v>
      </c>
      <c r="G42" s="9">
        <f t="shared" si="16"/>
        <v>1.0666514765367894</v>
      </c>
      <c r="H42" s="9">
        <f t="shared" si="17"/>
        <v>2.9199726577662211</v>
      </c>
      <c r="I42" s="9">
        <f t="shared" si="18"/>
        <v>3.3253002188502006</v>
      </c>
      <c r="J42" s="9">
        <f t="shared" si="19"/>
        <v>2.8026409953471743</v>
      </c>
      <c r="K42" s="11">
        <f t="shared" si="20"/>
        <v>0.35714285714285715</v>
      </c>
      <c r="L42" s="11">
        <f t="shared" si="21"/>
        <v>0.31446540880503143</v>
      </c>
      <c r="M42" s="11">
        <f t="shared" si="22"/>
        <v>0.37174721189591081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-0.27687151173859448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0.23672581889598091</v>
      </c>
      <c r="Q42" s="11">
        <f>2*'OddsRatio_working_3-way'!K42*'OddsRatio_working_3-way'!L42*'OddsRatio_working_3-way'!M42</f>
        <v>8.3501170686413037E-2</v>
      </c>
      <c r="R42" s="11">
        <f t="shared" si="23"/>
        <v>0</v>
      </c>
      <c r="S42" s="11">
        <f t="shared" si="24"/>
        <v>-0.85500244286412275</v>
      </c>
      <c r="T42" s="11">
        <f t="shared" si="25"/>
        <v>-0.30158816326776822</v>
      </c>
      <c r="U42" s="11">
        <f>'OddsRatio_working_3-way'!S42-'OddsRatio_working_3-way'!R42^2/3</f>
        <v>-0.85500244286412275</v>
      </c>
      <c r="V42" s="11">
        <f>'OddsRatio_working_3-way'!S42*'OddsRatio_working_3-way'!R42/3-2*'OddsRatio_working_3-way'!R42^3/27-'OddsRatio_working_3-way'!T42</f>
        <v>0.30158816326776822</v>
      </c>
      <c r="W42" s="11">
        <f>'OddsRatio_working_3-way'!V42^2+4*'OddsRatio_working_3-way'!U42^3/27</f>
        <v>-1.6418734655951617E-3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0.1521490171581969</v>
      </c>
      <c r="Y42" s="11">
        <f>IF('OddsRatio_working_3-way'!W42&gt;=0,IF('OddsRatio_working_3-way'!V42+SQRT('OddsRatio_working_3-way'!W42)&gt;0,0,PI()),ACOS('OddsRatio_working_3-way'!V42/(2*'OddsRatio_working_3-way'!X42)))</f>
        <v>0.1335557401981271</v>
      </c>
      <c r="Z42" s="11">
        <f>'OddsRatio_working_3-way'!X42^(1/3)*COS('OddsRatio_working_3-way'!Y42/3)</f>
        <v>0.53332573826839469</v>
      </c>
      <c r="AA42" s="11">
        <f>'OddsRatio_working_3-way'!X42^(1/3)*COS(('OddsRatio_working_3-way'!Y42+2*PI())/3)</f>
        <v>-0.28723842238033093</v>
      </c>
      <c r="AB42" s="11">
        <f>'OddsRatio_working_3-way'!X42^(1/3)*COS(('OddsRatio_working_3-way'!Y42+4*PI())/3)</f>
        <v>-0.24608731588806387</v>
      </c>
      <c r="AC42" s="11">
        <f>'OddsRatio_working_3-way'!X42^(1/3)*SIN('OddsRatio_working_3-way'!Y42/3)</f>
        <v>2.3758602410761498E-2</v>
      </c>
      <c r="AD42" s="11">
        <f>'OddsRatio_working_3-way'!X42^(1/3)*SIN(('OddsRatio_working_3-way'!Y42+2*PI())/3)</f>
        <v>0.44999433662713967</v>
      </c>
      <c r="AE42" s="11">
        <f>'OddsRatio_working_3-way'!X42^(1/3)*SIN(('OddsRatio_working_3-way'!Y42+4*PI())/3)</f>
        <v>-0.473752939037901</v>
      </c>
      <c r="AF42" s="11">
        <f>-'OddsRatio_working_3-way'!U42/(3*'OddsRatio_working_3-way'!X42^(1/3))*COS(('OddsRatio_working_3-way'!Y42)/3)</f>
        <v>0.5333257382683948</v>
      </c>
      <c r="AG42" s="11">
        <f>-'OddsRatio_working_3-way'!U42/(3*'OddsRatio_working_3-way'!X42^(1/3))*COS(('OddsRatio_working_3-way'!Y42+2*PI())/3)</f>
        <v>-0.28723842238033098</v>
      </c>
      <c r="AH42" s="11">
        <f>-'OddsRatio_working_3-way'!U42/(3*'OddsRatio_working_3-way'!X42^(1/3))*COS(('OddsRatio_working_3-way'!Y42+4*PI())/3)</f>
        <v>-0.24608731588806393</v>
      </c>
      <c r="AI42" s="11">
        <f>'OddsRatio_working_3-way'!U42/(3*'OddsRatio_working_3-way'!X42^(1/3))*SIN(('OddsRatio_working_3-way'!Y42)/3)</f>
        <v>-2.3758602410761505E-2</v>
      </c>
      <c r="AJ42" s="11">
        <f>'OddsRatio_working_3-way'!U42/(3*'OddsRatio_working_3-way'!X42^(1/3))*SIN(('OddsRatio_working_3-way'!Y42+2*PI())/3)</f>
        <v>-0.44999433662713972</v>
      </c>
      <c r="AK42" s="11">
        <f>'OddsRatio_working_3-way'!U42/(3*'OddsRatio_working_3-way'!X42^(1/3))*SIN(('OddsRatio_working_3-way'!Y42+4*PI())/3)</f>
        <v>0.47375293903790106</v>
      </c>
      <c r="AL42" s="11">
        <f>'OddsRatio_working_3-way'!Z42+'OddsRatio_working_3-way'!AF42</f>
        <v>1.0666514765367894</v>
      </c>
      <c r="AM42" s="11">
        <f>'OddsRatio_working_3-way'!AA42+'OddsRatio_working_3-way'!AG42</f>
        <v>-0.57447684476066185</v>
      </c>
      <c r="AN42" s="11">
        <f>'OddsRatio_working_3-way'!AB42+'OddsRatio_working_3-way'!AH42</f>
        <v>-0.4921746317761278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1.0666514765367894</v>
      </c>
      <c r="AS42" s="11">
        <f>IF(('OddsRatio_working_3-way'!X42=0),IF(Q42&gt;0,-Q42^(1/3),(-Q42)^(1/3)),'OddsRatio_working_3-way'!AM42-'OddsRatio_working_3-way'!R42/3)</f>
        <v>-0.57447684476066185</v>
      </c>
      <c r="AT42" s="11">
        <f>IF(('OddsRatio_working_3-way'!X42=0),IF(Q42&gt;0,-Q42^(1/3),(-Q42)^(1/3)),'OddsRatio_working_3-way'!AN42-'OddsRatio_working_3-way'!R42/3)</f>
        <v>-0.4921746317761278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IF('True_Odds_Calculator_3-way'!A41="","",'True_Odds_Calculator_3-way'!A41)</f>
        <v>2.2799999999999998</v>
      </c>
      <c r="B43" s="4">
        <f>IF('True_Odds_Calculator_3-way'!B41="","",'True_Odds_Calculator_3-way'!B41)</f>
        <v>3.06</v>
      </c>
      <c r="C43" s="4">
        <f>IF('True_Odds_Calculator_3-way'!C41="","",'True_Odds_Calculator_3-way'!C41)</f>
        <v>3.57</v>
      </c>
      <c r="D43" s="9">
        <f t="shared" si="13"/>
        <v>0.42172266316133966</v>
      </c>
      <c r="E43" s="9">
        <f t="shared" si="14"/>
        <v>0.31183561260092785</v>
      </c>
      <c r="F43" s="9">
        <f t="shared" si="15"/>
        <v>0.2664417242377326</v>
      </c>
      <c r="G43" s="9">
        <f t="shared" si="16"/>
        <v>1.0712707873429252</v>
      </c>
      <c r="H43" s="9">
        <f t="shared" si="17"/>
        <v>2.3712266077989437</v>
      </c>
      <c r="I43" s="9">
        <f t="shared" si="18"/>
        <v>3.2068178219264252</v>
      </c>
      <c r="J43" s="9">
        <f t="shared" si="19"/>
        <v>3.7531659234713182</v>
      </c>
      <c r="K43" s="11">
        <f t="shared" si="20"/>
        <v>0.43859649122807021</v>
      </c>
      <c r="L43" s="11">
        <f t="shared" si="21"/>
        <v>0.32679738562091504</v>
      </c>
      <c r="M43" s="11">
        <f t="shared" si="22"/>
        <v>0.28011204481792717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-0.2720732370462231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0.23728101491714676</v>
      </c>
      <c r="Q43" s="11">
        <f>2*'OddsRatio_working_3-way'!K43*'OddsRatio_working_3-way'!L43*'OddsRatio_working_3-way'!M43</f>
        <v>8.0298143795988763E-2</v>
      </c>
      <c r="R43" s="11">
        <f t="shared" si="23"/>
        <v>0</v>
      </c>
      <c r="S43" s="11">
        <f t="shared" si="24"/>
        <v>-0.87212185032677281</v>
      </c>
      <c r="T43" s="11">
        <f t="shared" si="25"/>
        <v>-0.29513429791092144</v>
      </c>
      <c r="U43" s="11">
        <f>'OddsRatio_working_3-way'!S43-'OddsRatio_working_3-way'!R43^2/3</f>
        <v>-0.87212185032677281</v>
      </c>
      <c r="V43" s="11">
        <f>'OddsRatio_working_3-way'!S43*'OddsRatio_working_3-way'!R43/3-2*'OddsRatio_working_3-way'!R43^3/27-'OddsRatio_working_3-way'!T43</f>
        <v>0.29513429791092144</v>
      </c>
      <c r="W43" s="11">
        <f>'OddsRatio_working_3-way'!V43^2+4*'OddsRatio_working_3-way'!U43^3/27</f>
        <v>-1.1167278931367194E-2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0.15674145330347339</v>
      </c>
      <c r="Y43" s="11">
        <f>IF('OddsRatio_working_3-way'!W43&gt;=0,IF('OddsRatio_working_3-way'!V43+SQRT('OddsRatio_working_3-way'!W43)&gt;0,0,PI()),ACOS('OddsRatio_working_3-way'!V43/(2*'OddsRatio_working_3-way'!X43)))</f>
        <v>0.34383577666883003</v>
      </c>
      <c r="Z43" s="11">
        <f>'OddsRatio_working_3-way'!X43^(1/3)*COS('OddsRatio_working_3-way'!Y43/3)</f>
        <v>0.53563539367146273</v>
      </c>
      <c r="AA43" s="11">
        <f>'OddsRatio_working_3-way'!X43^(1/3)*COS(('OddsRatio_working_3-way'!Y43+2*PI())/3)</f>
        <v>-0.32121719464709791</v>
      </c>
      <c r="AB43" s="11">
        <f>'OddsRatio_working_3-way'!X43^(1/3)*COS(('OddsRatio_working_3-way'!Y43+4*PI())/3)</f>
        <v>-0.21441819902436487</v>
      </c>
      <c r="AC43" s="11">
        <f>'OddsRatio_working_3-way'!X43^(1/3)*SIN('OddsRatio_working_3-way'!Y43/3)</f>
        <v>6.1660428871966627E-2</v>
      </c>
      <c r="AD43" s="11">
        <f>'OddsRatio_working_3-way'!X43^(1/3)*SIN(('OddsRatio_working_3-way'!Y43+2*PI())/3)</f>
        <v>0.43304364364958187</v>
      </c>
      <c r="AE43" s="11">
        <f>'OddsRatio_working_3-way'!X43^(1/3)*SIN(('OddsRatio_working_3-way'!Y43+4*PI())/3)</f>
        <v>-0.49470407252154852</v>
      </c>
      <c r="AF43" s="11">
        <f>-'OddsRatio_working_3-way'!U43/(3*'OddsRatio_working_3-way'!X43^(1/3))*COS(('OddsRatio_working_3-way'!Y43)/3)</f>
        <v>0.53563539367146262</v>
      </c>
      <c r="AG43" s="11">
        <f>-'OddsRatio_working_3-way'!U43/(3*'OddsRatio_working_3-way'!X43^(1/3))*COS(('OddsRatio_working_3-way'!Y43+2*PI())/3)</f>
        <v>-0.32121719464709786</v>
      </c>
      <c r="AH43" s="11">
        <f>-'OddsRatio_working_3-way'!U43/(3*'OddsRatio_working_3-way'!X43^(1/3))*COS(('OddsRatio_working_3-way'!Y43+4*PI())/3)</f>
        <v>-0.21441819902436482</v>
      </c>
      <c r="AI43" s="11">
        <f>'OddsRatio_working_3-way'!U43/(3*'OddsRatio_working_3-way'!X43^(1/3))*SIN(('OddsRatio_working_3-way'!Y43)/3)</f>
        <v>-6.1660428871966613E-2</v>
      </c>
      <c r="AJ43" s="11">
        <f>'OddsRatio_working_3-way'!U43/(3*'OddsRatio_working_3-way'!X43^(1/3))*SIN(('OddsRatio_working_3-way'!Y43+2*PI())/3)</f>
        <v>-0.43304364364958181</v>
      </c>
      <c r="AK43" s="11">
        <f>'OddsRatio_working_3-way'!U43/(3*'OddsRatio_working_3-way'!X43^(1/3))*SIN(('OddsRatio_working_3-way'!Y43+4*PI())/3)</f>
        <v>0.49470407252154841</v>
      </c>
      <c r="AL43" s="11">
        <f>'OddsRatio_working_3-way'!Z43+'OddsRatio_working_3-way'!AF43</f>
        <v>1.0712707873429252</v>
      </c>
      <c r="AM43" s="11">
        <f>'OddsRatio_working_3-way'!AA43+'OddsRatio_working_3-way'!AG43</f>
        <v>-0.64243438929419572</v>
      </c>
      <c r="AN43" s="11">
        <f>'OddsRatio_working_3-way'!AB43+'OddsRatio_working_3-way'!AH43</f>
        <v>-0.42883639804872969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1.0712707873429252</v>
      </c>
      <c r="AS43" s="11">
        <f>IF(('OddsRatio_working_3-way'!X43=0),IF(Q43&gt;0,-Q43^(1/3),(-Q43)^(1/3)),'OddsRatio_working_3-way'!AM43-'OddsRatio_working_3-way'!R43/3)</f>
        <v>-0.64243438929419572</v>
      </c>
      <c r="AT43" s="11">
        <f>IF(('OddsRatio_working_3-way'!X43=0),IF(Q43&gt;0,-Q43^(1/3),(-Q43)^(1/3)),'OddsRatio_working_3-way'!AN43-'OddsRatio_working_3-way'!R43/3)</f>
        <v>-0.42883639804872969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IF('True_Odds_Calculator_3-way'!A42="","",'True_Odds_Calculator_3-way'!A42)</f>
        <v>2.04</v>
      </c>
      <c r="B44" s="4">
        <f>IF('True_Odds_Calculator_3-way'!B42="","",'True_Odds_Calculator_3-way'!B42)</f>
        <v>3.14</v>
      </c>
      <c r="C44" s="4">
        <f>IF('True_Odds_Calculator_3-way'!C42="","",'True_Odds_Calculator_3-way'!C42)</f>
        <v>4.42</v>
      </c>
      <c r="D44" s="9">
        <f t="shared" si="13"/>
        <v>0.47651029426442532</v>
      </c>
      <c r="E44" s="9">
        <f t="shared" si="14"/>
        <v>0.30669565798918463</v>
      </c>
      <c r="F44" s="9">
        <f t="shared" si="15"/>
        <v>0.21679404774639002</v>
      </c>
      <c r="G44" s="9">
        <f t="shared" si="16"/>
        <v>1.0563370662562939</v>
      </c>
      <c r="H44" s="9">
        <f t="shared" si="17"/>
        <v>2.0985905489065457</v>
      </c>
      <c r="I44" s="9">
        <f t="shared" si="18"/>
        <v>3.2605613217884688</v>
      </c>
      <c r="J44" s="9">
        <f t="shared" si="19"/>
        <v>4.6126727665965248</v>
      </c>
      <c r="K44" s="11">
        <f t="shared" si="20"/>
        <v>0.49019607843137253</v>
      </c>
      <c r="L44" s="11">
        <f t="shared" si="21"/>
        <v>0.31847133757961782</v>
      </c>
      <c r="M44" s="11">
        <f t="shared" si="22"/>
        <v>0.22624434389140272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-0.26883829590284969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0.23311050794355848</v>
      </c>
      <c r="Q44" s="11">
        <f>2*'OddsRatio_working_3-way'!K44*'OddsRatio_working_3-way'!L44*'OddsRatio_working_3-way'!M44</f>
        <v>7.0639547861684374E-2</v>
      </c>
      <c r="R44" s="11">
        <f t="shared" si="23"/>
        <v>0</v>
      </c>
      <c r="S44" s="11">
        <f t="shared" si="24"/>
        <v>-0.86710305598647974</v>
      </c>
      <c r="T44" s="11">
        <f t="shared" si="25"/>
        <v>-0.26275850181408472</v>
      </c>
      <c r="U44" s="11">
        <f>'OddsRatio_working_3-way'!S44-'OddsRatio_working_3-way'!R44^2/3</f>
        <v>-0.86710305598647974</v>
      </c>
      <c r="V44" s="11">
        <f>'OddsRatio_working_3-way'!S44*'OddsRatio_working_3-way'!R44/3-2*'OddsRatio_working_3-way'!R44^3/27-'OddsRatio_working_3-way'!T44</f>
        <v>0.26275850181408472</v>
      </c>
      <c r="W44" s="11">
        <f>'OddsRatio_working_3-way'!V44^2+4*'OddsRatio_working_3-way'!U44^3/27</f>
        <v>-2.7542679173213541E-2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0.15539040305694229</v>
      </c>
      <c r="Y44" s="11">
        <f>IF('OddsRatio_working_3-way'!W44&gt;=0,IF('OddsRatio_working_3-way'!V44+SQRT('OddsRatio_working_3-way'!W44)&gt;0,0,PI()),ACOS('OddsRatio_working_3-way'!V44/(2*'OddsRatio_working_3-way'!X44)))</f>
        <v>0.56333567027840004</v>
      </c>
      <c r="Z44" s="11">
        <f>'OddsRatio_working_3-way'!X44^(1/3)*COS('OddsRatio_working_3-way'!Y44/3)</f>
        <v>0.52816853312814704</v>
      </c>
      <c r="AA44" s="11">
        <f>'OddsRatio_working_3-way'!X44^(1/3)*COS(('OddsRatio_working_3-way'!Y44+2*PI())/3)</f>
        <v>-0.35099953827489566</v>
      </c>
      <c r="AB44" s="11">
        <f>'OddsRatio_working_3-way'!X44^(1/3)*COS(('OddsRatio_working_3-way'!Y44+4*PI())/3)</f>
        <v>-0.17716899485325152</v>
      </c>
      <c r="AC44" s="11">
        <f>'OddsRatio_working_3-way'!X44^(1/3)*SIN('OddsRatio_working_3-way'!Y44/3)</f>
        <v>0.10036111103786534</v>
      </c>
      <c r="AD44" s="11">
        <f>'OddsRatio_working_3-way'!X44^(1/3)*SIN(('OddsRatio_working_3-way'!Y44+2*PI())/3)</f>
        <v>0.40722681164960561</v>
      </c>
      <c r="AE44" s="11">
        <f>'OddsRatio_working_3-way'!X44^(1/3)*SIN(('OddsRatio_working_3-way'!Y44+4*PI())/3)</f>
        <v>-0.50758792268747077</v>
      </c>
      <c r="AF44" s="11">
        <f>-'OddsRatio_working_3-way'!U44/(3*'OddsRatio_working_3-way'!X44^(1/3))*COS(('OddsRatio_working_3-way'!Y44)/3)</f>
        <v>0.52816853312814693</v>
      </c>
      <c r="AG44" s="11">
        <f>-'OddsRatio_working_3-way'!U44/(3*'OddsRatio_working_3-way'!X44^(1/3))*COS(('OddsRatio_working_3-way'!Y44+2*PI())/3)</f>
        <v>-0.35099953827489561</v>
      </c>
      <c r="AH44" s="11">
        <f>-'OddsRatio_working_3-way'!U44/(3*'OddsRatio_working_3-way'!X44^(1/3))*COS(('OddsRatio_working_3-way'!Y44+4*PI())/3)</f>
        <v>-0.17716899485325149</v>
      </c>
      <c r="AI44" s="11">
        <f>'OddsRatio_working_3-way'!U44/(3*'OddsRatio_working_3-way'!X44^(1/3))*SIN(('OddsRatio_working_3-way'!Y44)/3)</f>
        <v>-0.10036111103786531</v>
      </c>
      <c r="AJ44" s="11">
        <f>'OddsRatio_working_3-way'!U44/(3*'OddsRatio_working_3-way'!X44^(1/3))*SIN(('OddsRatio_working_3-way'!Y44+2*PI())/3)</f>
        <v>-0.4072268116496055</v>
      </c>
      <c r="AK44" s="11">
        <f>'OddsRatio_working_3-way'!U44/(3*'OddsRatio_working_3-way'!X44^(1/3))*SIN(('OddsRatio_working_3-way'!Y44+4*PI())/3)</f>
        <v>0.50758792268747066</v>
      </c>
      <c r="AL44" s="11">
        <f>'OddsRatio_working_3-way'!Z44+'OddsRatio_working_3-way'!AF44</f>
        <v>1.0563370662562939</v>
      </c>
      <c r="AM44" s="11">
        <f>'OddsRatio_working_3-way'!AA44+'OddsRatio_working_3-way'!AG44</f>
        <v>-0.70199907654979121</v>
      </c>
      <c r="AN44" s="11">
        <f>'OddsRatio_working_3-way'!AB44+'OddsRatio_working_3-way'!AH44</f>
        <v>-0.35433798970650299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1.0563370662562939</v>
      </c>
      <c r="AS44" s="11">
        <f>IF(('OddsRatio_working_3-way'!X44=0),IF(Q44&gt;0,-Q44^(1/3),(-Q44)^(1/3)),'OddsRatio_working_3-way'!AM44-'OddsRatio_working_3-way'!R44/3)</f>
        <v>-0.70199907654979121</v>
      </c>
      <c r="AT44" s="11">
        <f>IF(('OddsRatio_working_3-way'!X44=0),IF(Q44&gt;0,-Q44^(1/3),(-Q44)^(1/3)),'OddsRatio_working_3-way'!AN44-'OddsRatio_working_3-way'!R44/3)</f>
        <v>-0.35433798970650299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IF('True_Odds_Calculator_3-way'!A43="","",'True_Odds_Calculator_3-way'!A43)</f>
        <v>1.55</v>
      </c>
      <c r="B45" s="4">
        <f>IF('True_Odds_Calculator_3-way'!B43="","",'True_Odds_Calculator_3-way'!B43)</f>
        <v>4.41</v>
      </c>
      <c r="C45" s="4">
        <f>IF('True_Odds_Calculator_3-way'!C43="","",'True_Odds_Calculator_3-way'!C43)</f>
        <v>6.34</v>
      </c>
      <c r="D45" s="9">
        <f t="shared" si="13"/>
        <v>0.6323451303647678</v>
      </c>
      <c r="E45" s="9">
        <f t="shared" si="14"/>
        <v>0.21716600542100198</v>
      </c>
      <c r="F45" s="9">
        <f t="shared" si="15"/>
        <v>0.15048886421423044</v>
      </c>
      <c r="G45" s="9">
        <f t="shared" si="16"/>
        <v>1.0571179680804743</v>
      </c>
      <c r="H45" s="9">
        <f t="shared" si="17"/>
        <v>1.5814148824442607</v>
      </c>
      <c r="I45" s="9">
        <f t="shared" si="18"/>
        <v>4.6047722711544186</v>
      </c>
      <c r="J45" s="9">
        <f t="shared" si="19"/>
        <v>6.645009949549733</v>
      </c>
      <c r="K45" s="11">
        <f t="shared" si="20"/>
        <v>0.64516129032258063</v>
      </c>
      <c r="L45" s="11">
        <f t="shared" si="21"/>
        <v>0.22675736961451246</v>
      </c>
      <c r="M45" s="11">
        <f t="shared" si="22"/>
        <v>0.15772870662460567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-0.23109937981501749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0.21459687976136824</v>
      </c>
      <c r="Q45" s="11">
        <f>2*'OddsRatio_working_3-way'!K45*'OddsRatio_working_3-way'!L45*'OddsRatio_working_3-way'!M45</f>
        <v>4.6149866615348006E-2</v>
      </c>
      <c r="R45" s="11">
        <f t="shared" si="23"/>
        <v>0</v>
      </c>
      <c r="S45" s="11">
        <f t="shared" si="24"/>
        <v>-0.92859132695700608</v>
      </c>
      <c r="T45" s="11">
        <f t="shared" si="25"/>
        <v>-0.19969705956064646</v>
      </c>
      <c r="U45" s="11">
        <f>'OddsRatio_working_3-way'!S45-'OddsRatio_working_3-way'!R45^2/3</f>
        <v>-0.92859132695700608</v>
      </c>
      <c r="V45" s="11">
        <f>'OddsRatio_working_3-way'!S45*'OddsRatio_working_3-way'!R45/3-2*'OddsRatio_working_3-way'!R45^3/27-'OddsRatio_working_3-way'!T45</f>
        <v>0.19969705956064646</v>
      </c>
      <c r="W45" s="11">
        <f>'OddsRatio_working_3-way'!V45^2+4*'OddsRatio_working_3-way'!U45^3/27</f>
        <v>-7.8744410273010879E-2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0.17220868580749582</v>
      </c>
      <c r="Y45" s="11">
        <f>IF('OddsRatio_working_3-way'!W45&gt;=0,IF('OddsRatio_working_3-way'!V45+SQRT('OddsRatio_working_3-way'!W45)&gt;0,0,PI()),ACOS('OddsRatio_working_3-way'!V45/(2*'OddsRatio_working_3-way'!X45)))</f>
        <v>0.95229934679169437</v>
      </c>
      <c r="Z45" s="11">
        <f>'OddsRatio_working_3-way'!X45^(1/3)*COS('OddsRatio_working_3-way'!Y45/3)</f>
        <v>0.52855898404023727</v>
      </c>
      <c r="AA45" s="11">
        <f>'OddsRatio_working_3-way'!X45^(1/3)*COS(('OddsRatio_working_3-way'!Y45+2*PI())/3)</f>
        <v>-0.41466859412534313</v>
      </c>
      <c r="AB45" s="11">
        <f>'OddsRatio_working_3-way'!X45^(1/3)*COS(('OddsRatio_working_3-way'!Y45+4*PI())/3)</f>
        <v>-0.11389038991489435</v>
      </c>
      <c r="AC45" s="11">
        <f>'OddsRatio_working_3-way'!X45^(1/3)*SIN('OddsRatio_working_3-way'!Y45/3)</f>
        <v>0.17365437716727491</v>
      </c>
      <c r="AD45" s="11">
        <f>'OddsRatio_working_3-way'!X45^(1/3)*SIN(('OddsRatio_working_3-way'!Y45+2*PI())/3)</f>
        <v>0.37091831899370176</v>
      </c>
      <c r="AE45" s="11">
        <f>'OddsRatio_working_3-way'!X45^(1/3)*SIN(('OddsRatio_working_3-way'!Y45+4*PI())/3)</f>
        <v>-0.54457269616097659</v>
      </c>
      <c r="AF45" s="11">
        <f>-'OddsRatio_working_3-way'!U45/(3*'OddsRatio_working_3-way'!X45^(1/3))*COS(('OddsRatio_working_3-way'!Y45)/3)</f>
        <v>0.52855898404023716</v>
      </c>
      <c r="AG45" s="11">
        <f>-'OddsRatio_working_3-way'!U45/(3*'OddsRatio_working_3-way'!X45^(1/3))*COS(('OddsRatio_working_3-way'!Y45+2*PI())/3)</f>
        <v>-0.41466859412534302</v>
      </c>
      <c r="AH45" s="11">
        <f>-'OddsRatio_working_3-way'!U45/(3*'OddsRatio_working_3-way'!X45^(1/3))*COS(('OddsRatio_working_3-way'!Y45+4*PI())/3)</f>
        <v>-0.11389038991489434</v>
      </c>
      <c r="AI45" s="11">
        <f>'OddsRatio_working_3-way'!U45/(3*'OddsRatio_working_3-way'!X45^(1/3))*SIN(('OddsRatio_working_3-way'!Y45)/3)</f>
        <v>-0.17365437716727489</v>
      </c>
      <c r="AJ45" s="11">
        <f>'OddsRatio_working_3-way'!U45/(3*'OddsRatio_working_3-way'!X45^(1/3))*SIN(('OddsRatio_working_3-way'!Y45+2*PI())/3)</f>
        <v>-0.3709183189937017</v>
      </c>
      <c r="AK45" s="11">
        <f>'OddsRatio_working_3-way'!U45/(3*'OddsRatio_working_3-way'!X45^(1/3))*SIN(('OddsRatio_working_3-way'!Y45+4*PI())/3)</f>
        <v>0.54457269616097648</v>
      </c>
      <c r="AL45" s="11">
        <f>'OddsRatio_working_3-way'!Z45+'OddsRatio_working_3-way'!AF45</f>
        <v>1.0571179680804743</v>
      </c>
      <c r="AM45" s="11">
        <f>'OddsRatio_working_3-way'!AA45+'OddsRatio_working_3-way'!AG45</f>
        <v>-0.82933718825068614</v>
      </c>
      <c r="AN45" s="11">
        <f>'OddsRatio_working_3-way'!AB45+'OddsRatio_working_3-way'!AH45</f>
        <v>-0.22778077982978867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1.0571179680804743</v>
      </c>
      <c r="AS45" s="11">
        <f>IF(('OddsRatio_working_3-way'!X45=0),IF(Q45&gt;0,-Q45^(1/3),(-Q45)^(1/3)),'OddsRatio_working_3-way'!AM45-'OddsRatio_working_3-way'!R45/3)</f>
        <v>-0.82933718825068614</v>
      </c>
      <c r="AT45" s="11">
        <f>IF(('OddsRatio_working_3-way'!X45=0),IF(Q45&gt;0,-Q45^(1/3),(-Q45)^(1/3)),'OddsRatio_working_3-way'!AN45-'OddsRatio_working_3-way'!R45/3)</f>
        <v>-0.22778077982978867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IF('True_Odds_Calculator_3-way'!A44="","",'True_Odds_Calculator_3-way'!A44)</f>
        <v>2.2400000000000002</v>
      </c>
      <c r="B46" s="4">
        <f>IF('True_Odds_Calculator_3-way'!B44="","",'True_Odds_Calculator_3-way'!B44)</f>
        <v>3.3</v>
      </c>
      <c r="C46" s="4">
        <f>IF('True_Odds_Calculator_3-way'!C44="","",'True_Odds_Calculator_3-way'!C44)</f>
        <v>3.39</v>
      </c>
      <c r="D46" s="9">
        <f t="shared" si="13"/>
        <v>0.42984212307191377</v>
      </c>
      <c r="E46" s="9">
        <f t="shared" si="14"/>
        <v>0.28899027774538444</v>
      </c>
      <c r="F46" s="9">
        <f t="shared" si="15"/>
        <v>0.28116759918270184</v>
      </c>
      <c r="G46" s="9">
        <f t="shared" si="16"/>
        <v>1.0697060962106022</v>
      </c>
      <c r="H46" s="9">
        <f t="shared" si="17"/>
        <v>2.3264355593011468</v>
      </c>
      <c r="I46" s="9">
        <f t="shared" si="18"/>
        <v>3.4603240212843849</v>
      </c>
      <c r="J46" s="9">
        <f t="shared" si="19"/>
        <v>3.5565975699433388</v>
      </c>
      <c r="K46" s="11">
        <f t="shared" si="20"/>
        <v>0.4464285714285714</v>
      </c>
      <c r="L46" s="11">
        <f t="shared" si="21"/>
        <v>0.30303030303030304</v>
      </c>
      <c r="M46" s="11">
        <f t="shared" si="22"/>
        <v>0.29498525073746312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-0.27201056072737495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0.23664265920903094</v>
      </c>
      <c r="Q46" s="11">
        <f>2*'OddsRatio_working_3-way'!K46*'OddsRatio_working_3-way'!L46*'OddsRatio_working_3-way'!M46</f>
        <v>7.9812026714681586E-2</v>
      </c>
      <c r="R46" s="11">
        <f t="shared" si="23"/>
        <v>0</v>
      </c>
      <c r="S46" s="11">
        <f t="shared" si="24"/>
        <v>-0.86997599863855357</v>
      </c>
      <c r="T46" s="11">
        <f t="shared" si="25"/>
        <v>-0.29341517660659472</v>
      </c>
      <c r="U46" s="11">
        <f>'OddsRatio_working_3-way'!S46-'OddsRatio_working_3-way'!R46^2/3</f>
        <v>-0.86997599863855357</v>
      </c>
      <c r="V46" s="11">
        <f>'OddsRatio_working_3-way'!S46*'OddsRatio_working_3-way'!R46/3-2*'OddsRatio_working_3-way'!R46^3/27-'OddsRatio_working_3-way'!T46</f>
        <v>0.29341517660659472</v>
      </c>
      <c r="W46" s="11">
        <f>'OddsRatio_working_3-way'!V46^2+4*'OddsRatio_working_3-way'!U46^3/27</f>
        <v>-1.1455460301673479E-2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0.15616331688712354</v>
      </c>
      <c r="Y46" s="11">
        <f>IF('OddsRatio_working_3-way'!W46&gt;=0,IF('OddsRatio_working_3-way'!V46+SQRT('OddsRatio_working_3-way'!W46)&gt;0,0,PI()),ACOS('OddsRatio_working_3-way'!V46/(2*'OddsRatio_working_3-way'!X46)))</f>
        <v>0.34977527895205274</v>
      </c>
      <c r="Z46" s="11">
        <f>'OddsRatio_working_3-way'!X46^(1/3)*COS('OddsRatio_working_3-way'!Y46/3)</f>
        <v>0.5348530481053011</v>
      </c>
      <c r="AA46" s="11">
        <f>'OddsRatio_working_3-way'!X46^(1/3)*COS(('OddsRatio_working_3-way'!Y46+2*PI())/3)</f>
        <v>-0.32167744440419638</v>
      </c>
      <c r="AB46" s="11">
        <f>'OddsRatio_working_3-way'!X46^(1/3)*COS(('OddsRatio_working_3-way'!Y46+4*PI())/3)</f>
        <v>-0.21317560370110483</v>
      </c>
      <c r="AC46" s="11">
        <f>'OddsRatio_working_3-way'!X46^(1/3)*SIN('OddsRatio_working_3-way'!Y46/3)</f>
        <v>6.264356693750002E-2</v>
      </c>
      <c r="AD46" s="11">
        <f>'OddsRatio_working_3-way'!X46^(1/3)*SIN(('OddsRatio_working_3-way'!Y46+2*PI())/3)</f>
        <v>0.43187454348198123</v>
      </c>
      <c r="AE46" s="11">
        <f>'OddsRatio_working_3-way'!X46^(1/3)*SIN(('OddsRatio_working_3-way'!Y46+4*PI())/3)</f>
        <v>-0.49451811041948113</v>
      </c>
      <c r="AF46" s="11">
        <f>-'OddsRatio_working_3-way'!U46/(3*'OddsRatio_working_3-way'!X46^(1/3))*COS(('OddsRatio_working_3-way'!Y46)/3)</f>
        <v>0.53485304810530099</v>
      </c>
      <c r="AG46" s="11">
        <f>-'OddsRatio_working_3-way'!U46/(3*'OddsRatio_working_3-way'!X46^(1/3))*COS(('OddsRatio_working_3-way'!Y46+2*PI())/3)</f>
        <v>-0.32167744440419632</v>
      </c>
      <c r="AH46" s="11">
        <f>-'OddsRatio_working_3-way'!U46/(3*'OddsRatio_working_3-way'!X46^(1/3))*COS(('OddsRatio_working_3-way'!Y46+4*PI())/3)</f>
        <v>-0.21317560370110478</v>
      </c>
      <c r="AI46" s="11">
        <f>'OddsRatio_working_3-way'!U46/(3*'OddsRatio_working_3-way'!X46^(1/3))*SIN(('OddsRatio_working_3-way'!Y46)/3)</f>
        <v>-6.2643566937500006E-2</v>
      </c>
      <c r="AJ46" s="11">
        <f>'OddsRatio_working_3-way'!U46/(3*'OddsRatio_working_3-way'!X46^(1/3))*SIN(('OddsRatio_working_3-way'!Y46+2*PI())/3)</f>
        <v>-0.43187454348198118</v>
      </c>
      <c r="AK46" s="11">
        <f>'OddsRatio_working_3-way'!U46/(3*'OddsRatio_working_3-way'!X46^(1/3))*SIN(('OddsRatio_working_3-way'!Y46+4*PI())/3)</f>
        <v>0.49451811041948102</v>
      </c>
      <c r="AL46" s="11">
        <f>'OddsRatio_working_3-way'!Z46+'OddsRatio_working_3-way'!AF46</f>
        <v>1.0697060962106022</v>
      </c>
      <c r="AM46" s="11">
        <f>'OddsRatio_working_3-way'!AA46+'OddsRatio_working_3-way'!AG46</f>
        <v>-0.64335488880839264</v>
      </c>
      <c r="AN46" s="11">
        <f>'OddsRatio_working_3-way'!AB46+'OddsRatio_working_3-way'!AH46</f>
        <v>-0.42635120740220961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1.0697060962106022</v>
      </c>
      <c r="AS46" s="11">
        <f>IF(('OddsRatio_working_3-way'!X46=0),IF(Q46&gt;0,-Q46^(1/3),(-Q46)^(1/3)),'OddsRatio_working_3-way'!AM46-'OddsRatio_working_3-way'!R46/3)</f>
        <v>-0.64335488880839264</v>
      </c>
      <c r="AT46" s="11">
        <f>IF(('OddsRatio_working_3-way'!X46=0),IF(Q46&gt;0,-Q46^(1/3),(-Q46)^(1/3)),'OddsRatio_working_3-way'!AN46-'OddsRatio_working_3-way'!R46/3)</f>
        <v>-0.42635120740220961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IF('True_Odds_Calculator_3-way'!A45="","",'True_Odds_Calculator_3-way'!A45)</f>
        <v>4.55</v>
      </c>
      <c r="B47" s="4">
        <f>IF('True_Odds_Calculator_3-way'!B45="","",'True_Odds_Calculator_3-way'!B45)</f>
        <v>3.26</v>
      </c>
      <c r="C47" s="4">
        <f>IF('True_Odds_Calculator_3-way'!C45="","",'True_Odds_Calculator_3-way'!C45)</f>
        <v>1.88</v>
      </c>
      <c r="D47" s="9">
        <f t="shared" si="13"/>
        <v>0.20417223737017626</v>
      </c>
      <c r="E47" s="9">
        <f t="shared" si="14"/>
        <v>0.28723807539969537</v>
      </c>
      <c r="F47" s="9">
        <f t="shared" si="15"/>
        <v>0.50858968723012821</v>
      </c>
      <c r="G47" s="9">
        <f t="shared" si="16"/>
        <v>1.0979790270758825</v>
      </c>
      <c r="H47" s="9">
        <f t="shared" si="17"/>
        <v>4.8978255461193836</v>
      </c>
      <c r="I47" s="9">
        <f t="shared" si="18"/>
        <v>3.4814326011914942</v>
      </c>
      <c r="J47" s="9">
        <f t="shared" si="19"/>
        <v>1.9662215438267763</v>
      </c>
      <c r="K47" s="11">
        <f t="shared" si="20"/>
        <v>0.21978021978021978</v>
      </c>
      <c r="L47" s="11">
        <f t="shared" si="21"/>
        <v>0.30674846625766872</v>
      </c>
      <c r="M47" s="11">
        <f t="shared" si="22"/>
        <v>0.53191489361702127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-0.25318187881821863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0.23990498471636701</v>
      </c>
      <c r="Q47" s="11">
        <f>2*'OddsRatio_working_3-way'!K47*'OddsRatio_working_3-way'!L47*'OddsRatio_working_3-way'!M47</f>
        <v>7.1720473756761452E-2</v>
      </c>
      <c r="R47" s="11">
        <f t="shared" si="23"/>
        <v>0</v>
      </c>
      <c r="S47" s="11">
        <f t="shared" si="24"/>
        <v>-0.94755985632216488</v>
      </c>
      <c r="T47" s="11">
        <f t="shared" si="25"/>
        <v>-0.28327648918450377</v>
      </c>
      <c r="U47" s="11">
        <f>'OddsRatio_working_3-way'!S47-'OddsRatio_working_3-way'!R47^2/3</f>
        <v>-0.94755985632216488</v>
      </c>
      <c r="V47" s="11">
        <f>'OddsRatio_working_3-way'!S47*'OddsRatio_working_3-way'!R47/3-2*'OddsRatio_working_3-way'!R47^3/27-'OddsRatio_working_3-way'!T47</f>
        <v>0.28327648918450377</v>
      </c>
      <c r="W47" s="11">
        <f>'OddsRatio_working_3-way'!V47^2+4*'OddsRatio_working_3-way'!U47^3/27</f>
        <v>-4.5796692337707806E-2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0.17751215568405879</v>
      </c>
      <c r="Y47" s="11">
        <f>IF('OddsRatio_working_3-way'!W47&gt;=0,IF('OddsRatio_working_3-way'!V47+SQRT('OddsRatio_working_3-way'!W47)&gt;0,0,PI()),ACOS('OddsRatio_working_3-way'!V47/(2*'OddsRatio_working_3-way'!X47)))</f>
        <v>0.64698087912795943</v>
      </c>
      <c r="Z47" s="11">
        <f>'OddsRatio_working_3-way'!X47^(1/3)*COS('OddsRatio_working_3-way'!Y47/3)</f>
        <v>0.54898951353794123</v>
      </c>
      <c r="AA47" s="11">
        <f>'OddsRatio_working_3-way'!X47^(1/3)*COS(('OddsRatio_working_3-way'!Y47+2*PI())/3)</f>
        <v>-0.37864776728509658</v>
      </c>
      <c r="AB47" s="11">
        <f>'OddsRatio_working_3-way'!X47^(1/3)*COS(('OddsRatio_working_3-way'!Y47+4*PI())/3)</f>
        <v>-0.17034174625284473</v>
      </c>
      <c r="AC47" s="11">
        <f>'OddsRatio_working_3-way'!X47^(1/3)*SIN('OddsRatio_working_3-way'!Y47/3)</f>
        <v>0.12026553731679071</v>
      </c>
      <c r="AD47" s="11">
        <f>'OddsRatio_working_3-way'!X47^(1/3)*SIN(('OddsRatio_working_3-way'!Y47+2*PI())/3)</f>
        <v>0.41530609647672284</v>
      </c>
      <c r="AE47" s="11">
        <f>'OddsRatio_working_3-way'!X47^(1/3)*SIN(('OddsRatio_working_3-way'!Y47+4*PI())/3)</f>
        <v>-0.53557163379351336</v>
      </c>
      <c r="AF47" s="11">
        <f>-'OddsRatio_working_3-way'!U47/(3*'OddsRatio_working_3-way'!X47^(1/3))*COS(('OddsRatio_working_3-way'!Y47)/3)</f>
        <v>0.54898951353794123</v>
      </c>
      <c r="AG47" s="11">
        <f>-'OddsRatio_working_3-way'!U47/(3*'OddsRatio_working_3-way'!X47^(1/3))*COS(('OddsRatio_working_3-way'!Y47+2*PI())/3)</f>
        <v>-0.37864776728509658</v>
      </c>
      <c r="AH47" s="11">
        <f>-'OddsRatio_working_3-way'!U47/(3*'OddsRatio_working_3-way'!X47^(1/3))*COS(('OddsRatio_working_3-way'!Y47+4*PI())/3)</f>
        <v>-0.17034174625284473</v>
      </c>
      <c r="AI47" s="11">
        <f>'OddsRatio_working_3-way'!U47/(3*'OddsRatio_working_3-way'!X47^(1/3))*SIN(('OddsRatio_working_3-way'!Y47)/3)</f>
        <v>-0.12026553731679071</v>
      </c>
      <c r="AJ47" s="11">
        <f>'OddsRatio_working_3-way'!U47/(3*'OddsRatio_working_3-way'!X47^(1/3))*SIN(('OddsRatio_working_3-way'!Y47+2*PI())/3)</f>
        <v>-0.41530609647672284</v>
      </c>
      <c r="AK47" s="11">
        <f>'OddsRatio_working_3-way'!U47/(3*'OddsRatio_working_3-way'!X47^(1/3))*SIN(('OddsRatio_working_3-way'!Y47+4*PI())/3)</f>
        <v>0.53557163379351336</v>
      </c>
      <c r="AL47" s="11">
        <f>'OddsRatio_working_3-way'!Z47+'OddsRatio_working_3-way'!AF47</f>
        <v>1.0979790270758825</v>
      </c>
      <c r="AM47" s="11">
        <f>'OddsRatio_working_3-way'!AA47+'OddsRatio_working_3-way'!AG47</f>
        <v>-0.75729553457019316</v>
      </c>
      <c r="AN47" s="11">
        <f>'OddsRatio_working_3-way'!AB47+'OddsRatio_working_3-way'!AH47</f>
        <v>-0.34068349250568947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1.0979790270758825</v>
      </c>
      <c r="AS47" s="11">
        <f>IF(('OddsRatio_working_3-way'!X47=0),IF(Q47&gt;0,-Q47^(1/3),(-Q47)^(1/3)),'OddsRatio_working_3-way'!AM47-'OddsRatio_working_3-way'!R47/3)</f>
        <v>-0.75729553457019316</v>
      </c>
      <c r="AT47" s="11">
        <f>IF(('OddsRatio_working_3-way'!X47=0),IF(Q47&gt;0,-Q47^(1/3),(-Q47)^(1/3)),'OddsRatio_working_3-way'!AN47-'OddsRatio_working_3-way'!R47/3)</f>
        <v>-0.34068349250568947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3.2</v>
      </c>
      <c r="B2" s="4">
        <f>IF('True_Odds_Calculator_3-way'!B3="","",'True_Odds_Calculator_3-way'!B3)</f>
        <v>2.93</v>
      </c>
      <c r="C2" s="4">
        <f>IF('True_Odds_Calculator_3-way'!C3="","",'True_Odds_Calculator_3-way'!C3)</f>
        <v>2.64</v>
      </c>
      <c r="D2" s="4">
        <f>IF(A2="","",((1/A2)+(1/B2)+(1/C2))-1)</f>
        <v>3.2584807115523695E-2</v>
      </c>
      <c r="E2" s="4">
        <f>IF(A2="","",(3*A2)/(3-($D2*A2)))</f>
        <v>3.3152277954769489</v>
      </c>
      <c r="F2" s="4">
        <f>IF(B2="","",(3*B2)/(3-($D2*B2)))</f>
        <v>3.0263108131899661</v>
      </c>
      <c r="G2" s="4">
        <f>IF(C2="","",(3*C2)/(3-($D2*C2)))</f>
        <v>2.7179358042621469</v>
      </c>
      <c r="I2" s="4">
        <f>IF(A2="","",D2+1)</f>
        <v>1.0325848071155237</v>
      </c>
    </row>
    <row r="3" spans="1: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3.13</v>
      </c>
      <c r="C3" s="4">
        <f>IF('True_Odds_Calculator_3-way'!C4="","",'True_Odds_Calculator_3-way'!C4)</f>
        <v>2.98</v>
      </c>
      <c r="D3" s="4">
        <f t="shared" ref="D3:D66" si="0">IF(A3="","",((1/A3)+(1/B3)+(1/C3))-1)</f>
        <v>3.3847166477910307E-2</v>
      </c>
      <c r="E3" s="4">
        <f t="shared" ref="E3:E66" si="1">IF(A3="","",(3*A3)/(3-($D3*A3)))</f>
        <v>2.7210477865341498</v>
      </c>
      <c r="F3" s="4">
        <f t="shared" ref="F3:F66" si="2">IF(B3="","",(3*B3)/(3-($D3*B3)))</f>
        <v>3.2445786514978652</v>
      </c>
      <c r="G3" s="4">
        <f t="shared" ref="G3:G66" si="3">IF(C3="","",(3*C3)/(3-($D3*C3)))</f>
        <v>3.0836779353732169</v>
      </c>
      <c r="I3" s="4">
        <f t="shared" ref="I3:I66" si="4">IF(A3="","",D3+1)</f>
        <v>1.0338471664779103</v>
      </c>
    </row>
    <row r="4" spans="1:9" x14ac:dyDescent="0.2">
      <c r="A4" s="4">
        <f>IF('True_Odds_Calculator_3-way'!A5="","",'True_Odds_Calculator_3-way'!A5)</f>
        <v>5.91</v>
      </c>
      <c r="B4" s="4">
        <f>IF('True_Odds_Calculator_3-way'!B5="","",'True_Odds_Calculator_3-way'!B5)</f>
        <v>4.0599999999999996</v>
      </c>
      <c r="C4" s="4">
        <f>IF('True_Odds_Calculator_3-way'!C5="","",'True_Odds_Calculator_3-way'!C5)</f>
        <v>1.61</v>
      </c>
      <c r="D4" s="4">
        <f t="shared" si="0"/>
        <v>3.6628168874228706E-2</v>
      </c>
      <c r="E4" s="4">
        <f t="shared" si="1"/>
        <v>6.3696154825723355</v>
      </c>
      <c r="F4" s="4">
        <f t="shared" si="2"/>
        <v>4.2717512290499053</v>
      </c>
      <c r="G4" s="4">
        <f t="shared" si="3"/>
        <v>1.642282540532144</v>
      </c>
      <c r="I4" s="4">
        <f t="shared" si="4"/>
        <v>1.0366281688742287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2.95</v>
      </c>
      <c r="B6" s="4">
        <f>IF('True_Odds_Calculator_3-way'!B6="","",'True_Odds_Calculator_3-way'!B6)</f>
        <v>2.83</v>
      </c>
      <c r="C6" s="4">
        <f>IF('True_Odds_Calculator_3-way'!C6="","",'True_Odds_Calculator_3-way'!C6)</f>
        <v>2.84</v>
      </c>
      <c r="D6" s="4">
        <f t="shared" si="0"/>
        <v>4.4452617363159641E-2</v>
      </c>
      <c r="E6" s="4">
        <f t="shared" si="1"/>
        <v>3.0848438955591297</v>
      </c>
      <c r="F6" s="4">
        <f t="shared" si="2"/>
        <v>2.9538663557037284</v>
      </c>
      <c r="G6" s="4">
        <f t="shared" si="3"/>
        <v>2.9647625788090299</v>
      </c>
      <c r="I6" s="4">
        <f t="shared" si="4"/>
        <v>1.0444526173631596</v>
      </c>
    </row>
    <row r="7" spans="1:9" x14ac:dyDescent="0.2">
      <c r="A7" s="4">
        <f>IF('True_Odds_Calculator_3-way'!A7="","",'True_Odds_Calculator_3-way'!A7)</f>
        <v>3.03</v>
      </c>
      <c r="B7" s="4">
        <f>IF('True_Odds_Calculator_3-way'!B7="","",'True_Odds_Calculator_3-way'!B7)</f>
        <v>2.96</v>
      </c>
      <c r="C7" s="4">
        <f>IF('True_Odds_Calculator_3-way'!C7="","",'True_Odds_Calculator_3-way'!C7)</f>
        <v>2.74</v>
      </c>
      <c r="D7" s="4">
        <f t="shared" si="0"/>
        <v>3.2834344787803005E-2</v>
      </c>
      <c r="E7" s="4">
        <f t="shared" si="1"/>
        <v>3.1339295278858743</v>
      </c>
      <c r="F7" s="4">
        <f t="shared" si="2"/>
        <v>3.0591044407501635</v>
      </c>
      <c r="G7" s="4">
        <f t="shared" si="3"/>
        <v>2.8247093662134377</v>
      </c>
      <c r="I7" s="4">
        <f t="shared" si="4"/>
        <v>1.032834344787803</v>
      </c>
    </row>
    <row r="8" spans="1:9" x14ac:dyDescent="0.2">
      <c r="A8" s="4">
        <f>IF('True_Odds_Calculator_3-way'!A8="","",'True_Odds_Calculator_3-way'!A8)</f>
        <v>1.88</v>
      </c>
      <c r="B8" s="4">
        <f>IF('True_Odds_Calculator_3-way'!B8="","",'True_Odds_Calculator_3-way'!B8)</f>
        <v>3.24</v>
      </c>
      <c r="C8" s="4">
        <f>IF('True_Odds_Calculator_3-way'!C8="","",'True_Odds_Calculator_3-way'!C8)</f>
        <v>5.15</v>
      </c>
      <c r="D8" s="4">
        <f t="shared" si="0"/>
        <v>3.4731626207216593E-2</v>
      </c>
      <c r="E8" s="4">
        <f t="shared" si="1"/>
        <v>1.9218288989162005</v>
      </c>
      <c r="F8" s="4">
        <f t="shared" si="2"/>
        <v>3.3662692871205531</v>
      </c>
      <c r="G8" s="4">
        <f t="shared" si="3"/>
        <v>5.4765247834041739</v>
      </c>
      <c r="I8" s="4">
        <f t="shared" si="4"/>
        <v>1.0347316262072166</v>
      </c>
    </row>
    <row r="9" spans="1:9" x14ac:dyDescent="0.2">
      <c r="A9" s="4">
        <f>IF('True_Odds_Calculator_3-way'!A9="","",'True_Odds_Calculator_3-way'!A9)</f>
        <v>2.36</v>
      </c>
      <c r="B9" s="4">
        <f>IF('True_Odds_Calculator_3-way'!B9="","",'True_Odds_Calculator_3-way'!B9)</f>
        <v>3.22</v>
      </c>
      <c r="C9" s="4">
        <f>IF('True_Odds_Calculator_3-way'!C9="","",'True_Odds_Calculator_3-way'!C9)</f>
        <v>3.23</v>
      </c>
      <c r="D9" s="4">
        <f t="shared" si="0"/>
        <v>4.3885342990316545E-2</v>
      </c>
      <c r="E9" s="4">
        <f t="shared" si="1"/>
        <v>2.4443879384221865</v>
      </c>
      <c r="F9" s="4">
        <f t="shared" si="2"/>
        <v>3.3791711302389005</v>
      </c>
      <c r="G9" s="4">
        <f t="shared" si="3"/>
        <v>3.3901858969920284</v>
      </c>
      <c r="I9" s="4">
        <f t="shared" si="4"/>
        <v>1.0438853429903165</v>
      </c>
    </row>
    <row r="10" spans="1:9" x14ac:dyDescent="0.2">
      <c r="A10" s="4">
        <f>IF('True_Odds_Calculator_3-way'!A10="","",'True_Odds_Calculator_3-way'!A10)</f>
        <v>2.27</v>
      </c>
      <c r="B10" s="4">
        <f>IF('True_Odds_Calculator_3-way'!B10="","",'True_Odds_Calculator_3-way'!B10)</f>
        <v>3.08</v>
      </c>
      <c r="C10" s="4">
        <f>IF('True_Odds_Calculator_3-way'!C10="","",'True_Odds_Calculator_3-way'!C10)</f>
        <v>3.71</v>
      </c>
      <c r="D10" s="4">
        <f t="shared" si="0"/>
        <v>3.4745738012299299E-2</v>
      </c>
      <c r="E10" s="4">
        <f t="shared" si="1"/>
        <v>2.3312918584830955</v>
      </c>
      <c r="F10" s="4">
        <f t="shared" si="2"/>
        <v>3.1939349780551796</v>
      </c>
      <c r="G10" s="4">
        <f t="shared" si="3"/>
        <v>3.8765720199968747</v>
      </c>
      <c r="I10" s="4">
        <f t="shared" si="4"/>
        <v>1.0347457380122993</v>
      </c>
    </row>
    <row r="11" spans="1:9" x14ac:dyDescent="0.2">
      <c r="A11" s="4">
        <f>IF('True_Odds_Calculator_3-way'!A11="","",'True_Odds_Calculator_3-way'!A11)</f>
        <v>3.88</v>
      </c>
      <c r="B11" s="4">
        <f>IF('True_Odds_Calculator_3-way'!B11="","",'True_Odds_Calculator_3-way'!B11)</f>
        <v>3.7</v>
      </c>
      <c r="C11" s="4">
        <f>IF('True_Odds_Calculator_3-way'!C11="","",'True_Odds_Calculator_3-way'!C11)</f>
        <v>2</v>
      </c>
      <c r="D11" s="4">
        <f t="shared" si="0"/>
        <v>2.8002229033156745E-2</v>
      </c>
      <c r="E11" s="4">
        <f t="shared" si="1"/>
        <v>4.0257992148065052</v>
      </c>
      <c r="F11" s="4">
        <f t="shared" si="2"/>
        <v>3.8323545114789108</v>
      </c>
      <c r="G11" s="4">
        <f t="shared" si="3"/>
        <v>2.0380465644520158</v>
      </c>
      <c r="I11" s="4">
        <f t="shared" si="4"/>
        <v>1.0280022290331567</v>
      </c>
    </row>
    <row r="12" spans="1:9" x14ac:dyDescent="0.2">
      <c r="A12" s="4">
        <f>IF('True_Odds_Calculator_3-way'!A12="","",'True_Odds_Calculator_3-way'!A12)</f>
        <v>2.2999999999999998</v>
      </c>
      <c r="B12" s="4">
        <f>IF('True_Odds_Calculator_3-way'!B12="","",'True_Odds_Calculator_3-way'!B12)</f>
        <v>3.51</v>
      </c>
      <c r="C12" s="4">
        <f>IF('True_Odds_Calculator_3-way'!C12="","",'True_Odds_Calculator_3-way'!C12)</f>
        <v>3.24</v>
      </c>
      <c r="D12" s="4">
        <f t="shared" si="0"/>
        <v>2.8324868904579192E-2</v>
      </c>
      <c r="E12" s="4">
        <f t="shared" si="1"/>
        <v>2.3510548796272328</v>
      </c>
      <c r="F12" s="4">
        <f t="shared" si="2"/>
        <v>3.6303087838513046</v>
      </c>
      <c r="G12" s="4">
        <f t="shared" si="3"/>
        <v>3.3422420534523214</v>
      </c>
      <c r="I12" s="4">
        <f t="shared" si="4"/>
        <v>1.0283248689045792</v>
      </c>
    </row>
    <row r="13" spans="1:9" x14ac:dyDescent="0.2">
      <c r="A13" s="4">
        <f>IF('True_Odds_Calculator_3-way'!A13="","",'True_Odds_Calculator_3-way'!A13)</f>
        <v>5.53</v>
      </c>
      <c r="B13" s="4">
        <f>IF('True_Odds_Calculator_3-way'!B13="","",'True_Odds_Calculator_3-way'!B13)</f>
        <v>3.4</v>
      </c>
      <c r="C13" s="4">
        <f>IF('True_Odds_Calculator_3-way'!C13="","",'True_Odds_Calculator_3-way'!C13)</f>
        <v>1.78</v>
      </c>
      <c r="D13" s="4">
        <f t="shared" si="0"/>
        <v>3.674722626925897E-2</v>
      </c>
      <c r="E13" s="4">
        <f t="shared" si="1"/>
        <v>5.931804969349221</v>
      </c>
      <c r="F13" s="4">
        <f t="shared" si="2"/>
        <v>3.5477527494349896</v>
      </c>
      <c r="G13" s="4">
        <f t="shared" si="3"/>
        <v>1.8196750190662052</v>
      </c>
      <c r="I13" s="4">
        <f t="shared" si="4"/>
        <v>1.036747226269259</v>
      </c>
    </row>
    <row r="14" spans="1:9" x14ac:dyDescent="0.2">
      <c r="A14" s="4">
        <f>IF('True_Odds_Calculator_3-way'!A14="","",'True_Odds_Calculator_3-way'!A14)</f>
        <v>2.95</v>
      </c>
      <c r="B14" s="4">
        <f>IF('True_Odds_Calculator_3-way'!B14="","",'True_Odds_Calculator_3-way'!B14)</f>
        <v>3.53</v>
      </c>
      <c r="C14" s="4">
        <f>IF('True_Odds_Calculator_3-way'!C14="","",'True_Odds_Calculator_3-way'!C14)</f>
        <v>2.37</v>
      </c>
      <c r="D14" s="4">
        <f t="shared" si="0"/>
        <v>4.4210098097669626E-2</v>
      </c>
      <c r="E14" s="4">
        <f t="shared" si="1"/>
        <v>3.0840747950770591</v>
      </c>
      <c r="F14" s="4">
        <f t="shared" si="2"/>
        <v>3.7237094067688132</v>
      </c>
      <c r="G14" s="4">
        <f t="shared" si="3"/>
        <v>2.4557701738293582</v>
      </c>
      <c r="I14" s="4">
        <f t="shared" si="4"/>
        <v>1.0442100980976696</v>
      </c>
    </row>
    <row r="15" spans="1:9" x14ac:dyDescent="0.2">
      <c r="A15" s="4">
        <f>IF('True_Odds_Calculator_3-way'!A15="","",'True_Odds_Calculator_3-way'!A15)</f>
        <v>2.16</v>
      </c>
      <c r="B15" s="4">
        <f>IF('True_Odds_Calculator_3-way'!B15="","",'True_Odds_Calculator_3-way'!B15)</f>
        <v>3.31</v>
      </c>
      <c r="C15" s="4">
        <f>IF('True_Odds_Calculator_3-way'!C15="","",'True_Odds_Calculator_3-way'!C15)</f>
        <v>3.72</v>
      </c>
      <c r="D15" s="4">
        <f t="shared" si="0"/>
        <v>3.3894970889415843E-2</v>
      </c>
      <c r="E15" s="4">
        <f t="shared" si="1"/>
        <v>2.2140320780400486</v>
      </c>
      <c r="F15" s="4">
        <f t="shared" si="2"/>
        <v>3.4385946766676523</v>
      </c>
      <c r="G15" s="4">
        <f t="shared" si="3"/>
        <v>3.8832104170122106</v>
      </c>
      <c r="I15" s="4">
        <f t="shared" si="4"/>
        <v>1.0338949708894158</v>
      </c>
    </row>
    <row r="16" spans="1:9" x14ac:dyDescent="0.2">
      <c r="A16" s="4">
        <f>IF('True_Odds_Calculator_3-way'!A16="","",'True_Odds_Calculator_3-way'!A16)</f>
        <v>1.86</v>
      </c>
      <c r="B16" s="4">
        <f>IF('True_Odds_Calculator_3-way'!B16="","",'True_Odds_Calculator_3-way'!B16)</f>
        <v>3.26</v>
      </c>
      <c r="C16" s="4">
        <f>IF('True_Odds_Calculator_3-way'!C16="","",'True_Odds_Calculator_3-way'!C16)</f>
        <v>4.93</v>
      </c>
      <c r="D16" s="4">
        <f t="shared" si="0"/>
        <v>4.7222631452111363E-2</v>
      </c>
      <c r="E16" s="4">
        <f t="shared" si="1"/>
        <v>1.9160996251838636</v>
      </c>
      <c r="F16" s="4">
        <f t="shared" si="2"/>
        <v>3.4363364992259098</v>
      </c>
      <c r="G16" s="4">
        <f t="shared" si="3"/>
        <v>5.3447674458798504</v>
      </c>
      <c r="I16" s="4">
        <f t="shared" si="4"/>
        <v>1.0472226314521114</v>
      </c>
    </row>
    <row r="17" spans="1:9" x14ac:dyDescent="0.2">
      <c r="A17" s="4">
        <f>IF('True_Odds_Calculator_3-way'!A17="","",'True_Odds_Calculator_3-way'!A17)</f>
        <v>2.4300000000000002</v>
      </c>
      <c r="B17" s="4">
        <f>IF('True_Odds_Calculator_3-way'!B17="","",'True_Odds_Calculator_3-way'!B17)</f>
        <v>2.9</v>
      </c>
      <c r="C17" s="4">
        <f>IF('True_Odds_Calculator_3-way'!C17="","",'True_Odds_Calculator_3-way'!C17)</f>
        <v>3.47</v>
      </c>
      <c r="D17" s="4">
        <f t="shared" si="0"/>
        <v>4.4534657992098214E-2</v>
      </c>
      <c r="E17" s="4">
        <f t="shared" si="1"/>
        <v>2.5209379797037732</v>
      </c>
      <c r="F17" s="4">
        <f t="shared" si="2"/>
        <v>3.0304618980480669</v>
      </c>
      <c r="G17" s="4">
        <f t="shared" si="3"/>
        <v>3.6584533505153347</v>
      </c>
      <c r="I17" s="4">
        <f t="shared" si="4"/>
        <v>1.0445346579920982</v>
      </c>
    </row>
    <row r="18" spans="1:9" x14ac:dyDescent="0.2">
      <c r="A18" s="4">
        <f>IF('True_Odds_Calculator_3-way'!A18="","",'True_Odds_Calculator_3-way'!A18)</f>
        <v>1.72</v>
      </c>
      <c r="B18" s="4">
        <f>IF('True_Odds_Calculator_3-way'!B18="","",'True_Odds_Calculator_3-way'!B18)</f>
        <v>3.47</v>
      </c>
      <c r="C18" s="4">
        <f>IF('True_Odds_Calculator_3-way'!C18="","",'True_Odds_Calculator_3-way'!C18)</f>
        <v>5.52</v>
      </c>
      <c r="D18" s="4">
        <f t="shared" si="0"/>
        <v>5.0739207167410427E-2</v>
      </c>
      <c r="E18" s="4">
        <f t="shared" si="1"/>
        <v>1.7715347953654936</v>
      </c>
      <c r="F18" s="4">
        <f t="shared" si="2"/>
        <v>3.6863455356285031</v>
      </c>
      <c r="G18" s="4">
        <f t="shared" si="3"/>
        <v>6.0884153132570757</v>
      </c>
      <c r="I18" s="4">
        <f t="shared" si="4"/>
        <v>1.0507392071674104</v>
      </c>
    </row>
    <row r="19" spans="1:9" x14ac:dyDescent="0.2">
      <c r="A19" s="4">
        <f>IF('True_Odds_Calculator_3-way'!A19="","",'True_Odds_Calculator_3-way'!A19)</f>
        <v>1.83</v>
      </c>
      <c r="B19" s="4">
        <f>IF('True_Odds_Calculator_3-way'!B19="","",'True_Odds_Calculator_3-way'!B19)</f>
        <v>4.0199999999999996</v>
      </c>
      <c r="C19" s="4">
        <f>IF('True_Odds_Calculator_3-way'!C19="","",'True_Odds_Calculator_3-way'!C19)</f>
        <v>4.16</v>
      </c>
      <c r="D19" s="4">
        <f t="shared" si="0"/>
        <v>3.5588921721781963E-2</v>
      </c>
      <c r="E19" s="4">
        <f t="shared" si="1"/>
        <v>1.8706095151194195</v>
      </c>
      <c r="F19" s="4">
        <f t="shared" si="2"/>
        <v>4.2213107427674759</v>
      </c>
      <c r="G19" s="4">
        <f t="shared" si="3"/>
        <v>4.3759531637142324</v>
      </c>
      <c r="I19" s="4">
        <f t="shared" si="4"/>
        <v>1.035588921721782</v>
      </c>
    </row>
    <row r="20" spans="1:9" x14ac:dyDescent="0.2">
      <c r="A20" s="4">
        <f>IF('True_Odds_Calculator_3-way'!A20="","",'True_Odds_Calculator_3-way'!A20)</f>
        <v>2.04</v>
      </c>
      <c r="B20" s="4">
        <f>IF('True_Odds_Calculator_3-way'!B20="","",'True_Odds_Calculator_3-way'!B20)</f>
        <v>3.63</v>
      </c>
      <c r="C20" s="4">
        <f>IF('True_Odds_Calculator_3-way'!C20="","",'True_Odds_Calculator_3-way'!C20)</f>
        <v>3.73</v>
      </c>
      <c r="D20" s="4">
        <f t="shared" si="0"/>
        <v>3.3774686840592594E-2</v>
      </c>
      <c r="E20" s="4">
        <f t="shared" si="1"/>
        <v>2.0879535853687963</v>
      </c>
      <c r="F20" s="4">
        <f t="shared" si="2"/>
        <v>3.7846694925565529</v>
      </c>
      <c r="G20" s="4">
        <f t="shared" si="3"/>
        <v>3.8935005226781407</v>
      </c>
      <c r="I20" s="4">
        <f t="shared" si="4"/>
        <v>1.0337746868405926</v>
      </c>
    </row>
    <row r="21" spans="1:9" x14ac:dyDescent="0.2">
      <c r="A21" s="4">
        <f>IF('True_Odds_Calculator_3-way'!A21="","",'True_Odds_Calculator_3-way'!A21)</f>
        <v>5.12</v>
      </c>
      <c r="B21" s="4">
        <f>IF('True_Odds_Calculator_3-way'!B21="","",'True_Odds_Calculator_3-way'!B21)</f>
        <v>3.77</v>
      </c>
      <c r="C21" s="4">
        <f>IF('True_Odds_Calculator_3-way'!C21="","",'True_Odds_Calculator_3-way'!C21)</f>
        <v>1.7</v>
      </c>
      <c r="D21" s="4">
        <f t="shared" si="0"/>
        <v>4.8799783507567529E-2</v>
      </c>
      <c r="E21" s="4">
        <f t="shared" si="1"/>
        <v>5.5851598349680698</v>
      </c>
      <c r="F21" s="4">
        <f t="shared" si="2"/>
        <v>4.0162998333787563</v>
      </c>
      <c r="G21" s="4">
        <f t="shared" si="3"/>
        <v>1.7483474194879824</v>
      </c>
      <c r="I21" s="4">
        <f t="shared" si="4"/>
        <v>1.0487997835075675</v>
      </c>
    </row>
    <row r="22" spans="1:9" x14ac:dyDescent="0.2">
      <c r="A22" s="4">
        <f>IF('True_Odds_Calculator_3-way'!A22="","",'True_Odds_Calculator_3-way'!A22)</f>
        <v>2.44</v>
      </c>
      <c r="B22" s="4">
        <f>IF('True_Odds_Calculator_3-way'!B22="","",'True_Odds_Calculator_3-way'!B22)</f>
        <v>3.05</v>
      </c>
      <c r="C22" s="4">
        <f>IF('True_Odds_Calculator_3-way'!C22="","",'True_Odds_Calculator_3-way'!C22)</f>
        <v>3.27</v>
      </c>
      <c r="D22" s="4">
        <f t="shared" si="0"/>
        <v>4.3515315586303727E-2</v>
      </c>
      <c r="E22" s="4">
        <f t="shared" si="1"/>
        <v>2.5295261444815491</v>
      </c>
      <c r="F22" s="4">
        <f t="shared" si="2"/>
        <v>3.1911796075085319</v>
      </c>
      <c r="G22" s="4">
        <f t="shared" si="3"/>
        <v>3.4328246902248742</v>
      </c>
      <c r="I22" s="4">
        <f t="shared" si="4"/>
        <v>1.0435153155863037</v>
      </c>
    </row>
    <row r="23" spans="1:9" x14ac:dyDescent="0.2">
      <c r="A23" s="4">
        <f>IF('True_Odds_Calculator_3-way'!A23="","",'True_Odds_Calculator_3-way'!A23)</f>
        <v>2.37</v>
      </c>
      <c r="B23" s="4">
        <f>IF('True_Odds_Calculator_3-way'!B23="","",'True_Odds_Calculator_3-way'!B23)</f>
        <v>3.09</v>
      </c>
      <c r="C23" s="4">
        <f>IF('True_Odds_Calculator_3-way'!C23="","",'True_Odds_Calculator_3-way'!C23)</f>
        <v>3.35</v>
      </c>
      <c r="D23" s="4">
        <f t="shared" si="0"/>
        <v>4.407298642586488E-2</v>
      </c>
      <c r="E23" s="4">
        <f t="shared" si="1"/>
        <v>2.4554945734121971</v>
      </c>
      <c r="F23" s="4">
        <f t="shared" si="2"/>
        <v>3.236941530540955</v>
      </c>
      <c r="G23" s="4">
        <f t="shared" si="3"/>
        <v>3.5234037327917949</v>
      </c>
      <c r="I23" s="4">
        <f t="shared" si="4"/>
        <v>1.0440729864258649</v>
      </c>
    </row>
    <row r="24" spans="1:9" x14ac:dyDescent="0.2">
      <c r="A24" s="4">
        <f>IF('True_Odds_Calculator_3-way'!A24="","",'True_Odds_Calculator_3-way'!A24)</f>
        <v>2.2000000000000002</v>
      </c>
      <c r="B24" s="4">
        <f>IF('True_Odds_Calculator_3-way'!B24="","",'True_Odds_Calculator_3-way'!B24)</f>
        <v>3.08</v>
      </c>
      <c r="C24" s="4">
        <f>IF('True_Odds_Calculator_3-way'!C24="","",'True_Odds_Calculator_3-way'!C24)</f>
        <v>3.76</v>
      </c>
      <c r="D24" s="4">
        <f t="shared" si="0"/>
        <v>4.5178226029289892E-2</v>
      </c>
      <c r="E24" s="4">
        <f t="shared" si="1"/>
        <v>2.2753850990254638</v>
      </c>
      <c r="F24" s="4">
        <f t="shared" si="2"/>
        <v>3.2298081213743868</v>
      </c>
      <c r="G24" s="4">
        <f t="shared" si="3"/>
        <v>3.9856828193832601</v>
      </c>
      <c r="I24" s="4">
        <f t="shared" si="4"/>
        <v>1.0451782260292899</v>
      </c>
    </row>
    <row r="25" spans="1:9" x14ac:dyDescent="0.2">
      <c r="A25" s="4">
        <f>IF('True_Odds_Calculator_3-way'!A25="","",'True_Odds_Calculator_3-way'!A25)</f>
        <v>1.53</v>
      </c>
      <c r="B25" s="4">
        <f>IF('True_Odds_Calculator_3-way'!B25="","",'True_Odds_Calculator_3-way'!B25)</f>
        <v>3.8</v>
      </c>
      <c r="C25" s="4">
        <f>IF('True_Odds_Calculator_3-way'!C25="","",'True_Odds_Calculator_3-way'!C25)</f>
        <v>6.58</v>
      </c>
      <c r="D25" s="4">
        <f t="shared" si="0"/>
        <v>6.8728349869249694E-2</v>
      </c>
      <c r="E25" s="4">
        <f t="shared" si="1"/>
        <v>1.5855767785460397</v>
      </c>
      <c r="F25" s="4">
        <f t="shared" si="2"/>
        <v>4.1623578496582878</v>
      </c>
      <c r="G25" s="4">
        <f t="shared" si="3"/>
        <v>7.7479598615244205</v>
      </c>
      <c r="I25" s="4">
        <f t="shared" si="4"/>
        <v>1.0687283498692497</v>
      </c>
    </row>
    <row r="26" spans="1:9" x14ac:dyDescent="0.2">
      <c r="A26" s="4">
        <f>IF('True_Odds_Calculator_3-way'!A26="","",'True_Odds_Calculator_3-way'!A26)</f>
        <v>1.5</v>
      </c>
      <c r="B26" s="4">
        <f>IF('True_Odds_Calculator_3-way'!B26="","",'True_Odds_Calculator_3-way'!B26)</f>
        <v>4.42</v>
      </c>
      <c r="C26" s="4">
        <f>IF('True_Odds_Calculator_3-way'!C26="","",'True_Odds_Calculator_3-way'!C26)</f>
        <v>7.29</v>
      </c>
      <c r="D26" s="4">
        <f t="shared" si="0"/>
        <v>3.0085221806354756E-2</v>
      </c>
      <c r="E26" s="4">
        <f t="shared" si="1"/>
        <v>1.5229085203121899</v>
      </c>
      <c r="F26" s="4">
        <f t="shared" si="2"/>
        <v>4.6250059806895498</v>
      </c>
      <c r="G26" s="4">
        <f t="shared" si="3"/>
        <v>7.8649862496542085</v>
      </c>
      <c r="I26" s="4">
        <f t="shared" si="4"/>
        <v>1.0300852218063548</v>
      </c>
    </row>
    <row r="27" spans="1:9" x14ac:dyDescent="0.2">
      <c r="A27" s="4">
        <f>IF('True_Odds_Calculator_3-way'!A27="","",'True_Odds_Calculator_3-way'!A27)</f>
        <v>1.31</v>
      </c>
      <c r="B27" s="4">
        <f>IF('True_Odds_Calculator_3-way'!B27="","",'True_Odds_Calculator_3-way'!B27)</f>
        <v>5.61</v>
      </c>
      <c r="C27" s="4">
        <f>IF('True_Odds_Calculator_3-way'!C27="","",'True_Odds_Calculator_3-way'!C27)</f>
        <v>10.29</v>
      </c>
      <c r="D27" s="4">
        <f t="shared" si="0"/>
        <v>3.8793627890335136E-2</v>
      </c>
      <c r="E27" s="4">
        <f t="shared" si="1"/>
        <v>1.3325736431750803</v>
      </c>
      <c r="F27" s="4">
        <f t="shared" si="2"/>
        <v>6.0488050204395076</v>
      </c>
      <c r="G27" s="4">
        <f t="shared" si="3"/>
        <v>11.869362867008206</v>
      </c>
      <c r="I27" s="4">
        <f t="shared" si="4"/>
        <v>1.0387936278903351</v>
      </c>
    </row>
    <row r="28" spans="1:9" x14ac:dyDescent="0.2">
      <c r="A28" s="4">
        <f>IF('True_Odds_Calculator_3-way'!A28="","",'True_Odds_Calculator_3-way'!A28)</f>
        <v>2.82</v>
      </c>
      <c r="B28" s="4">
        <f>IF('True_Odds_Calculator_3-way'!B28="","",'True_Odds_Calculator_3-way'!B28)</f>
        <v>3.4</v>
      </c>
      <c r="C28" s="4">
        <f>IF('True_Odds_Calculator_3-way'!C28="","",'True_Odds_Calculator_3-way'!C28)</f>
        <v>2.64</v>
      </c>
      <c r="D28" s="4">
        <f t="shared" si="0"/>
        <v>2.751545492471652E-2</v>
      </c>
      <c r="E28" s="4">
        <f t="shared" si="1"/>
        <v>2.8948745631210082</v>
      </c>
      <c r="F28" s="4">
        <f t="shared" si="2"/>
        <v>3.5094389848931873</v>
      </c>
      <c r="G28" s="4">
        <f t="shared" si="3"/>
        <v>2.7055101412593632</v>
      </c>
      <c r="I28" s="4">
        <f t="shared" si="4"/>
        <v>1.0275154549247165</v>
      </c>
    </row>
    <row r="29" spans="1:9" x14ac:dyDescent="0.2">
      <c r="A29" s="4">
        <f>IF('True_Odds_Calculator_3-way'!A29="","",'True_Odds_Calculator_3-way'!A29)</f>
        <v>2.2999999999999998</v>
      </c>
      <c r="B29" s="4">
        <f>IF('True_Odds_Calculator_3-way'!B29="","",'True_Odds_Calculator_3-way'!B29)</f>
        <v>3.72</v>
      </c>
      <c r="C29" s="4">
        <f>IF('True_Odds_Calculator_3-way'!C29="","",'True_Odds_Calculator_3-way'!C29)</f>
        <v>3.08</v>
      </c>
      <c r="D29" s="4">
        <f t="shared" si="0"/>
        <v>2.8275137672052253E-2</v>
      </c>
      <c r="E29" s="4">
        <f t="shared" si="1"/>
        <v>2.350963254081162</v>
      </c>
      <c r="F29" s="4">
        <f t="shared" si="2"/>
        <v>3.8551666562636546</v>
      </c>
      <c r="G29" s="4">
        <f t="shared" si="3"/>
        <v>3.172082841148375</v>
      </c>
      <c r="I29" s="4">
        <f t="shared" si="4"/>
        <v>1.0282751376720523</v>
      </c>
    </row>
    <row r="30" spans="1:9" x14ac:dyDescent="0.2">
      <c r="A30" s="4">
        <f>IF('True_Odds_Calculator_3-way'!A30="","",'True_Odds_Calculator_3-way'!A30)</f>
        <v>2.06</v>
      </c>
      <c r="B30" s="4">
        <f>IF('True_Odds_Calculator_3-way'!B30="","",'True_Odds_Calculator_3-way'!B30)</f>
        <v>3.34</v>
      </c>
      <c r="C30" s="4">
        <f>IF('True_Odds_Calculator_3-way'!C30="","",'True_Odds_Calculator_3-way'!C30)</f>
        <v>3.84</v>
      </c>
      <c r="D30" s="4">
        <f t="shared" si="0"/>
        <v>4.5254757475340579E-2</v>
      </c>
      <c r="E30" s="4">
        <f t="shared" si="1"/>
        <v>2.1260674030963007</v>
      </c>
      <c r="F30" s="4">
        <f t="shared" si="2"/>
        <v>3.5172097970068252</v>
      </c>
      <c r="G30" s="4">
        <f t="shared" si="3"/>
        <v>4.0761133043594171</v>
      </c>
      <c r="I30" s="4">
        <f t="shared" si="4"/>
        <v>1.0452547574753406</v>
      </c>
    </row>
    <row r="31" spans="1:9" x14ac:dyDescent="0.2">
      <c r="A31" s="4">
        <f>IF('True_Odds_Calculator_3-way'!A31="","",'True_Odds_Calculator_3-way'!A31)</f>
        <v>1.36</v>
      </c>
      <c r="B31" s="4">
        <f>IF('True_Odds_Calculator_3-way'!B31="","",'True_Odds_Calculator_3-way'!B31)</f>
        <v>4.8899999999999997</v>
      </c>
      <c r="C31" s="4">
        <f>IF('True_Odds_Calculator_3-way'!C31="","",'True_Odds_Calculator_3-way'!C31)</f>
        <v>8.99</v>
      </c>
      <c r="D31" s="4">
        <f t="shared" si="0"/>
        <v>5.1027800380202493E-2</v>
      </c>
      <c r="E31" s="4">
        <f t="shared" si="1"/>
        <v>1.3922053330395774</v>
      </c>
      <c r="F31" s="4">
        <f t="shared" si="2"/>
        <v>5.3336260224840935</v>
      </c>
      <c r="G31" s="4">
        <f t="shared" si="3"/>
        <v>10.612845284808712</v>
      </c>
      <c r="I31" s="4">
        <f t="shared" si="4"/>
        <v>1.0510278003802025</v>
      </c>
    </row>
    <row r="32" spans="1:9" x14ac:dyDescent="0.2">
      <c r="A32" s="4">
        <f>IF('True_Odds_Calculator_3-way'!A32="","",'True_Odds_Calculator_3-way'!A32)</f>
        <v>2.52</v>
      </c>
      <c r="B32" s="4">
        <f>IF('True_Odds_Calculator_3-way'!B32="","",'True_Odds_Calculator_3-way'!B32)</f>
        <v>3.3</v>
      </c>
      <c r="C32" s="4">
        <f>IF('True_Odds_Calculator_3-way'!C32="","",'True_Odds_Calculator_3-way'!C32)</f>
        <v>2.9</v>
      </c>
      <c r="D32" s="4">
        <f t="shared" si="0"/>
        <v>4.4683286062596306E-2</v>
      </c>
      <c r="E32" s="4">
        <f t="shared" si="1"/>
        <v>2.6182741998523471</v>
      </c>
      <c r="F32" s="4">
        <f t="shared" si="2"/>
        <v>3.4705848491825919</v>
      </c>
      <c r="G32" s="4">
        <f t="shared" si="3"/>
        <v>3.0309169515383063</v>
      </c>
      <c r="I32" s="4">
        <f t="shared" si="4"/>
        <v>1.0446832860625963</v>
      </c>
    </row>
    <row r="33" spans="1:9" x14ac:dyDescent="0.2">
      <c r="A33" s="4">
        <f>IF('True_Odds_Calculator_3-way'!A33="","",'True_Odds_Calculator_3-way'!A33)</f>
        <v>2.63</v>
      </c>
      <c r="B33" s="4">
        <f>IF('True_Odds_Calculator_3-way'!B33="","",'True_Odds_Calculator_3-way'!B33)</f>
        <v>2.85</v>
      </c>
      <c r="C33" s="4">
        <f>IF('True_Odds_Calculator_3-way'!C33="","",'True_Odds_Calculator_3-way'!C33)</f>
        <v>3.09</v>
      </c>
      <c r="D33" s="4">
        <f t="shared" si="0"/>
        <v>5.4729925333841134E-2</v>
      </c>
      <c r="E33" s="4">
        <f t="shared" si="1"/>
        <v>2.7625467186468455</v>
      </c>
      <c r="F33" s="4">
        <f t="shared" si="2"/>
        <v>3.0063082761077937</v>
      </c>
      <c r="G33" s="4">
        <f t="shared" si="3"/>
        <v>3.2745948834753178</v>
      </c>
      <c r="I33" s="4">
        <f t="shared" si="4"/>
        <v>1.0547299253338411</v>
      </c>
    </row>
    <row r="34" spans="1:9" x14ac:dyDescent="0.2">
      <c r="A34" s="4">
        <f>IF('True_Odds_Calculator_3-way'!A34="","",'True_Odds_Calculator_3-way'!A34)</f>
        <v>1.75</v>
      </c>
      <c r="B34" s="4">
        <f>IF('True_Odds_Calculator_3-way'!B34="","",'True_Odds_Calculator_3-way'!B34)</f>
        <v>3.41</v>
      </c>
      <c r="C34" s="4">
        <f>IF('True_Odds_Calculator_3-way'!C34="","",'True_Odds_Calculator_3-way'!C34)</f>
        <v>5.16</v>
      </c>
      <c r="D34" s="4">
        <f t="shared" si="0"/>
        <v>5.8482153005783744E-2</v>
      </c>
      <c r="E34" s="4">
        <f t="shared" si="1"/>
        <v>1.8118091240732748</v>
      </c>
      <c r="F34" s="4">
        <f t="shared" si="2"/>
        <v>3.6528201762016983</v>
      </c>
      <c r="G34" s="4">
        <f t="shared" si="3"/>
        <v>5.7370898724979336</v>
      </c>
      <c r="I34" s="4">
        <f t="shared" si="4"/>
        <v>1.0584821530057837</v>
      </c>
    </row>
    <row r="35" spans="1:9" x14ac:dyDescent="0.2">
      <c r="A35" s="4">
        <f>IF('True_Odds_Calculator_3-way'!A35="","",'True_Odds_Calculator_3-way'!A35)</f>
        <v>1.85</v>
      </c>
      <c r="B35" s="4">
        <f>IF('True_Odds_Calculator_3-way'!B35="","",'True_Odds_Calculator_3-way'!B35)</f>
        <v>3.54</v>
      </c>
      <c r="C35" s="4">
        <f>IF('True_Odds_Calculator_3-way'!C35="","",'True_Odds_Calculator_3-way'!C35)</f>
        <v>4.2699999999999996</v>
      </c>
      <c r="D35" s="4">
        <f t="shared" si="0"/>
        <v>5.7218453717481133E-2</v>
      </c>
      <c r="E35" s="4">
        <f t="shared" si="1"/>
        <v>1.9176642323085777</v>
      </c>
      <c r="F35" s="4">
        <f t="shared" si="2"/>
        <v>3.7963190145182257</v>
      </c>
      <c r="G35" s="4">
        <f t="shared" si="3"/>
        <v>4.648585105610759</v>
      </c>
      <c r="I35" s="4">
        <f t="shared" si="4"/>
        <v>1.0572184537174811</v>
      </c>
    </row>
    <row r="36" spans="1:9" x14ac:dyDescent="0.2">
      <c r="A36" s="4">
        <f>IF('True_Odds_Calculator_3-way'!A36="","",'True_Odds_Calculator_3-way'!A36)</f>
        <v>1.32</v>
      </c>
      <c r="B36" s="4">
        <f>IF('True_Odds_Calculator_3-way'!B36="","",'True_Odds_Calculator_3-way'!B36)</f>
        <v>5.28</v>
      </c>
      <c r="C36" s="4">
        <f>IF('True_Odds_Calculator_3-way'!C36="","",'True_Odds_Calculator_3-way'!C36)</f>
        <v>9.48</v>
      </c>
      <c r="D36" s="4">
        <f t="shared" si="0"/>
        <v>5.2454929037207609E-2</v>
      </c>
      <c r="E36" s="4">
        <f t="shared" si="1"/>
        <v>1.3511855915000215</v>
      </c>
      <c r="F36" s="4">
        <f t="shared" si="2"/>
        <v>5.817032354034958</v>
      </c>
      <c r="G36" s="4">
        <f t="shared" si="3"/>
        <v>11.36360334180894</v>
      </c>
      <c r="I36" s="4">
        <f t="shared" si="4"/>
        <v>1.0524549290372076</v>
      </c>
    </row>
    <row r="37" spans="1:9" x14ac:dyDescent="0.2">
      <c r="A37" s="4">
        <f>IF('True_Odds_Calculator_3-way'!A37="","",'True_Odds_Calculator_3-way'!A37)</f>
        <v>2.57</v>
      </c>
      <c r="B37" s="4">
        <f>IF('True_Odds_Calculator_3-way'!B37="","",'True_Odds_Calculator_3-way'!B37)</f>
        <v>3.41</v>
      </c>
      <c r="C37" s="4">
        <f>IF('True_Odds_Calculator_3-way'!C37="","",'True_Odds_Calculator_3-way'!C37)</f>
        <v>2.76</v>
      </c>
      <c r="D37" s="4">
        <f t="shared" si="0"/>
        <v>4.467903091027825E-2</v>
      </c>
      <c r="E37" s="4">
        <f t="shared" si="1"/>
        <v>2.6722816787380115</v>
      </c>
      <c r="F37" s="4">
        <f t="shared" si="2"/>
        <v>3.5924428008795721</v>
      </c>
      <c r="G37" s="4">
        <f t="shared" si="3"/>
        <v>2.878312183077373</v>
      </c>
      <c r="I37" s="4">
        <f t="shared" si="4"/>
        <v>1.0446790309102783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IF('True_Odds_Calculator_3-way'!A38="","",'True_Odds_Calculator_3-way'!A38)</f>
        <v>2.5</v>
      </c>
      <c r="B40" s="4">
        <f>IF('True_Odds_Calculator_3-way'!B38="","",'True_Odds_Calculator_3-way'!B38)</f>
        <v>3.53</v>
      </c>
      <c r="C40" s="4">
        <f>IF('True_Odds_Calculator_3-way'!C38="","",'True_Odds_Calculator_3-way'!C38)</f>
        <v>2.77</v>
      </c>
      <c r="D40" s="4">
        <f t="shared" si="0"/>
        <v>4.4296949305079769E-2</v>
      </c>
      <c r="E40" s="4">
        <f t="shared" si="1"/>
        <v>2.5958225153045245</v>
      </c>
      <c r="F40" s="4">
        <f t="shared" si="2"/>
        <v>3.7241108766691298</v>
      </c>
      <c r="G40" s="4">
        <f t="shared" si="3"/>
        <v>2.8881268423508843</v>
      </c>
      <c r="I40" s="4">
        <f t="shared" si="4"/>
        <v>1.0442969493050798</v>
      </c>
    </row>
    <row r="41" spans="1:9" x14ac:dyDescent="0.2">
      <c r="A41" s="4">
        <f>IF('True_Odds_Calculator_3-way'!A39="","",'True_Odds_Calculator_3-way'!A39)</f>
        <v>1.83</v>
      </c>
      <c r="B41" s="4">
        <f>IF('True_Odds_Calculator_3-way'!B39="","",'True_Odds_Calculator_3-way'!B39)</f>
        <v>3.25</v>
      </c>
      <c r="C41" s="4">
        <f>IF('True_Odds_Calculator_3-way'!C39="","",'True_Odds_Calculator_3-way'!C39)</f>
        <v>5.13</v>
      </c>
      <c r="D41" s="4">
        <f t="shared" si="0"/>
        <v>4.9072169003143928E-2</v>
      </c>
      <c r="E41" s="4">
        <f t="shared" si="1"/>
        <v>1.8864696253267319</v>
      </c>
      <c r="F41" s="4">
        <f t="shared" si="2"/>
        <v>3.4324756084184354</v>
      </c>
      <c r="G41" s="4">
        <f t="shared" si="3"/>
        <v>5.5999073126637509</v>
      </c>
      <c r="I41" s="4">
        <f t="shared" si="4"/>
        <v>1.0490721690031439</v>
      </c>
    </row>
    <row r="42" spans="1:9" x14ac:dyDescent="0.2">
      <c r="A42" s="4">
        <f>IF('True_Odds_Calculator_3-way'!A40="","",'True_Odds_Calculator_3-way'!A40)</f>
        <v>2.8</v>
      </c>
      <c r="B42" s="4">
        <f>IF('True_Odds_Calculator_3-way'!B40="","",'True_Odds_Calculator_3-way'!B40)</f>
        <v>3.18</v>
      </c>
      <c r="C42" s="4">
        <f>IF('True_Odds_Calculator_3-way'!C40="","",'True_Odds_Calculator_3-way'!C40)</f>
        <v>2.69</v>
      </c>
      <c r="D42" s="4">
        <f t="shared" si="0"/>
        <v>4.335547784379945E-2</v>
      </c>
      <c r="E42" s="4">
        <f t="shared" si="1"/>
        <v>2.9180804543180354</v>
      </c>
      <c r="F42" s="4">
        <f t="shared" si="2"/>
        <v>3.3331824195317101</v>
      </c>
      <c r="G42" s="4">
        <f t="shared" si="3"/>
        <v>2.7988046846639114</v>
      </c>
      <c r="I42" s="4">
        <f t="shared" si="4"/>
        <v>1.0433554778437995</v>
      </c>
    </row>
    <row r="43" spans="1:9" x14ac:dyDescent="0.2">
      <c r="A43" s="4">
        <f>IF('True_Odds_Calculator_3-way'!A41="","",'True_Odds_Calculator_3-way'!A41)</f>
        <v>2.2799999999999998</v>
      </c>
      <c r="B43" s="4">
        <f>IF('True_Odds_Calculator_3-way'!B41="","",'True_Odds_Calculator_3-way'!B41)</f>
        <v>3.06</v>
      </c>
      <c r="C43" s="4">
        <f>IF('True_Odds_Calculator_3-way'!C41="","",'True_Odds_Calculator_3-way'!C41)</f>
        <v>3.57</v>
      </c>
      <c r="D43" s="4">
        <f t="shared" si="0"/>
        <v>4.5505921666912474E-2</v>
      </c>
      <c r="E43" s="4">
        <f t="shared" si="1"/>
        <v>2.3616774343301481</v>
      </c>
      <c r="F43" s="4">
        <f t="shared" si="2"/>
        <v>3.2089465937762829</v>
      </c>
      <c r="G43" s="4">
        <f t="shared" si="3"/>
        <v>3.7743909978978607</v>
      </c>
      <c r="I43" s="4">
        <f t="shared" si="4"/>
        <v>1.0455059216669125</v>
      </c>
    </row>
    <row r="44" spans="1:9" x14ac:dyDescent="0.2">
      <c r="A44" s="4">
        <f>IF('True_Odds_Calculator_3-way'!A42="","",'True_Odds_Calculator_3-way'!A42)</f>
        <v>2.04</v>
      </c>
      <c r="B44" s="4">
        <f>IF('True_Odds_Calculator_3-way'!B42="","",'True_Odds_Calculator_3-way'!B42)</f>
        <v>3.14</v>
      </c>
      <c r="C44" s="4">
        <f>IF('True_Odds_Calculator_3-way'!C42="","",'True_Odds_Calculator_3-way'!C42)</f>
        <v>4.42</v>
      </c>
      <c r="D44" s="4">
        <f t="shared" si="0"/>
        <v>3.4911759902393147E-2</v>
      </c>
      <c r="E44" s="4">
        <f t="shared" si="1"/>
        <v>2.0896072697586336</v>
      </c>
      <c r="F44" s="4">
        <f t="shared" si="2"/>
        <v>3.2590903398179849</v>
      </c>
      <c r="G44" s="4">
        <f t="shared" si="3"/>
        <v>4.6596782857825003</v>
      </c>
      <c r="I44" s="4">
        <f t="shared" si="4"/>
        <v>1.0349117599023931</v>
      </c>
    </row>
    <row r="45" spans="1:9" x14ac:dyDescent="0.2">
      <c r="A45" s="4">
        <f>IF('True_Odds_Calculator_3-way'!A43="","",'True_Odds_Calculator_3-way'!A43)</f>
        <v>1.55</v>
      </c>
      <c r="B45" s="4">
        <f>IF('True_Odds_Calculator_3-way'!B43="","",'True_Odds_Calculator_3-way'!B43)</f>
        <v>4.41</v>
      </c>
      <c r="C45" s="4">
        <f>IF('True_Odds_Calculator_3-way'!C43="","",'True_Odds_Calculator_3-way'!C43)</f>
        <v>6.34</v>
      </c>
      <c r="D45" s="4">
        <f t="shared" si="0"/>
        <v>2.9647366561698751E-2</v>
      </c>
      <c r="E45" s="4">
        <f t="shared" si="1"/>
        <v>1.5741119414306501</v>
      </c>
      <c r="F45" s="4">
        <f t="shared" si="2"/>
        <v>4.61095283508363</v>
      </c>
      <c r="G45" s="4">
        <f t="shared" si="3"/>
        <v>6.7637832716928337</v>
      </c>
      <c r="I45" s="4">
        <f t="shared" si="4"/>
        <v>1.0296473665616988</v>
      </c>
    </row>
    <row r="46" spans="1:9" x14ac:dyDescent="0.2">
      <c r="A46" s="4">
        <f>IF('True_Odds_Calculator_3-way'!A44="","",'True_Odds_Calculator_3-way'!A44)</f>
        <v>2.2400000000000002</v>
      </c>
      <c r="B46" s="4">
        <f>IF('True_Odds_Calculator_3-way'!B44="","",'True_Odds_Calculator_3-way'!B44)</f>
        <v>3.3</v>
      </c>
      <c r="C46" s="4">
        <f>IF('True_Odds_Calculator_3-way'!C44="","",'True_Odds_Calculator_3-way'!C44)</f>
        <v>3.39</v>
      </c>
      <c r="D46" s="4">
        <f t="shared" si="0"/>
        <v>4.4444125196337447E-2</v>
      </c>
      <c r="E46" s="4">
        <f t="shared" si="1"/>
        <v>2.3168857297129373</v>
      </c>
      <c r="F46" s="4">
        <f t="shared" si="2"/>
        <v>3.4696248871559976</v>
      </c>
      <c r="G46" s="4">
        <f t="shared" si="3"/>
        <v>3.569254610611956</v>
      </c>
      <c r="I46" s="4">
        <f t="shared" si="4"/>
        <v>1.0444441251963374</v>
      </c>
    </row>
    <row r="47" spans="1:9" x14ac:dyDescent="0.2">
      <c r="A47" s="4">
        <f>IF('True_Odds_Calculator_3-way'!A45="","",'True_Odds_Calculator_3-way'!A45)</f>
        <v>4.55</v>
      </c>
      <c r="B47" s="4">
        <f>IF('True_Odds_Calculator_3-way'!B45="","",'True_Odds_Calculator_3-way'!B45)</f>
        <v>3.26</v>
      </c>
      <c r="C47" s="4">
        <f>IF('True_Odds_Calculator_3-way'!C45="","",'True_Odds_Calculator_3-way'!C45)</f>
        <v>1.88</v>
      </c>
      <c r="D47" s="4">
        <f t="shared" si="0"/>
        <v>5.8443579654909872E-2</v>
      </c>
      <c r="E47" s="4">
        <f t="shared" si="1"/>
        <v>4.9925354963763624</v>
      </c>
      <c r="F47" s="4">
        <f t="shared" si="2"/>
        <v>3.4810787508779879</v>
      </c>
      <c r="G47" s="4">
        <f t="shared" si="3"/>
        <v>1.9514719645134833</v>
      </c>
      <c r="I47" s="4">
        <f t="shared" si="4"/>
        <v>1.0584435796549099</v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E16" sqref="AE1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3.2</v>
      </c>
      <c r="B3">
        <v>2.93</v>
      </c>
      <c r="C3">
        <v>2.64</v>
      </c>
      <c r="D3" s="20">
        <f>IF(OR($A3="",$B3="",$C3=""),"",(1/A3)+(1/B3)+(1/C3)-1)</f>
        <v>3.2584807115523695E-2</v>
      </c>
      <c r="E3" s="17">
        <f>IF(OR($A3="",$B3="",$C3=""),"",A3*'MPTO_working_3-way'!$I2)</f>
        <v>3.3042713827696759</v>
      </c>
      <c r="F3" s="21">
        <f>IF(OR($A3="",$B3="",$C3=""),"",B3*'MPTO_working_3-way'!$I2)</f>
        <v>3.0254734848484848</v>
      </c>
      <c r="G3" s="22">
        <f>IF(OR($A3="",$B3="",$C3=""),"",C3*'MPTO_working_3-way'!$I2)</f>
        <v>2.7260238907849828</v>
      </c>
      <c r="H3" s="17">
        <f>IF(OR($A3="",$B3="",$C3=""),"",'MPTO_working_3-way'!E2)</f>
        <v>3.3152277954769489</v>
      </c>
      <c r="I3" s="21">
        <f>IF(OR($A3="",$B3="",$C3=""),"",'MPTO_working_3-way'!F2)</f>
        <v>3.0263108131899661</v>
      </c>
      <c r="J3" s="22">
        <f>IF(OR($A3="",$B3="",$C3=""),"",'MPTO_working_3-way'!G2)</f>
        <v>2.7179358042621469</v>
      </c>
      <c r="K3" s="17">
        <f>IF(OR($A3="",$B3="",$C3=""),"",'OddsRatio_working_3-way'!H2)</f>
        <v>3.3096746553894762</v>
      </c>
      <c r="L3" s="21">
        <f>IF(OR($A3="",$B3="",$C3=""),"",'OddsRatio_working_3-way'!I2)</f>
        <v>3.0262145840462233</v>
      </c>
      <c r="M3" s="22">
        <f>IF(OR($A3="",$B3="",$C3=""),"",'OddsRatio_working_3-way'!J2)</f>
        <v>2.7217574703812462</v>
      </c>
      <c r="N3" s="23">
        <f>(1/E3)* 100</f>
        <v>30.263858023725316</v>
      </c>
      <c r="O3" s="24">
        <f>(1/F3)* 100</f>
        <v>33.052677705092492</v>
      </c>
      <c r="P3" s="24">
        <f>(1/G3)* 100</f>
        <v>36.683464271182196</v>
      </c>
      <c r="Q3" t="s">
        <v>88</v>
      </c>
      <c r="R3" t="s">
        <v>89</v>
      </c>
      <c r="S3" s="58" t="s">
        <v>158</v>
      </c>
      <c r="AD3" s="28"/>
      <c r="AE3" s="28"/>
      <c r="AH3" s="37"/>
      <c r="AI3" s="28"/>
      <c r="AJ3" t="s">
        <v>162</v>
      </c>
    </row>
    <row r="4" spans="1:36" s="40" customFormat="1" ht="15" x14ac:dyDescent="0.25">
      <c r="A4">
        <v>2.64</v>
      </c>
      <c r="B4">
        <v>3.13</v>
      </c>
      <c r="C4">
        <v>2.98</v>
      </c>
      <c r="D4" s="20">
        <f t="shared" ref="D4:D45" si="0">IF(OR($A4="",$B4="",$C4=""),"",(1/A4)+(1/B4)+(1/C4)-1)</f>
        <v>3.3847166477910307E-2</v>
      </c>
      <c r="E4" s="17">
        <f>IF(OR($A4="",$B4="",$C4=""),"",A4*'MPTO_working_3-way'!$I3)</f>
        <v>2.7293565195016831</v>
      </c>
      <c r="F4" s="21">
        <f>IF(OR($A4="",$B4="",$C4=""),"",B4*'MPTO_working_3-way'!$I3)</f>
        <v>3.2359416310758591</v>
      </c>
      <c r="G4" s="22">
        <f>IF(OR($A4="",$B4="",$C4=""),"",C4*'MPTO_working_3-way'!$I3)</f>
        <v>3.0808645561041725</v>
      </c>
      <c r="H4" s="17"/>
      <c r="I4" s="21"/>
      <c r="J4" s="22"/>
      <c r="K4" s="17"/>
      <c r="L4" s="21"/>
      <c r="M4" s="22"/>
      <c r="N4" s="23">
        <f t="shared" ref="N4" si="1">(1/E4)* 100</f>
        <v>36.638672626856994</v>
      </c>
      <c r="O4" s="24">
        <f t="shared" ref="O4" si="2">(1/F4)* 100</f>
        <v>30.902905985591843</v>
      </c>
      <c r="P4" s="24">
        <f t="shared" ref="P4" si="3">(1/G4)* 100</f>
        <v>32.458421387551169</v>
      </c>
      <c r="Q4" t="s">
        <v>90</v>
      </c>
      <c r="R4" t="s">
        <v>91</v>
      </c>
      <c r="S4" s="58" t="s">
        <v>158</v>
      </c>
      <c r="AD4" s="37"/>
      <c r="AE4" s="37"/>
      <c r="AH4" s="37"/>
      <c r="AI4" s="37"/>
      <c r="AJ4" t="s">
        <v>163</v>
      </c>
    </row>
    <row r="5" spans="1:36" s="40" customFormat="1" ht="15" x14ac:dyDescent="0.25">
      <c r="A5">
        <v>5.91</v>
      </c>
      <c r="B5">
        <v>4.0599999999999996</v>
      </c>
      <c r="C5">
        <v>1.61</v>
      </c>
      <c r="D5" s="20">
        <f t="shared" si="0"/>
        <v>3.6628168874228706E-2</v>
      </c>
      <c r="E5" s="17">
        <f>IF(OR($A5="",$B5="",$C5=""),"",A5*'MPTO_working_3-way'!$I4)</f>
        <v>6.1264724780466917</v>
      </c>
      <c r="F5" s="21">
        <f>IF(OR($A5="",$B5="",$C5=""),"",B5*'MPTO_working_3-way'!$I4)</f>
        <v>4.2087103656293685</v>
      </c>
      <c r="G5" s="22">
        <f>IF(OR($A5="",$B5="",$C5=""),"",C5*'MPTO_working_3-way'!$I4)</f>
        <v>1.6689713518875082</v>
      </c>
      <c r="H5" s="17"/>
      <c r="I5" s="21"/>
      <c r="J5" s="22"/>
      <c r="K5" s="17"/>
      <c r="L5" s="21"/>
      <c r="M5" s="22"/>
      <c r="N5" s="23">
        <f t="shared" ref="N5:N45" si="4">(1/E5)* 100</f>
        <v>16.322606582880315</v>
      </c>
      <c r="O5" s="24">
        <f t="shared" ref="O5:O45" si="5">(1/F5)* 100</f>
        <v>23.760247513503117</v>
      </c>
      <c r="P5" s="24">
        <f t="shared" ref="P5:P45" si="6">(1/G5)* 100</f>
        <v>59.91714590361655</v>
      </c>
      <c r="Q5" t="s">
        <v>92</v>
      </c>
      <c r="R5" t="s">
        <v>93</v>
      </c>
      <c r="S5" s="58" t="s">
        <v>158</v>
      </c>
      <c r="AD5" s="37"/>
      <c r="AE5" s="37"/>
      <c r="AH5" s="37"/>
      <c r="AI5" s="37"/>
      <c r="AJ5" t="s">
        <v>163</v>
      </c>
    </row>
    <row r="6" spans="1:36" s="40" customFormat="1" ht="15" x14ac:dyDescent="0.25">
      <c r="A6">
        <v>2.95</v>
      </c>
      <c r="B6">
        <v>2.83</v>
      </c>
      <c r="C6">
        <v>2.84</v>
      </c>
      <c r="D6" s="20">
        <f t="shared" si="0"/>
        <v>4.4452617363159641E-2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80</v>
      </c>
      <c r="R6" t="s">
        <v>87</v>
      </c>
      <c r="S6" s="58" t="s">
        <v>158</v>
      </c>
      <c r="AD6" s="37"/>
      <c r="AE6" s="37"/>
      <c r="AH6" s="37"/>
      <c r="AI6" s="37"/>
      <c r="AJ6" t="s">
        <v>77</v>
      </c>
    </row>
    <row r="7" spans="1:36" s="36" customFormat="1" ht="15" x14ac:dyDescent="0.25">
      <c r="A7">
        <v>3.03</v>
      </c>
      <c r="B7">
        <v>2.96</v>
      </c>
      <c r="C7">
        <v>2.74</v>
      </c>
      <c r="D7" s="20">
        <f t="shared" si="0"/>
        <v>3.2834344787803005E-2</v>
      </c>
      <c r="E7" s="17">
        <f>IF(OR($A7="",$B7="",$C7=""),"",A7*'MPTO_working_3-way'!$I6)</f>
        <v>3.1646914306103735</v>
      </c>
      <c r="F7" s="21">
        <f>IF(OR($A7="",$B7="",$C7=""),"",B7*'MPTO_working_3-way'!$I6)</f>
        <v>3.0915797473949524</v>
      </c>
      <c r="G7" s="22">
        <f>IF(OR($A7="",$B7="",$C7=""),"",C7*'MPTO_working_3-way'!$I6)</f>
        <v>2.8618001715750578</v>
      </c>
      <c r="H7" s="17"/>
      <c r="I7" s="21"/>
      <c r="J7" s="22"/>
      <c r="K7" s="17"/>
      <c r="L7" s="21"/>
      <c r="M7" s="22"/>
      <c r="N7" s="23">
        <f t="shared" si="4"/>
        <v>31.598657307550837</v>
      </c>
      <c r="O7" s="24">
        <f t="shared" si="5"/>
        <v>32.345922851986167</v>
      </c>
      <c r="P7" s="24">
        <f t="shared" si="6"/>
        <v>34.94304074521132</v>
      </c>
      <c r="Q7" t="s">
        <v>94</v>
      </c>
      <c r="R7" t="s">
        <v>95</v>
      </c>
      <c r="S7" s="58" t="s">
        <v>159</v>
      </c>
      <c r="AD7" s="37"/>
      <c r="AE7" s="37"/>
      <c r="AH7" s="37"/>
      <c r="AI7" s="37"/>
      <c r="AJ7" t="s">
        <v>162</v>
      </c>
    </row>
    <row r="8" spans="1:36" s="36" customFormat="1" ht="15" x14ac:dyDescent="0.25">
      <c r="A8">
        <v>1.88</v>
      </c>
      <c r="B8">
        <v>3.24</v>
      </c>
      <c r="C8">
        <v>5.15</v>
      </c>
      <c r="D8" s="20">
        <f t="shared" si="0"/>
        <v>3.4731626207216593E-2</v>
      </c>
      <c r="E8" s="17">
        <f>IF(OR($A8="",$B8="",$C8=""),"",A8*'MPTO_working_3-way'!$I7)</f>
        <v>1.9417285682010696</v>
      </c>
      <c r="F8" s="21">
        <f>IF(OR($A8="",$B8="",$C8=""),"",B8*'MPTO_working_3-way'!$I7)</f>
        <v>3.3463832771124817</v>
      </c>
      <c r="G8" s="22">
        <f>IF(OR($A8="",$B8="",$C8=""),"",C8*'MPTO_working_3-way'!$I7)</f>
        <v>5.3190968756571859</v>
      </c>
      <c r="H8" s="17"/>
      <c r="I8" s="21"/>
      <c r="J8" s="22"/>
      <c r="K8" s="17"/>
      <c r="L8" s="21"/>
      <c r="M8" s="22"/>
      <c r="N8" s="23">
        <f t="shared" si="4"/>
        <v>51.500504054820503</v>
      </c>
      <c r="O8" s="24">
        <f t="shared" si="5"/>
        <v>29.88300852563659</v>
      </c>
      <c r="P8" s="24">
        <f t="shared" si="6"/>
        <v>18.800184004478162</v>
      </c>
      <c r="Q8" t="s">
        <v>96</v>
      </c>
      <c r="R8" t="s">
        <v>97</v>
      </c>
      <c r="S8" s="58" t="s">
        <v>159</v>
      </c>
      <c r="AD8" s="37"/>
      <c r="AE8" s="37"/>
      <c r="AH8" s="37"/>
      <c r="AI8" s="37"/>
      <c r="AJ8" t="s">
        <v>162</v>
      </c>
    </row>
    <row r="9" spans="1:36" s="36" customFormat="1" ht="15" x14ac:dyDescent="0.25">
      <c r="A9">
        <v>2.36</v>
      </c>
      <c r="B9">
        <v>3.22</v>
      </c>
      <c r="C9">
        <v>3.23</v>
      </c>
      <c r="D9" s="20">
        <f t="shared" si="0"/>
        <v>4.3885342990316545E-2</v>
      </c>
      <c r="E9" s="17">
        <f>IF(OR($A9="",$B9="",$C9=""),"",A9*'MPTO_working_3-way'!$I8)</f>
        <v>2.4419666378490312</v>
      </c>
      <c r="F9" s="21">
        <f>IF(OR($A9="",$B9="",$C9=""),"",B9*'MPTO_working_3-way'!$I8)</f>
        <v>3.3318358363872376</v>
      </c>
      <c r="G9" s="22">
        <f>IF(OR($A9="",$B9="",$C9=""),"",C9*'MPTO_working_3-way'!$I8)</f>
        <v>3.3421831526493095</v>
      </c>
      <c r="H9" s="17"/>
      <c r="I9" s="21"/>
      <c r="J9" s="22"/>
      <c r="K9" s="17"/>
      <c r="L9" s="21"/>
      <c r="M9" s="22"/>
      <c r="N9" s="23">
        <f t="shared" si="4"/>
        <v>40.95060040954673</v>
      </c>
      <c r="O9" s="24">
        <f t="shared" si="5"/>
        <v>30.013483529978352</v>
      </c>
      <c r="P9" s="24">
        <f t="shared" si="6"/>
        <v>29.920562528337552</v>
      </c>
      <c r="Q9" t="s">
        <v>98</v>
      </c>
      <c r="R9" t="s">
        <v>99</v>
      </c>
      <c r="S9" s="58" t="s">
        <v>159</v>
      </c>
      <c r="AD9" s="37"/>
      <c r="AE9" s="37"/>
      <c r="AH9" s="37"/>
      <c r="AI9" s="37"/>
      <c r="AJ9" t="s">
        <v>162</v>
      </c>
    </row>
    <row r="10" spans="1:36" s="36" customFormat="1" ht="15" x14ac:dyDescent="0.25">
      <c r="A10">
        <v>2.27</v>
      </c>
      <c r="B10">
        <v>3.08</v>
      </c>
      <c r="C10">
        <v>3.71</v>
      </c>
      <c r="D10" s="20">
        <f t="shared" si="0"/>
        <v>3.4745738012299299E-2</v>
      </c>
      <c r="E10" s="17">
        <f>IF(OR($A10="",$B10="",$C10=""),"",A10*'MPTO_working_3-way'!$I9)</f>
        <v>2.3696197285880185</v>
      </c>
      <c r="F10" s="21">
        <f>IF(OR($A10="",$B10="",$C10=""),"",B10*'MPTO_working_3-way'!$I9)</f>
        <v>3.2151668564101752</v>
      </c>
      <c r="G10" s="22">
        <f>IF(OR($A10="",$B10="",$C10=""),"",C10*'MPTO_working_3-way'!$I9)</f>
        <v>3.8728146224940745</v>
      </c>
      <c r="H10" s="17"/>
      <c r="I10" s="21"/>
      <c r="J10" s="22"/>
      <c r="K10" s="17"/>
      <c r="L10" s="21"/>
      <c r="M10" s="22"/>
      <c r="N10" s="23">
        <f t="shared" si="4"/>
        <v>42.200864043104012</v>
      </c>
      <c r="O10" s="24">
        <f t="shared" si="5"/>
        <v>31.102584862937043</v>
      </c>
      <c r="P10" s="24">
        <f t="shared" si="6"/>
        <v>25.821013848476039</v>
      </c>
      <c r="Q10" t="s">
        <v>100</v>
      </c>
      <c r="R10" t="s">
        <v>101</v>
      </c>
      <c r="S10" s="58" t="s">
        <v>159</v>
      </c>
      <c r="AD10" s="37"/>
      <c r="AE10" s="37"/>
      <c r="AH10" s="37"/>
      <c r="AI10" s="37"/>
      <c r="AJ10" t="s">
        <v>162</v>
      </c>
    </row>
    <row r="11" spans="1:36" s="36" customFormat="1" ht="15" x14ac:dyDescent="0.25">
      <c r="A11">
        <v>3.88</v>
      </c>
      <c r="B11">
        <v>3.7</v>
      </c>
      <c r="C11">
        <v>2</v>
      </c>
      <c r="D11" s="20">
        <f t="shared" si="0"/>
        <v>2.8002229033156745E-2</v>
      </c>
      <c r="E11" s="17">
        <f>IF(OR($A11="",$B11="",$C11=""),"",A11*'MPTO_working_3-way'!$I10)</f>
        <v>4.0148134634877213</v>
      </c>
      <c r="F11" s="21">
        <f>IF(OR($A11="",$B11="",$C11=""),"",B11*'MPTO_working_3-way'!$I10)</f>
        <v>3.8285592306455074</v>
      </c>
      <c r="G11" s="22">
        <f>IF(OR($A11="",$B11="",$C11=""),"",C11*'MPTO_working_3-way'!$I10)</f>
        <v>2.0694914760245986</v>
      </c>
      <c r="H11" s="17"/>
      <c r="I11" s="21"/>
      <c r="J11" s="22"/>
      <c r="K11" s="17"/>
      <c r="L11" s="21"/>
      <c r="M11" s="22"/>
      <c r="N11" s="23">
        <f t="shared" si="4"/>
        <v>24.907757461072347</v>
      </c>
      <c r="O11" s="24">
        <f t="shared" si="5"/>
        <v>26.119486202421811</v>
      </c>
      <c r="P11" s="24">
        <f t="shared" si="6"/>
        <v>48.321049474480354</v>
      </c>
      <c r="Q11" t="s">
        <v>102</v>
      </c>
      <c r="R11" t="s">
        <v>103</v>
      </c>
      <c r="S11" s="58" t="s">
        <v>159</v>
      </c>
      <c r="AD11" s="37"/>
      <c r="AE11" s="37"/>
      <c r="AH11" s="37"/>
      <c r="AI11" s="37"/>
      <c r="AJ11" t="s">
        <v>164</v>
      </c>
    </row>
    <row r="12" spans="1:36" s="36" customFormat="1" ht="15" x14ac:dyDescent="0.25">
      <c r="A12">
        <v>2.2999999999999998</v>
      </c>
      <c r="B12">
        <v>3.51</v>
      </c>
      <c r="C12">
        <v>3.24</v>
      </c>
      <c r="D12" s="20">
        <f t="shared" si="0"/>
        <v>2.8324868904579192E-2</v>
      </c>
      <c r="E12" s="17">
        <f>IF(OR($A12="",$B12="",$C12=""),"",A12*'MPTO_working_3-way'!$I11)</f>
        <v>2.3644051267762602</v>
      </c>
      <c r="F12" s="21">
        <f>IF(OR($A12="",$B12="",$C12=""),"",B12*'MPTO_working_3-way'!$I11)</f>
        <v>3.6082878239063798</v>
      </c>
      <c r="G12" s="22">
        <f>IF(OR($A12="",$B12="",$C12=""),"",C12*'MPTO_working_3-way'!$I11)</f>
        <v>3.330727222067428</v>
      </c>
      <c r="H12" s="17"/>
      <c r="I12" s="21"/>
      <c r="J12" s="22"/>
      <c r="K12" s="17"/>
      <c r="L12" s="21"/>
      <c r="M12" s="22"/>
      <c r="N12" s="23">
        <f t="shared" si="4"/>
        <v>42.293936376438438</v>
      </c>
      <c r="O12" s="24">
        <f t="shared" si="5"/>
        <v>27.713975403364216</v>
      </c>
      <c r="P12" s="24">
        <f t="shared" si="6"/>
        <v>30.023473353644565</v>
      </c>
      <c r="Q12" t="s">
        <v>104</v>
      </c>
      <c r="R12" t="s">
        <v>105</v>
      </c>
      <c r="S12" s="58" t="s">
        <v>159</v>
      </c>
      <c r="AD12" s="37"/>
      <c r="AE12" s="37"/>
      <c r="AH12" s="37"/>
      <c r="AI12" s="37"/>
      <c r="AJ12" t="s">
        <v>164</v>
      </c>
    </row>
    <row r="13" spans="1:36" s="36" customFormat="1" ht="15" x14ac:dyDescent="0.25">
      <c r="A13">
        <v>5.53</v>
      </c>
      <c r="B13">
        <v>3.4</v>
      </c>
      <c r="C13">
        <v>1.78</v>
      </c>
      <c r="D13" s="20">
        <f t="shared" si="0"/>
        <v>3.674722626925897E-2</v>
      </c>
      <c r="E13" s="17">
        <f>IF(OR($A13="",$B13="",$C13=""),"",A13*'MPTO_working_3-way'!$I12)</f>
        <v>5.6866365250423234</v>
      </c>
      <c r="F13" s="21">
        <f>IF(OR($A13="",$B13="",$C13=""),"",B13*'MPTO_working_3-way'!$I12)</f>
        <v>3.4963045542755693</v>
      </c>
      <c r="G13" s="22">
        <f>IF(OR($A13="",$B13="",$C13=""),"",C13*'MPTO_working_3-way'!$I12)</f>
        <v>1.8304182666501509</v>
      </c>
      <c r="H13" s="17"/>
      <c r="I13" s="21"/>
      <c r="J13" s="22"/>
      <c r="K13" s="17"/>
      <c r="L13" s="21"/>
      <c r="M13" s="22"/>
      <c r="N13" s="23">
        <f t="shared" si="4"/>
        <v>17.585087346382796</v>
      </c>
      <c r="O13" s="24">
        <f t="shared" si="5"/>
        <v>28.601627360440258</v>
      </c>
      <c r="P13" s="24">
        <f t="shared" si="6"/>
        <v>54.632321924436447</v>
      </c>
      <c r="Q13" t="s">
        <v>106</v>
      </c>
      <c r="R13" t="s">
        <v>107</v>
      </c>
      <c r="S13" s="58" t="s">
        <v>159</v>
      </c>
      <c r="AD13" s="37"/>
      <c r="AE13" s="37"/>
      <c r="AH13" s="37"/>
      <c r="AI13" s="37"/>
      <c r="AJ13" t="s">
        <v>163</v>
      </c>
    </row>
    <row r="14" spans="1:36" s="36" customFormat="1" ht="15" x14ac:dyDescent="0.25">
      <c r="A14">
        <v>2.95</v>
      </c>
      <c r="B14">
        <v>3.53</v>
      </c>
      <c r="C14">
        <v>2.37</v>
      </c>
      <c r="D14" s="20">
        <f t="shared" si="0"/>
        <v>4.4210098097669626E-2</v>
      </c>
      <c r="E14" s="17">
        <f>IF(OR($A14="",$B14="",$C14=""),"",A14*'MPTO_working_3-way'!$I13)</f>
        <v>3.0584043174943143</v>
      </c>
      <c r="F14" s="21">
        <f>IF(OR($A14="",$B14="",$C14=""),"",B14*'MPTO_working_3-way'!$I13)</f>
        <v>3.6597177087304837</v>
      </c>
      <c r="G14" s="22">
        <f>IF(OR($A14="",$B14="",$C14=""),"",C14*'MPTO_working_3-way'!$I13)</f>
        <v>2.457090926258144</v>
      </c>
      <c r="H14" s="17"/>
      <c r="I14" s="21"/>
      <c r="J14" s="22"/>
      <c r="K14" s="17"/>
      <c r="L14" s="21"/>
      <c r="M14" s="22"/>
      <c r="N14" s="23">
        <f t="shared" si="4"/>
        <v>32.696788788843939</v>
      </c>
      <c r="O14" s="24">
        <f t="shared" si="5"/>
        <v>27.324511877362507</v>
      </c>
      <c r="P14" s="24">
        <f t="shared" si="6"/>
        <v>40.698534568392247</v>
      </c>
      <c r="Q14" t="s">
        <v>108</v>
      </c>
      <c r="R14" t="s">
        <v>109</v>
      </c>
      <c r="S14" s="58" t="s">
        <v>159</v>
      </c>
      <c r="AD14" s="37"/>
      <c r="AE14" s="37"/>
      <c r="AH14" s="37"/>
      <c r="AI14" s="37"/>
      <c r="AJ14" t="s">
        <v>163</v>
      </c>
    </row>
    <row r="15" spans="1:36" s="36" customFormat="1" ht="15" x14ac:dyDescent="0.25">
      <c r="A15">
        <v>2.16</v>
      </c>
      <c r="B15">
        <v>3.31</v>
      </c>
      <c r="C15">
        <v>3.72</v>
      </c>
      <c r="D15" s="20">
        <f t="shared" si="0"/>
        <v>3.3894970889415843E-2</v>
      </c>
      <c r="E15" s="17">
        <f>IF(OR($A15="",$B15="",$C15=""),"",A15*'MPTO_working_3-way'!$I14)</f>
        <v>2.2554938118909664</v>
      </c>
      <c r="F15" s="21">
        <f>IF(OR($A15="",$B15="",$C15=""),"",B15*'MPTO_working_3-way'!$I14)</f>
        <v>3.4563354247032865</v>
      </c>
      <c r="G15" s="22">
        <f>IF(OR($A15="",$B15="",$C15=""),"",C15*'MPTO_working_3-way'!$I14)</f>
        <v>3.8844615649233312</v>
      </c>
      <c r="H15" s="17"/>
      <c r="I15" s="21"/>
      <c r="J15" s="22"/>
      <c r="K15" s="17"/>
      <c r="L15" s="21"/>
      <c r="M15" s="22"/>
      <c r="N15" s="23">
        <f t="shared" si="4"/>
        <v>44.336189030003034</v>
      </c>
      <c r="O15" s="24">
        <f t="shared" si="5"/>
        <v>28.932377131361498</v>
      </c>
      <c r="P15" s="24">
        <f t="shared" si="6"/>
        <v>25.743593630324348</v>
      </c>
      <c r="Q15" t="s">
        <v>110</v>
      </c>
      <c r="R15" t="s">
        <v>111</v>
      </c>
      <c r="S15" s="58" t="s">
        <v>159</v>
      </c>
      <c r="AD15" s="37"/>
      <c r="AE15" s="37"/>
      <c r="AH15" s="37"/>
      <c r="AI15" s="37"/>
      <c r="AJ15" t="s">
        <v>163</v>
      </c>
    </row>
    <row r="16" spans="1:36" s="36" customFormat="1" ht="15" x14ac:dyDescent="0.25">
      <c r="A16">
        <v>1.86</v>
      </c>
      <c r="B16">
        <v>3.26</v>
      </c>
      <c r="C16">
        <v>4.93</v>
      </c>
      <c r="D16" s="20">
        <f t="shared" si="0"/>
        <v>4.7222631452111363E-2</v>
      </c>
      <c r="E16" s="17">
        <f>IF(OR($A16="",$B16="",$C16=""),"",A16*'MPTO_working_3-way'!$I15)</f>
        <v>1.9230446458543136</v>
      </c>
      <c r="F16" s="21">
        <f>IF(OR($A16="",$B16="",$C16=""),"",B16*'MPTO_working_3-way'!$I15)</f>
        <v>3.3704976050994953</v>
      </c>
      <c r="G16" s="22">
        <f>IF(OR($A16="",$B16="",$C16=""),"",C16*'MPTO_working_3-way'!$I15)</f>
        <v>5.0971022064848199</v>
      </c>
      <c r="H16" s="17"/>
      <c r="I16" s="21"/>
      <c r="J16" s="22"/>
      <c r="K16" s="17"/>
      <c r="L16" s="21"/>
      <c r="M16" s="22"/>
      <c r="N16" s="23">
        <f t="shared" si="4"/>
        <v>52.000872790748417</v>
      </c>
      <c r="O16" s="24">
        <f t="shared" si="5"/>
        <v>29.669209629077319</v>
      </c>
      <c r="P16" s="24">
        <f t="shared" si="6"/>
        <v>19.618990545799608</v>
      </c>
      <c r="Q16" t="s">
        <v>78</v>
      </c>
      <c r="R16" t="s">
        <v>85</v>
      </c>
      <c r="S16" s="58" t="s">
        <v>159</v>
      </c>
      <c r="AD16" s="37"/>
      <c r="AE16" s="37"/>
      <c r="AH16" s="37"/>
      <c r="AI16" s="37"/>
      <c r="AJ16" t="s">
        <v>77</v>
      </c>
    </row>
    <row r="17" spans="1:36" s="36" customFormat="1" ht="15" x14ac:dyDescent="0.25">
      <c r="A17">
        <v>2.4300000000000002</v>
      </c>
      <c r="B17">
        <v>2.9</v>
      </c>
      <c r="C17">
        <v>3.47</v>
      </c>
      <c r="D17" s="20">
        <f t="shared" si="0"/>
        <v>4.4534657992098214E-2</v>
      </c>
      <c r="E17" s="17">
        <f>IF(OR($A17="",$B17="",$C17=""),"",A17*'MPTO_working_3-way'!$I16)</f>
        <v>2.5447509944286306</v>
      </c>
      <c r="F17" s="21">
        <f>IF(OR($A17="",$B17="",$C17=""),"",B17*'MPTO_working_3-way'!$I16)</f>
        <v>3.0369456312111227</v>
      </c>
      <c r="G17" s="22">
        <f>IF(OR($A17="",$B17="",$C17=""),"",C17*'MPTO_working_3-way'!$I16)</f>
        <v>3.6338625311388268</v>
      </c>
      <c r="H17" s="17"/>
      <c r="I17" s="21"/>
      <c r="J17" s="22"/>
      <c r="K17" s="17"/>
      <c r="L17" s="21"/>
      <c r="M17" s="22"/>
      <c r="N17" s="23">
        <f t="shared" si="4"/>
        <v>39.296575664548612</v>
      </c>
      <c r="O17" s="24">
        <f t="shared" si="5"/>
        <v>32.927820298225221</v>
      </c>
      <c r="P17" s="24">
        <f t="shared" si="6"/>
        <v>27.518927626758821</v>
      </c>
      <c r="Q17" t="s">
        <v>86</v>
      </c>
      <c r="R17" t="s">
        <v>73</v>
      </c>
      <c r="S17" s="58" t="s">
        <v>159</v>
      </c>
      <c r="AD17" s="37"/>
      <c r="AE17" s="37"/>
      <c r="AH17" s="37"/>
      <c r="AI17" s="37"/>
      <c r="AJ17" t="s">
        <v>77</v>
      </c>
    </row>
    <row r="18" spans="1:36" s="36" customFormat="1" ht="15" x14ac:dyDescent="0.25">
      <c r="A18">
        <v>1.72</v>
      </c>
      <c r="B18">
        <v>3.47</v>
      </c>
      <c r="C18">
        <v>5.52</v>
      </c>
      <c r="D18" s="20">
        <f t="shared" si="0"/>
        <v>5.0739207167410427E-2</v>
      </c>
      <c r="E18" s="17">
        <f>IF(OR($A18="",$B18="",$C18=""),"",A18*'MPTO_working_3-way'!$I17)</f>
        <v>1.7965996117464089</v>
      </c>
      <c r="F18" s="21">
        <f>IF(OR($A18="",$B18="",$C18=""),"",B18*'MPTO_working_3-way'!$I17)</f>
        <v>3.6245352632325809</v>
      </c>
      <c r="G18" s="22">
        <f>IF(OR($A18="",$B18="",$C18=""),"",C18*'MPTO_working_3-way'!$I17)</f>
        <v>5.765831312116382</v>
      </c>
      <c r="H18" s="17"/>
      <c r="I18" s="21"/>
      <c r="J18" s="22"/>
      <c r="K18" s="17"/>
      <c r="L18" s="21"/>
      <c r="M18" s="22"/>
      <c r="N18" s="23">
        <f t="shared" si="4"/>
        <v>55.660704447550025</v>
      </c>
      <c r="O18" s="24">
        <f t="shared" si="5"/>
        <v>27.58974399129281</v>
      </c>
      <c r="P18" s="24">
        <f t="shared" si="6"/>
        <v>17.34355283510617</v>
      </c>
      <c r="Q18" t="s">
        <v>74</v>
      </c>
      <c r="R18" t="s">
        <v>75</v>
      </c>
      <c r="S18" s="58" t="s">
        <v>159</v>
      </c>
      <c r="AD18" s="37"/>
      <c r="AE18" s="37"/>
      <c r="AH18" s="37"/>
      <c r="AI18" s="37"/>
      <c r="AJ18" t="s">
        <v>77</v>
      </c>
    </row>
    <row r="19" spans="1:36" s="36" customFormat="1" ht="15" x14ac:dyDescent="0.25">
      <c r="A19">
        <v>1.83</v>
      </c>
      <c r="B19">
        <v>4.0199999999999996</v>
      </c>
      <c r="C19">
        <v>4.16</v>
      </c>
      <c r="D19" s="20">
        <f t="shared" si="0"/>
        <v>3.5588921721781963E-2</v>
      </c>
      <c r="E19" s="17">
        <f>IF(OR($A19="",$B19="",$C19=""),"",A19*'MPTO_working_3-way'!$I18)</f>
        <v>1.9228527491163612</v>
      </c>
      <c r="F19" s="21">
        <f>IF(OR($A19="",$B19="",$C19=""),"",B19*'MPTO_working_3-way'!$I18)</f>
        <v>4.2239716128129894</v>
      </c>
      <c r="G19" s="22">
        <f>IF(OR($A19="",$B19="",$C19=""),"",C19*'MPTO_working_3-way'!$I18)</f>
        <v>4.3710751018164276</v>
      </c>
      <c r="H19" s="17"/>
      <c r="I19" s="21"/>
      <c r="J19" s="22"/>
      <c r="K19" s="17"/>
      <c r="L19" s="21"/>
      <c r="M19" s="22"/>
      <c r="N19" s="23">
        <f t="shared" si="4"/>
        <v>52.006062370586918</v>
      </c>
      <c r="O19" s="24">
        <f t="shared" si="5"/>
        <v>23.674401526908976</v>
      </c>
      <c r="P19" s="24">
        <f t="shared" si="6"/>
        <v>22.877666860137996</v>
      </c>
      <c r="Q19" t="s">
        <v>112</v>
      </c>
      <c r="R19" t="s">
        <v>113</v>
      </c>
      <c r="S19" s="58" t="s">
        <v>159</v>
      </c>
      <c r="AD19" s="37"/>
      <c r="AE19" s="37"/>
      <c r="AH19" s="37"/>
      <c r="AI19" s="37"/>
      <c r="AJ19" t="s">
        <v>165</v>
      </c>
    </row>
    <row r="20" spans="1:36" s="36" customFormat="1" ht="15" x14ac:dyDescent="0.25">
      <c r="A20">
        <v>2.04</v>
      </c>
      <c r="B20">
        <v>3.63</v>
      </c>
      <c r="C20">
        <v>3.73</v>
      </c>
      <c r="D20" s="20">
        <f t="shared" si="0"/>
        <v>3.3774686840592594E-2</v>
      </c>
      <c r="E20" s="17">
        <f>IF(OR($A20="",$B20="",$C20=""),"",A20*'MPTO_working_3-way'!$I19)</f>
        <v>2.1126014003124354</v>
      </c>
      <c r="F20" s="21">
        <f>IF(OR($A20="",$B20="",$C20=""),"",B20*'MPTO_working_3-way'!$I19)</f>
        <v>3.7591877858500684</v>
      </c>
      <c r="G20" s="22">
        <f>IF(OR($A20="",$B20="",$C20=""),"",C20*'MPTO_working_3-way'!$I19)</f>
        <v>3.8627466780222468</v>
      </c>
      <c r="H20" s="17"/>
      <c r="I20" s="21"/>
      <c r="J20" s="22"/>
      <c r="K20" s="17"/>
      <c r="L20" s="21"/>
      <c r="M20" s="22"/>
      <c r="N20" s="23">
        <f t="shared" si="4"/>
        <v>47.335006019219186</v>
      </c>
      <c r="O20" s="24">
        <f t="shared" si="5"/>
        <v>26.601490986007477</v>
      </c>
      <c r="P20" s="24">
        <f t="shared" si="6"/>
        <v>25.888314283969745</v>
      </c>
      <c r="Q20" t="s">
        <v>114</v>
      </c>
      <c r="R20" t="s">
        <v>115</v>
      </c>
      <c r="S20" s="58" t="s">
        <v>159</v>
      </c>
      <c r="AD20" s="37"/>
      <c r="AE20" s="37"/>
      <c r="AH20" s="37"/>
      <c r="AI20" s="37"/>
      <c r="AJ20" t="s">
        <v>165</v>
      </c>
    </row>
    <row r="21" spans="1:36" s="36" customFormat="1" ht="15" x14ac:dyDescent="0.25">
      <c r="A21">
        <v>5.12</v>
      </c>
      <c r="B21">
        <v>3.77</v>
      </c>
      <c r="C21">
        <v>1.7</v>
      </c>
      <c r="D21" s="20">
        <f t="shared" si="0"/>
        <v>4.8799783507567529E-2</v>
      </c>
      <c r="E21" s="17">
        <f>IF(OR($A21="",$B21="",$C21=""),"",A21*'MPTO_working_3-way'!$I20)</f>
        <v>5.2929263966238338</v>
      </c>
      <c r="F21" s="21">
        <f>IF(OR($A21="",$B21="",$C21=""),"",B21*'MPTO_working_3-way'!$I20)</f>
        <v>3.8973305693890339</v>
      </c>
      <c r="G21" s="22">
        <f>IF(OR($A21="",$B21="",$C21=""),"",C21*'MPTO_working_3-way'!$I20)</f>
        <v>1.7574169676290075</v>
      </c>
      <c r="H21" s="17"/>
      <c r="I21" s="21"/>
      <c r="J21" s="22"/>
      <c r="K21" s="17"/>
      <c r="L21" s="21"/>
      <c r="M21" s="22"/>
      <c r="N21" s="23">
        <f t="shared" si="4"/>
        <v>18.89314010937057</v>
      </c>
      <c r="O21" s="24">
        <f t="shared" si="5"/>
        <v>25.658588159145179</v>
      </c>
      <c r="P21" s="24">
        <f t="shared" si="6"/>
        <v>56.901692564692539</v>
      </c>
      <c r="Q21" t="s">
        <v>116</v>
      </c>
      <c r="R21" t="s">
        <v>117</v>
      </c>
      <c r="S21" s="58" t="s">
        <v>160</v>
      </c>
      <c r="AD21" s="37"/>
      <c r="AE21" s="37"/>
      <c r="AH21" s="37"/>
      <c r="AI21" s="37"/>
      <c r="AJ21" t="s">
        <v>162</v>
      </c>
    </row>
    <row r="22" spans="1:36" s="36" customFormat="1" ht="15" x14ac:dyDescent="0.25">
      <c r="A22">
        <v>2.44</v>
      </c>
      <c r="B22">
        <v>3.05</v>
      </c>
      <c r="C22">
        <v>3.27</v>
      </c>
      <c r="D22" s="20">
        <f t="shared" si="0"/>
        <v>4.3515315586303727E-2</v>
      </c>
      <c r="E22" s="17">
        <f>IF(OR($A22="",$B22="",$C22=""),"",A22*'MPTO_working_3-way'!$I21)</f>
        <v>2.5590714717584646</v>
      </c>
      <c r="F22" s="21">
        <f>IF(OR($A22="",$B22="",$C22=""),"",B22*'MPTO_working_3-way'!$I21)</f>
        <v>3.1988393396980808</v>
      </c>
      <c r="G22" s="22">
        <f>IF(OR($A22="",$B22="",$C22=""),"",C22*'MPTO_working_3-way'!$I21)</f>
        <v>3.429575292069746</v>
      </c>
      <c r="H22" s="17"/>
      <c r="I22" s="21"/>
      <c r="J22" s="22"/>
      <c r="K22" s="17"/>
      <c r="L22" s="21"/>
      <c r="M22" s="22"/>
      <c r="N22" s="23">
        <f t="shared" si="4"/>
        <v>39.076673357342791</v>
      </c>
      <c r="O22" s="24">
        <f t="shared" si="5"/>
        <v>31.261338685874236</v>
      </c>
      <c r="P22" s="24">
        <f t="shared" si="6"/>
        <v>29.158129355326118</v>
      </c>
      <c r="Q22" t="s">
        <v>118</v>
      </c>
      <c r="R22" t="s">
        <v>119</v>
      </c>
      <c r="S22" s="58" t="s">
        <v>160</v>
      </c>
      <c r="AD22" s="37"/>
      <c r="AE22" s="37"/>
      <c r="AH22" s="37"/>
      <c r="AI22" s="37"/>
      <c r="AJ22" t="s">
        <v>162</v>
      </c>
    </row>
    <row r="23" spans="1:36" s="36" customFormat="1" ht="15" x14ac:dyDescent="0.25">
      <c r="A23">
        <v>2.37</v>
      </c>
      <c r="B23">
        <v>3.09</v>
      </c>
      <c r="C23">
        <v>3.35</v>
      </c>
      <c r="D23" s="20">
        <f t="shared" si="0"/>
        <v>4.407298642586488E-2</v>
      </c>
      <c r="E23" s="17">
        <f>IF(OR($A23="",$B23="",$C23=""),"",A23*'MPTO_working_3-way'!$I22)</f>
        <v>2.4731312979395401</v>
      </c>
      <c r="F23" s="21">
        <f>IF(OR($A23="",$B23="",$C23=""),"",B23*'MPTO_working_3-way'!$I22)</f>
        <v>3.2244623251616784</v>
      </c>
      <c r="G23" s="22">
        <f>IF(OR($A23="",$B23="",$C23=""),"",C23*'MPTO_working_3-way'!$I22)</f>
        <v>3.4957763072141175</v>
      </c>
      <c r="H23" s="17"/>
      <c r="I23" s="21"/>
      <c r="J23" s="22"/>
      <c r="K23" s="17"/>
      <c r="L23" s="21"/>
      <c r="M23" s="22"/>
      <c r="N23" s="23">
        <f t="shared" si="4"/>
        <v>40.434569763163729</v>
      </c>
      <c r="O23" s="24">
        <f t="shared" si="5"/>
        <v>31.012922439708106</v>
      </c>
      <c r="P23" s="24">
        <f t="shared" si="6"/>
        <v>28.605949354835243</v>
      </c>
      <c r="Q23" t="s">
        <v>120</v>
      </c>
      <c r="R23" t="s">
        <v>121</v>
      </c>
      <c r="S23" s="58" t="s">
        <v>160</v>
      </c>
      <c r="AD23" s="37"/>
      <c r="AE23" s="37"/>
      <c r="AH23" s="37"/>
      <c r="AI23" s="37"/>
      <c r="AJ23" t="s">
        <v>162</v>
      </c>
    </row>
    <row r="24" spans="1:36" s="36" customFormat="1" ht="15" x14ac:dyDescent="0.25">
      <c r="A24">
        <v>2.2000000000000002</v>
      </c>
      <c r="B24">
        <v>3.08</v>
      </c>
      <c r="C24">
        <v>3.76</v>
      </c>
      <c r="D24" s="20">
        <f t="shared" si="0"/>
        <v>4.5178226029289892E-2</v>
      </c>
      <c r="E24" s="17">
        <f>IF(OR($A24="",$B24="",$C24=""),"",A24*'MPTO_working_3-way'!$I23)</f>
        <v>2.2969605701369029</v>
      </c>
      <c r="F24" s="21">
        <f>IF(OR($A24="",$B24="",$C24=""),"",B24*'MPTO_working_3-way'!$I23)</f>
        <v>3.2157447981916638</v>
      </c>
      <c r="G24" s="22">
        <f>IF(OR($A24="",$B24="",$C24=""),"",C24*'MPTO_working_3-way'!$I23)</f>
        <v>3.9257144289612516</v>
      </c>
      <c r="H24" s="17"/>
      <c r="I24" s="21"/>
      <c r="J24" s="22"/>
      <c r="K24" s="17"/>
      <c r="L24" s="21"/>
      <c r="M24" s="22"/>
      <c r="N24" s="23">
        <f t="shared" si="4"/>
        <v>43.535793038902632</v>
      </c>
      <c r="O24" s="24">
        <f t="shared" si="5"/>
        <v>31.096995027787599</v>
      </c>
      <c r="P24" s="24">
        <f t="shared" si="6"/>
        <v>25.47307039510261</v>
      </c>
      <c r="Q24" t="s">
        <v>122</v>
      </c>
      <c r="R24" t="s">
        <v>123</v>
      </c>
      <c r="S24" s="58" t="s">
        <v>160</v>
      </c>
      <c r="AD24" s="37"/>
      <c r="AE24" s="37"/>
      <c r="AH24" s="37"/>
      <c r="AI24" s="37"/>
      <c r="AJ24" t="s">
        <v>162</v>
      </c>
    </row>
    <row r="25" spans="1:36" s="36" customFormat="1" ht="15" x14ac:dyDescent="0.25">
      <c r="A25">
        <v>1.53</v>
      </c>
      <c r="B25">
        <v>3.8</v>
      </c>
      <c r="C25">
        <v>6.58</v>
      </c>
      <c r="D25" s="20">
        <f t="shared" si="0"/>
        <v>6.8728349869249694E-2</v>
      </c>
      <c r="E25" s="17">
        <f>IF(OR($A25="",$B25="",$C25=""),"",A25*'MPTO_working_3-way'!$I24)</f>
        <v>1.5991226858248135</v>
      </c>
      <c r="F25" s="21">
        <f>IF(OR($A25="",$B25="",$C25=""),"",B25*'MPTO_working_3-way'!$I24)</f>
        <v>3.9716772589113014</v>
      </c>
      <c r="G25" s="22">
        <f>IF(OR($A25="",$B25="",$C25=""),"",C25*'MPTO_working_3-way'!$I24)</f>
        <v>6.8772727272727279</v>
      </c>
      <c r="H25" s="17"/>
      <c r="I25" s="21"/>
      <c r="J25" s="22"/>
      <c r="K25" s="17"/>
      <c r="L25" s="21"/>
      <c r="M25" s="22"/>
      <c r="N25" s="23">
        <f t="shared" si="4"/>
        <v>62.534288886296977</v>
      </c>
      <c r="O25" s="24">
        <f t="shared" si="5"/>
        <v>25.178279472640625</v>
      </c>
      <c r="P25" s="24">
        <f t="shared" si="6"/>
        <v>14.540647719762061</v>
      </c>
      <c r="Q25" t="s">
        <v>124</v>
      </c>
      <c r="R25" t="s">
        <v>125</v>
      </c>
      <c r="S25" s="58" t="s">
        <v>160</v>
      </c>
      <c r="AD25" s="37"/>
      <c r="AE25" s="37"/>
      <c r="AH25" s="37"/>
      <c r="AI25" s="37"/>
      <c r="AJ25" t="s">
        <v>162</v>
      </c>
    </row>
    <row r="26" spans="1:36" s="36" customFormat="1" ht="15" x14ac:dyDescent="0.25">
      <c r="A26">
        <v>1.5</v>
      </c>
      <c r="B26">
        <v>4.42</v>
      </c>
      <c r="C26">
        <v>7.29</v>
      </c>
      <c r="D26" s="20">
        <f t="shared" si="0"/>
        <v>3.0085221806354756E-2</v>
      </c>
      <c r="E26" s="17">
        <f>IF(OR($A26="",$B26="",$C26=""),"",A26*'MPTO_working_3-way'!$I25)</f>
        <v>1.6030925248038745</v>
      </c>
      <c r="F26" s="21">
        <f>IF(OR($A26="",$B26="",$C26=""),"",B26*'MPTO_working_3-way'!$I25)</f>
        <v>4.7237793064220837</v>
      </c>
      <c r="G26" s="22">
        <f>IF(OR($A26="",$B26="",$C26=""),"",C26*'MPTO_working_3-way'!$I25)</f>
        <v>7.7910296705468305</v>
      </c>
      <c r="H26" s="17"/>
      <c r="I26" s="21"/>
      <c r="J26" s="22"/>
      <c r="K26" s="17"/>
      <c r="L26" s="21"/>
      <c r="M26" s="22"/>
      <c r="N26" s="23">
        <f t="shared" si="4"/>
        <v>62.379431288430588</v>
      </c>
      <c r="O26" s="24">
        <f t="shared" si="5"/>
        <v>21.169490256254726</v>
      </c>
      <c r="P26" s="24">
        <f t="shared" si="6"/>
        <v>12.835273927660614</v>
      </c>
      <c r="Q26" t="s">
        <v>126</v>
      </c>
      <c r="R26" t="s">
        <v>127</v>
      </c>
      <c r="S26" s="58" t="s">
        <v>160</v>
      </c>
      <c r="AD26" s="37"/>
      <c r="AE26" s="37"/>
      <c r="AH26" s="37"/>
      <c r="AI26" s="37"/>
      <c r="AJ26" t="s">
        <v>164</v>
      </c>
    </row>
    <row r="27" spans="1:36" s="36" customFormat="1" ht="15" x14ac:dyDescent="0.25">
      <c r="A27">
        <v>1.31</v>
      </c>
      <c r="B27">
        <v>5.61</v>
      </c>
      <c r="C27">
        <v>10.29</v>
      </c>
      <c r="D27" s="20">
        <f t="shared" si="0"/>
        <v>3.8793627890335136E-2</v>
      </c>
      <c r="E27" s="17">
        <f>IF(OR($A27="",$B27="",$C27=""),"",A27*'MPTO_working_3-way'!$I26)</f>
        <v>1.3494116405663248</v>
      </c>
      <c r="F27" s="21">
        <f>IF(OR($A27="",$B27="",$C27=""),"",B27*'MPTO_working_3-way'!$I26)</f>
        <v>5.7787780943336502</v>
      </c>
      <c r="G27" s="22">
        <f>IF(OR($A27="",$B27="",$C27=""),"",C27*'MPTO_working_3-way'!$I26)</f>
        <v>10.599576932387389</v>
      </c>
      <c r="H27" s="17"/>
      <c r="I27" s="21"/>
      <c r="J27" s="22"/>
      <c r="K27" s="17"/>
      <c r="L27" s="21"/>
      <c r="M27" s="22"/>
      <c r="N27" s="23">
        <f t="shared" si="4"/>
        <v>74.106371246383887</v>
      </c>
      <c r="O27" s="24">
        <f t="shared" si="5"/>
        <v>17.304696316000516</v>
      </c>
      <c r="P27" s="24">
        <f t="shared" si="6"/>
        <v>9.434338807848679</v>
      </c>
      <c r="Q27" t="s">
        <v>128</v>
      </c>
      <c r="R27" t="s">
        <v>129</v>
      </c>
      <c r="S27" s="58" t="s">
        <v>160</v>
      </c>
      <c r="AD27" s="37"/>
      <c r="AE27" s="37"/>
      <c r="AH27" s="37"/>
      <c r="AI27" s="37"/>
      <c r="AJ27" t="s">
        <v>164</v>
      </c>
    </row>
    <row r="28" spans="1:36" s="36" customFormat="1" ht="15" x14ac:dyDescent="0.25">
      <c r="A28">
        <v>2.82</v>
      </c>
      <c r="B28">
        <v>3.4</v>
      </c>
      <c r="C28">
        <v>2.64</v>
      </c>
      <c r="D28" s="20">
        <f t="shared" si="0"/>
        <v>2.751545492471652E-2</v>
      </c>
      <c r="E28" s="17">
        <f>IF(OR($A28="",$B28="",$C28=""),"",A28*'MPTO_working_3-way'!$I27)</f>
        <v>2.929398030650745</v>
      </c>
      <c r="F28" s="21">
        <f>IF(OR($A28="",$B28="",$C28=""),"",B28*'MPTO_working_3-way'!$I27)</f>
        <v>3.5318983348271393</v>
      </c>
      <c r="G28" s="22">
        <f>IF(OR($A28="",$B28="",$C28=""),"",C28*'MPTO_working_3-way'!$I27)</f>
        <v>2.7424151776304848</v>
      </c>
      <c r="H28" s="17"/>
      <c r="I28" s="21"/>
      <c r="J28" s="22"/>
      <c r="K28" s="17"/>
      <c r="L28" s="21"/>
      <c r="M28" s="22"/>
      <c r="N28" s="23">
        <f t="shared" si="4"/>
        <v>34.136706228953706</v>
      </c>
      <c r="O28" s="24">
        <f t="shared" si="5"/>
        <v>28.313385754602777</v>
      </c>
      <c r="P28" s="24">
        <f t="shared" si="6"/>
        <v>36.464208926382362</v>
      </c>
      <c r="Q28" t="s">
        <v>130</v>
      </c>
      <c r="R28" t="s">
        <v>131</v>
      </c>
      <c r="S28" s="58" t="s">
        <v>160</v>
      </c>
      <c r="AD28" s="37"/>
      <c r="AE28" s="37"/>
      <c r="AH28" s="37"/>
      <c r="AI28" s="37"/>
      <c r="AJ28" t="s">
        <v>164</v>
      </c>
    </row>
    <row r="29" spans="1:36" s="36" customFormat="1" ht="15" x14ac:dyDescent="0.25">
      <c r="A29">
        <v>2.2999999999999998</v>
      </c>
      <c r="B29">
        <v>3.72</v>
      </c>
      <c r="C29">
        <v>3.08</v>
      </c>
      <c r="D29" s="20">
        <f t="shared" si="0"/>
        <v>2.8275137672052253E-2</v>
      </c>
      <c r="E29" s="17">
        <f>IF(OR($A29="",$B29="",$C29=""),"",A29*'MPTO_working_3-way'!$I28)</f>
        <v>2.3632855463268476</v>
      </c>
      <c r="F29" s="21">
        <f>IF(OR($A29="",$B29="",$C29=""),"",B29*'MPTO_working_3-way'!$I28)</f>
        <v>3.8223574923199455</v>
      </c>
      <c r="G29" s="22">
        <f>IF(OR($A29="",$B29="",$C29=""),"",C29*'MPTO_working_3-way'!$I28)</f>
        <v>3.164747601168127</v>
      </c>
      <c r="H29" s="17"/>
      <c r="I29" s="21"/>
      <c r="J29" s="22"/>
      <c r="K29" s="17"/>
      <c r="L29" s="21"/>
      <c r="M29" s="22"/>
      <c r="N29" s="23">
        <f t="shared" si="4"/>
        <v>42.313972662095644</v>
      </c>
      <c r="O29" s="24">
        <f t="shared" si="5"/>
        <v>26.161864817962353</v>
      </c>
      <c r="P29" s="24">
        <f t="shared" si="6"/>
        <v>31.598096468448038</v>
      </c>
      <c r="Q29" t="s">
        <v>132</v>
      </c>
      <c r="R29" t="s">
        <v>133</v>
      </c>
      <c r="S29" s="58" t="s">
        <v>160</v>
      </c>
      <c r="AD29" s="37"/>
      <c r="AE29" s="37"/>
      <c r="AH29" s="37"/>
      <c r="AI29" s="37"/>
      <c r="AJ29" t="s">
        <v>164</v>
      </c>
    </row>
    <row r="30" spans="1:36" s="36" customFormat="1" ht="15" x14ac:dyDescent="0.25">
      <c r="A30">
        <v>2.06</v>
      </c>
      <c r="B30">
        <v>3.34</v>
      </c>
      <c r="C30">
        <v>3.84</v>
      </c>
      <c r="D30" s="20">
        <f t="shared" si="0"/>
        <v>4.5254757475340579E-2</v>
      </c>
      <c r="E30" s="17">
        <f>IF(OR($A30="",$B30="",$C30=""),"",A30*'MPTO_working_3-way'!$I29)</f>
        <v>2.1182467836044276</v>
      </c>
      <c r="F30" s="21">
        <f>IF(OR($A30="",$B30="",$C30=""),"",B30*'MPTO_working_3-way'!$I29)</f>
        <v>3.4344389598246545</v>
      </c>
      <c r="G30" s="22">
        <f>IF(OR($A30="",$B30="",$C30=""),"",C30*'MPTO_working_3-way'!$I29)</f>
        <v>3.9485765286606807</v>
      </c>
      <c r="H30" s="17"/>
      <c r="I30" s="21"/>
      <c r="J30" s="22"/>
      <c r="K30" s="17"/>
      <c r="L30" s="21"/>
      <c r="M30" s="22"/>
      <c r="N30" s="23">
        <f t="shared" si="4"/>
        <v>47.208852516154472</v>
      </c>
      <c r="O30" s="24">
        <f t="shared" si="5"/>
        <v>29.11683718062222</v>
      </c>
      <c r="P30" s="24">
        <f t="shared" si="6"/>
        <v>25.325582339395368</v>
      </c>
      <c r="Q30" t="s">
        <v>134</v>
      </c>
      <c r="R30" t="s">
        <v>135</v>
      </c>
      <c r="S30" s="58" t="s">
        <v>160</v>
      </c>
      <c r="AD30" s="37"/>
      <c r="AE30" s="37"/>
      <c r="AH30" s="37"/>
      <c r="AI30" s="37"/>
      <c r="AJ30" t="s">
        <v>163</v>
      </c>
    </row>
    <row r="31" spans="1:36" s="36" customFormat="1" ht="15" x14ac:dyDescent="0.25">
      <c r="A31">
        <v>1.36</v>
      </c>
      <c r="B31">
        <v>4.8899999999999997</v>
      </c>
      <c r="C31">
        <v>8.99</v>
      </c>
      <c r="D31" s="20">
        <f t="shared" si="0"/>
        <v>5.1027800380202493E-2</v>
      </c>
      <c r="E31" s="17">
        <f>IF(OR($A31="",$B31="",$C31=""),"",A31*'MPTO_working_3-way'!$I30)</f>
        <v>1.4215464701664633</v>
      </c>
      <c r="F31" s="21">
        <f>IF(OR($A31="",$B31="",$C31=""),"",B31*'MPTO_working_3-way'!$I30)</f>
        <v>5.1112957640544154</v>
      </c>
      <c r="G31" s="22">
        <f>IF(OR($A31="",$B31="",$C31=""),"",C31*'MPTO_working_3-way'!$I30)</f>
        <v>9.3968402697033113</v>
      </c>
      <c r="H31" s="17"/>
      <c r="I31" s="21"/>
      <c r="J31" s="22"/>
      <c r="K31" s="17"/>
      <c r="L31" s="21"/>
      <c r="M31" s="22"/>
      <c r="N31" s="23">
        <f t="shared" si="4"/>
        <v>70.345924033204483</v>
      </c>
      <c r="O31" s="24">
        <f t="shared" si="5"/>
        <v>19.564510569561982</v>
      </c>
      <c r="P31" s="24">
        <f t="shared" si="6"/>
        <v>10.641875048404682</v>
      </c>
      <c r="Q31" t="s">
        <v>136</v>
      </c>
      <c r="R31" t="s">
        <v>137</v>
      </c>
      <c r="S31" s="58" t="s">
        <v>160</v>
      </c>
      <c r="AD31" s="37"/>
      <c r="AE31" s="37"/>
      <c r="AH31" s="37"/>
      <c r="AI31" s="37"/>
      <c r="AJ31" t="s">
        <v>163</v>
      </c>
    </row>
    <row r="32" spans="1:36" s="36" customFormat="1" ht="15" x14ac:dyDescent="0.25">
      <c r="A32">
        <v>2.52</v>
      </c>
      <c r="B32">
        <v>3.3</v>
      </c>
      <c r="C32">
        <v>2.9</v>
      </c>
      <c r="D32" s="20">
        <f t="shared" si="0"/>
        <v>4.4683286062596306E-2</v>
      </c>
      <c r="E32" s="17">
        <f>IF(OR($A32="",$B32="",$C32=""),"",A32*'MPTO_working_3-way'!$I31)</f>
        <v>2.6485900569581102</v>
      </c>
      <c r="F32" s="21">
        <f>IF(OR($A32="",$B32="",$C32=""),"",B32*'MPTO_working_3-way'!$I31)</f>
        <v>3.4683917412546679</v>
      </c>
      <c r="G32" s="22">
        <f>IF(OR($A32="",$B32="",$C32=""),"",C32*'MPTO_working_3-way'!$I31)</f>
        <v>3.0479806211025871</v>
      </c>
      <c r="H32" s="17"/>
      <c r="I32" s="21"/>
      <c r="J32" s="22"/>
      <c r="K32" s="17"/>
      <c r="L32" s="21"/>
      <c r="M32" s="22"/>
      <c r="N32" s="23">
        <f t="shared" si="4"/>
        <v>37.755937253215173</v>
      </c>
      <c r="O32" s="24">
        <f t="shared" si="5"/>
        <v>28.83180662972795</v>
      </c>
      <c r="P32" s="24">
        <f t="shared" si="6"/>
        <v>32.808607544173185</v>
      </c>
      <c r="Q32" t="s">
        <v>138</v>
      </c>
      <c r="R32" t="s">
        <v>139</v>
      </c>
      <c r="S32" s="58" t="s">
        <v>160</v>
      </c>
      <c r="AD32" s="37"/>
      <c r="AE32" s="37"/>
      <c r="AH32" s="37"/>
      <c r="AI32" s="37"/>
      <c r="AJ32" t="s">
        <v>163</v>
      </c>
    </row>
    <row r="33" spans="1:36" s="36" customFormat="1" ht="15" x14ac:dyDescent="0.25">
      <c r="A33">
        <v>2.63</v>
      </c>
      <c r="B33">
        <v>2.85</v>
      </c>
      <c r="C33">
        <v>3.09</v>
      </c>
      <c r="D33" s="20">
        <f t="shared" si="0"/>
        <v>5.4729925333841134E-2</v>
      </c>
      <c r="E33" s="17">
        <f>IF(OR($A33="",$B33="",$C33=""),"",A33*'MPTO_working_3-way'!$I32)</f>
        <v>2.747517042344628</v>
      </c>
      <c r="F33" s="21">
        <f>IF(OR($A33="",$B33="",$C33=""),"",B33*'MPTO_working_3-way'!$I32)</f>
        <v>2.9773473652783995</v>
      </c>
      <c r="G33" s="22">
        <f>IF(OR($A33="",$B33="",$C33=""),"",C33*'MPTO_working_3-way'!$I32)</f>
        <v>3.2280713539334225</v>
      </c>
      <c r="H33" s="17"/>
      <c r="I33" s="21"/>
      <c r="J33" s="22"/>
      <c r="K33" s="17"/>
      <c r="L33" s="21"/>
      <c r="M33" s="22"/>
      <c r="N33" s="23">
        <f t="shared" si="4"/>
        <v>36.396498532603729</v>
      </c>
      <c r="O33" s="24">
        <f t="shared" si="5"/>
        <v>33.586944259911512</v>
      </c>
      <c r="P33" s="24">
        <f t="shared" si="6"/>
        <v>30.978249560112559</v>
      </c>
      <c r="Q33" t="s">
        <v>84</v>
      </c>
      <c r="R33" t="s">
        <v>71</v>
      </c>
      <c r="S33" s="58" t="s">
        <v>160</v>
      </c>
      <c r="AD33" s="37"/>
      <c r="AE33" s="37"/>
      <c r="AH33" s="37"/>
      <c r="AI33" s="37"/>
      <c r="AJ33" t="s">
        <v>77</v>
      </c>
    </row>
    <row r="34" spans="1:36" s="36" customFormat="1" ht="15" x14ac:dyDescent="0.25">
      <c r="A34">
        <v>1.75</v>
      </c>
      <c r="B34">
        <v>3.41</v>
      </c>
      <c r="C34">
        <v>5.16</v>
      </c>
      <c r="D34" s="20">
        <f t="shared" si="0"/>
        <v>5.8482153005783744E-2</v>
      </c>
      <c r="E34" s="17">
        <f>IF(OR($A34="",$B34="",$C34=""),"",A34*'MPTO_working_3-way'!$I33)</f>
        <v>1.8457773693342219</v>
      </c>
      <c r="F34" s="21">
        <f>IF(OR($A34="",$B34="",$C34=""),"",B34*'MPTO_working_3-way'!$I33)</f>
        <v>3.5966290453883984</v>
      </c>
      <c r="G34" s="22">
        <f>IF(OR($A34="",$B34="",$C34=""),"",C34*'MPTO_working_3-way'!$I33)</f>
        <v>5.4424064147226208</v>
      </c>
      <c r="H34" s="17"/>
      <c r="I34" s="21"/>
      <c r="J34" s="22"/>
      <c r="K34" s="17"/>
      <c r="L34" s="21"/>
      <c r="M34" s="22"/>
      <c r="N34" s="23">
        <f t="shared" si="4"/>
        <v>54.177714854132354</v>
      </c>
      <c r="O34" s="24">
        <f t="shared" si="5"/>
        <v>27.803812608425687</v>
      </c>
      <c r="P34" s="24">
        <f t="shared" si="6"/>
        <v>18.374224998978992</v>
      </c>
      <c r="Q34" t="s">
        <v>79</v>
      </c>
      <c r="R34" t="s">
        <v>82</v>
      </c>
      <c r="S34" s="58" t="s">
        <v>160</v>
      </c>
      <c r="AD34" s="37"/>
      <c r="AE34" s="37"/>
      <c r="AH34" s="37"/>
      <c r="AI34" s="37"/>
      <c r="AJ34" t="s">
        <v>77</v>
      </c>
    </row>
    <row r="35" spans="1:36" s="36" customFormat="1" ht="15" x14ac:dyDescent="0.25">
      <c r="A35">
        <v>1.85</v>
      </c>
      <c r="B35">
        <v>3.54</v>
      </c>
      <c r="C35">
        <v>4.2699999999999996</v>
      </c>
      <c r="D35" s="20">
        <f t="shared" si="0"/>
        <v>5.7218453717481133E-2</v>
      </c>
      <c r="E35" s="17">
        <f>IF(OR($A35="",$B35="",$C35=""),"",A35*'MPTO_working_3-way'!$I34)</f>
        <v>1.9581919830607</v>
      </c>
      <c r="F35" s="21">
        <f>IF(OR($A35="",$B35="",$C35=""),"",B35*'MPTO_working_3-way'!$I34)</f>
        <v>3.7470268216404743</v>
      </c>
      <c r="G35" s="22">
        <f>IF(OR($A35="",$B35="",$C35=""),"",C35*'MPTO_working_3-way'!$I34)</f>
        <v>4.5197187933346958</v>
      </c>
      <c r="H35" s="17"/>
      <c r="I35" s="21"/>
      <c r="J35" s="22"/>
      <c r="K35" s="17"/>
      <c r="L35" s="21"/>
      <c r="M35" s="22"/>
      <c r="N35" s="23">
        <f t="shared" si="4"/>
        <v>51.067515782440111</v>
      </c>
      <c r="O35" s="24">
        <f t="shared" si="5"/>
        <v>26.687826044495544</v>
      </c>
      <c r="P35" s="24">
        <f t="shared" si="6"/>
        <v>22.125270303867499</v>
      </c>
      <c r="Q35" t="s">
        <v>72</v>
      </c>
      <c r="R35" t="s">
        <v>83</v>
      </c>
      <c r="S35" s="58" t="s">
        <v>160</v>
      </c>
      <c r="AD35" s="37"/>
      <c r="AE35" s="37"/>
      <c r="AH35" s="37"/>
      <c r="AI35" s="37"/>
      <c r="AJ35" t="s">
        <v>77</v>
      </c>
    </row>
    <row r="36" spans="1:36" s="36" customFormat="1" ht="15" x14ac:dyDescent="0.25">
      <c r="A36">
        <v>1.32</v>
      </c>
      <c r="B36">
        <v>5.28</v>
      </c>
      <c r="C36">
        <v>9.48</v>
      </c>
      <c r="D36" s="20">
        <f t="shared" si="0"/>
        <v>5.2454929037207609E-2</v>
      </c>
      <c r="E36" s="17">
        <f>IF(OR($A36="",$B36="",$C36=""),"",A36*'MPTO_working_3-way'!$I35)</f>
        <v>1.3955283589070751</v>
      </c>
      <c r="F36" s="21">
        <f>IF(OR($A36="",$B36="",$C36=""),"",B36*'MPTO_working_3-way'!$I35)</f>
        <v>5.5821134356283002</v>
      </c>
      <c r="G36" s="22">
        <f>IF(OR($A36="",$B36="",$C36=""),"",C36*'MPTO_working_3-way'!$I35)</f>
        <v>10.022430941241721</v>
      </c>
      <c r="H36" s="17"/>
      <c r="I36" s="21"/>
      <c r="J36" s="22"/>
      <c r="K36" s="17"/>
      <c r="L36" s="21"/>
      <c r="M36" s="22"/>
      <c r="N36" s="23">
        <f t="shared" si="4"/>
        <v>71.657447418923255</v>
      </c>
      <c r="O36" s="24">
        <f t="shared" si="5"/>
        <v>17.914361854730814</v>
      </c>
      <c r="P36" s="24">
        <f t="shared" si="6"/>
        <v>9.977619260862733</v>
      </c>
      <c r="Q36" t="s">
        <v>140</v>
      </c>
      <c r="R36" t="s">
        <v>141</v>
      </c>
      <c r="S36" s="58" t="s">
        <v>160</v>
      </c>
      <c r="AD36" s="37"/>
      <c r="AE36" s="37"/>
      <c r="AH36" s="37"/>
      <c r="AI36" s="37"/>
      <c r="AJ36" t="s">
        <v>165</v>
      </c>
    </row>
    <row r="37" spans="1:36" s="36" customFormat="1" ht="15" x14ac:dyDescent="0.25">
      <c r="A37">
        <v>2.57</v>
      </c>
      <c r="B37">
        <v>3.41</v>
      </c>
      <c r="C37">
        <v>2.76</v>
      </c>
      <c r="D37" s="20">
        <f t="shared" si="0"/>
        <v>4.467903091027825E-2</v>
      </c>
      <c r="E37" s="17">
        <f>IF(OR($A37="",$B37="",$C37=""),"",A37*'MPTO_working_3-way'!$I36)</f>
        <v>2.7048091676256232</v>
      </c>
      <c r="F37" s="21">
        <f>IF(OR($A37="",$B37="",$C37=""),"",B37*'MPTO_working_3-way'!$I36)</f>
        <v>3.5888713080168779</v>
      </c>
      <c r="G37" s="22">
        <f>IF(OR($A37="",$B37="",$C37=""),"",C37*'MPTO_working_3-way'!$I36)</f>
        <v>2.9047756041426926</v>
      </c>
      <c r="H37" s="17"/>
      <c r="I37" s="21"/>
      <c r="J37" s="22"/>
      <c r="K37" s="17"/>
      <c r="L37" s="21"/>
      <c r="M37" s="22"/>
      <c r="N37" s="23">
        <f t="shared" si="4"/>
        <v>36.971184953422622</v>
      </c>
      <c r="O37" s="24">
        <f t="shared" si="5"/>
        <v>27.8639135865971</v>
      </c>
      <c r="P37" s="24">
        <f t="shared" si="6"/>
        <v>34.426067148658021</v>
      </c>
      <c r="Q37" t="s">
        <v>142</v>
      </c>
      <c r="R37" t="s">
        <v>143</v>
      </c>
      <c r="S37" s="58" t="s">
        <v>160</v>
      </c>
      <c r="AD37" s="37"/>
      <c r="AE37" s="37"/>
      <c r="AH37" s="37"/>
      <c r="AI37" s="37"/>
      <c r="AJ37" t="s">
        <v>165</v>
      </c>
    </row>
    <row r="38" spans="1:36" s="36" customFormat="1" ht="15" x14ac:dyDescent="0.25">
      <c r="A38">
        <v>2.5</v>
      </c>
      <c r="B38">
        <v>3.53</v>
      </c>
      <c r="C38">
        <v>2.77</v>
      </c>
      <c r="D38" s="20">
        <f t="shared" si="0"/>
        <v>4.4296949305079769E-2</v>
      </c>
      <c r="E38" s="17">
        <f>IF(OR($A38="",$B38="",$C38=""),"",A38*'MPTO_working_3-way'!$I37)</f>
        <v>2.6116975772756956</v>
      </c>
      <c r="F38" s="21">
        <f>IF(OR($A38="",$B38="",$C38=""),"",B38*'MPTO_working_3-way'!$I37)</f>
        <v>3.687716979113282</v>
      </c>
      <c r="G38" s="22">
        <f>IF(OR($A38="",$B38="",$C38=""),"",C38*'MPTO_working_3-way'!$I37)</f>
        <v>2.893760915621471</v>
      </c>
      <c r="H38" s="17"/>
      <c r="I38" s="21"/>
      <c r="J38" s="22"/>
      <c r="K38" s="17"/>
      <c r="L38" s="21"/>
      <c r="M38" s="22"/>
      <c r="N38" s="23">
        <f t="shared" si="4"/>
        <v>38.289272414270734</v>
      </c>
      <c r="O38" s="24">
        <f t="shared" si="5"/>
        <v>27.117048452033099</v>
      </c>
      <c r="P38" s="24">
        <f t="shared" si="6"/>
        <v>34.557105067031344</v>
      </c>
      <c r="Q38" t="s">
        <v>144</v>
      </c>
      <c r="R38" t="s">
        <v>145</v>
      </c>
      <c r="S38" s="58" t="s">
        <v>160</v>
      </c>
      <c r="AD38" s="37"/>
      <c r="AE38" s="37"/>
      <c r="AH38" s="37"/>
      <c r="AI38" s="37"/>
      <c r="AJ38" t="s">
        <v>165</v>
      </c>
    </row>
    <row r="39" spans="1:36" s="36" customFormat="1" ht="15" x14ac:dyDescent="0.25">
      <c r="A39">
        <v>1.83</v>
      </c>
      <c r="B39">
        <v>3.25</v>
      </c>
      <c r="C39">
        <v>5.13</v>
      </c>
      <c r="D39" s="20">
        <f t="shared" si="0"/>
        <v>4.9072169003143928E-2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146</v>
      </c>
      <c r="R39" t="s">
        <v>147</v>
      </c>
      <c r="S39" s="58" t="s">
        <v>161</v>
      </c>
      <c r="AD39" s="37"/>
      <c r="AE39" s="37"/>
      <c r="AH39" s="37"/>
      <c r="AI39" s="37"/>
      <c r="AJ39" t="s">
        <v>162</v>
      </c>
    </row>
    <row r="40" spans="1:36" s="36" customFormat="1" ht="15" x14ac:dyDescent="0.25">
      <c r="A40">
        <v>2.8</v>
      </c>
      <c r="B40">
        <v>3.18</v>
      </c>
      <c r="C40">
        <v>2.69</v>
      </c>
      <c r="D40" s="20">
        <f t="shared" si="0"/>
        <v>4.335547784379945E-2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148</v>
      </c>
      <c r="R40" t="s">
        <v>149</v>
      </c>
      <c r="S40" s="58" t="s">
        <v>161</v>
      </c>
      <c r="AD40" s="37"/>
      <c r="AE40" s="37"/>
      <c r="AH40" s="37"/>
      <c r="AI40" s="37"/>
      <c r="AJ40" t="s">
        <v>162</v>
      </c>
    </row>
    <row r="41" spans="1:36" s="36" customFormat="1" ht="15" x14ac:dyDescent="0.25">
      <c r="A41">
        <v>2.2799999999999998</v>
      </c>
      <c r="B41">
        <v>3.06</v>
      </c>
      <c r="C41">
        <v>3.57</v>
      </c>
      <c r="D41" s="20">
        <f t="shared" si="0"/>
        <v>4.5505921666912474E-2</v>
      </c>
      <c r="E41" s="17">
        <f>IF(OR($A41="",$B41="",$C41=""),"",A41*'MPTO_working_3-way'!$I40)</f>
        <v>2.3809970444155817</v>
      </c>
      <c r="F41" s="21">
        <f>IF(OR($A41="",$B41="",$C41=""),"",B41*'MPTO_working_3-way'!$I40)</f>
        <v>3.1955486648735443</v>
      </c>
      <c r="G41" s="22">
        <f>IF(OR($A41="",$B41="",$C41=""),"",C41*'MPTO_working_3-way'!$I40)</f>
        <v>3.7281401090191344</v>
      </c>
      <c r="H41" s="17"/>
      <c r="I41" s="21"/>
      <c r="J41" s="22"/>
      <c r="K41" s="17"/>
      <c r="L41" s="21"/>
      <c r="M41" s="22"/>
      <c r="N41" s="23">
        <f t="shared" si="4"/>
        <v>41.99921215128812</v>
      </c>
      <c r="O41" s="24">
        <f t="shared" si="5"/>
        <v>31.293530622528397</v>
      </c>
      <c r="P41" s="24">
        <f t="shared" si="6"/>
        <v>26.823026247881486</v>
      </c>
      <c r="Q41" t="s">
        <v>150</v>
      </c>
      <c r="R41" t="s">
        <v>151</v>
      </c>
      <c r="S41" s="58" t="s">
        <v>161</v>
      </c>
      <c r="AD41" s="37"/>
      <c r="AE41" s="37"/>
      <c r="AH41" s="37"/>
      <c r="AI41" s="37"/>
      <c r="AJ41" t="s">
        <v>162</v>
      </c>
    </row>
    <row r="42" spans="1:36" s="36" customFormat="1" ht="15" x14ac:dyDescent="0.25">
      <c r="A42">
        <v>2.04</v>
      </c>
      <c r="B42">
        <v>3.14</v>
      </c>
      <c r="C42">
        <v>4.42</v>
      </c>
      <c r="D42" s="20">
        <f t="shared" si="0"/>
        <v>3.4911759902393147E-2</v>
      </c>
      <c r="E42" s="17">
        <f>IF(OR($A42="",$B42="",$C42=""),"",A42*'MPTO_working_3-way'!$I41)</f>
        <v>2.1401072247664135</v>
      </c>
      <c r="F42" s="21">
        <f>IF(OR($A42="",$B42="",$C42=""),"",B42*'MPTO_working_3-way'!$I41)</f>
        <v>3.2940866106698721</v>
      </c>
      <c r="G42" s="22">
        <f>IF(OR($A42="",$B42="",$C42=""),"",C42*'MPTO_working_3-way'!$I41)</f>
        <v>4.6368989869938959</v>
      </c>
      <c r="H42" s="17"/>
      <c r="I42" s="21"/>
      <c r="J42" s="22"/>
      <c r="K42" s="17"/>
      <c r="L42" s="21"/>
      <c r="M42" s="22"/>
      <c r="N42" s="23">
        <f t="shared" si="4"/>
        <v>46.726630723334303</v>
      </c>
      <c r="O42" s="24">
        <f t="shared" si="5"/>
        <v>30.357428877580244</v>
      </c>
      <c r="P42" s="24">
        <f t="shared" si="6"/>
        <v>21.566137256923522</v>
      </c>
      <c r="Q42" t="s">
        <v>152</v>
      </c>
      <c r="R42" t="s">
        <v>153</v>
      </c>
      <c r="S42" s="58" t="s">
        <v>161</v>
      </c>
      <c r="AD42" s="37"/>
      <c r="AE42" s="37"/>
      <c r="AH42" s="37"/>
      <c r="AI42" s="37"/>
      <c r="AJ42" t="s">
        <v>162</v>
      </c>
    </row>
    <row r="43" spans="1:36" s="36" customFormat="1" ht="15" x14ac:dyDescent="0.25">
      <c r="A43">
        <v>1.55</v>
      </c>
      <c r="B43">
        <v>4.41</v>
      </c>
      <c r="C43">
        <v>6.34</v>
      </c>
      <c r="D43" s="20">
        <f t="shared" si="0"/>
        <v>2.9647366561698751E-2</v>
      </c>
      <c r="E43" s="17">
        <f>IF(OR($A43="",$B43="",$C43=""),"",A43*'MPTO_working_3-way'!$I42)</f>
        <v>1.6172009906578892</v>
      </c>
      <c r="F43" s="21">
        <f>IF(OR($A43="",$B43="",$C43=""),"",B43*'MPTO_working_3-way'!$I42)</f>
        <v>4.6011976572911557</v>
      </c>
      <c r="G43" s="22">
        <f>IF(OR($A43="",$B43="",$C43=""),"",C43*'MPTO_working_3-way'!$I42)</f>
        <v>6.6148737295296884</v>
      </c>
      <c r="H43" s="17"/>
      <c r="I43" s="21"/>
      <c r="J43" s="22"/>
      <c r="K43" s="17"/>
      <c r="L43" s="21"/>
      <c r="M43" s="22"/>
      <c r="N43" s="23">
        <f t="shared" si="4"/>
        <v>61.835232959707298</v>
      </c>
      <c r="O43" s="24">
        <f t="shared" si="5"/>
        <v>21.733471901937939</v>
      </c>
      <c r="P43" s="24">
        <f t="shared" si="6"/>
        <v>15.117446543777021</v>
      </c>
      <c r="Q43" t="s">
        <v>154</v>
      </c>
      <c r="R43" t="s">
        <v>155</v>
      </c>
      <c r="S43" s="58" t="s">
        <v>161</v>
      </c>
      <c r="AD43" s="37"/>
      <c r="AE43" s="37"/>
      <c r="AH43" s="37"/>
      <c r="AI43" s="37"/>
      <c r="AJ43" t="s">
        <v>164</v>
      </c>
    </row>
    <row r="44" spans="1:36" s="36" customFormat="1" ht="15" x14ac:dyDescent="0.25">
      <c r="A44">
        <v>2.2400000000000002</v>
      </c>
      <c r="B44">
        <v>3.3</v>
      </c>
      <c r="C44">
        <v>3.39</v>
      </c>
      <c r="D44" s="20">
        <f t="shared" si="0"/>
        <v>4.4444125196337447E-2</v>
      </c>
      <c r="E44" s="17">
        <f>IF(OR($A44="",$B44="",$C44=""),"",A44*'MPTO_working_3-way'!$I43)</f>
        <v>2.3419332645338842</v>
      </c>
      <c r="F44" s="21">
        <f>IF(OR($A44="",$B44="",$C44=""),"",B44*'MPTO_working_3-way'!$I43)</f>
        <v>3.4501695415008111</v>
      </c>
      <c r="G44" s="22">
        <f>IF(OR($A44="",$B44="",$C44=""),"",C44*'MPTO_working_3-way'!$I43)</f>
        <v>3.5442650744508333</v>
      </c>
      <c r="H44" s="17"/>
      <c r="I44" s="21"/>
      <c r="J44" s="22"/>
      <c r="K44" s="17"/>
      <c r="L44" s="21"/>
      <c r="M44" s="22"/>
      <c r="N44" s="23">
        <f t="shared" si="4"/>
        <v>42.699764982373672</v>
      </c>
      <c r="O44" s="24">
        <f t="shared" si="5"/>
        <v>28.984082897126374</v>
      </c>
      <c r="P44" s="24">
        <f t="shared" si="6"/>
        <v>28.21459397065399</v>
      </c>
      <c r="Q44" t="s">
        <v>156</v>
      </c>
      <c r="R44" t="s">
        <v>157</v>
      </c>
      <c r="S44" s="58" t="s">
        <v>161</v>
      </c>
      <c r="AD44" s="37"/>
      <c r="AE44" s="37"/>
      <c r="AH44" s="37"/>
      <c r="AI44" s="37"/>
      <c r="AJ44" t="s">
        <v>163</v>
      </c>
    </row>
    <row r="45" spans="1:36" s="36" customFormat="1" ht="15" x14ac:dyDescent="0.25">
      <c r="A45">
        <v>4.55</v>
      </c>
      <c r="B45">
        <v>3.26</v>
      </c>
      <c r="C45">
        <v>1.88</v>
      </c>
      <c r="D45" s="20">
        <f t="shared" si="0"/>
        <v>5.8443579654909872E-2</v>
      </c>
      <c r="E45" s="17">
        <f>IF(OR($A45="",$B45="",$C45=""),"",A45*'MPTO_working_3-way'!$I44)</f>
        <v>4.7088485075558886</v>
      </c>
      <c r="F45" s="21">
        <f>IF(OR($A45="",$B45="",$C45=""),"",B45*'MPTO_working_3-way'!$I44)</f>
        <v>3.3738123372818016</v>
      </c>
      <c r="G45" s="22">
        <f>IF(OR($A45="",$B45="",$C45=""),"",C45*'MPTO_working_3-way'!$I44)</f>
        <v>1.945634108616499</v>
      </c>
      <c r="H45" s="17"/>
      <c r="I45" s="21"/>
      <c r="J45" s="22"/>
      <c r="K45" s="17"/>
      <c r="L45" s="21"/>
      <c r="M45" s="22"/>
      <c r="N45" s="23">
        <f t="shared" si="4"/>
        <v>21.236614395119847</v>
      </c>
      <c r="O45" s="24">
        <f t="shared" si="5"/>
        <v>29.64005996864887</v>
      </c>
      <c r="P45" s="24">
        <f t="shared" si="6"/>
        <v>51.397125264784741</v>
      </c>
      <c r="Q45" t="s">
        <v>81</v>
      </c>
      <c r="R45" t="s">
        <v>76</v>
      </c>
      <c r="S45" s="58" t="s">
        <v>161</v>
      </c>
      <c r="AD45" s="37"/>
      <c r="AE45" s="37"/>
      <c r="AH45" s="37"/>
      <c r="AI45" s="37"/>
      <c r="AJ45" t="s">
        <v>77</v>
      </c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2023-01-27T15:31:37Z</dcterms:modified>
</cp:coreProperties>
</file>