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668E7FB4-BE1D-4F6E-BA78-B5EECBAB04FA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U5" i="2"/>
  <c r="V5" i="2"/>
  <c r="W5" i="2"/>
  <c r="X5" i="2"/>
  <c r="AA5" i="2" s="1"/>
  <c r="Y5" i="2"/>
  <c r="Z5" i="2"/>
  <c r="AC5" i="2" s="1"/>
  <c r="AB5" i="2"/>
  <c r="U6" i="2"/>
  <c r="V6" i="2"/>
  <c r="W6" i="2"/>
  <c r="X6" i="2"/>
  <c r="Y6" i="2"/>
  <c r="AB6" i="2" s="1"/>
  <c r="Z6" i="2"/>
  <c r="AA6" i="2"/>
  <c r="AC6" i="2"/>
  <c r="U7" i="2"/>
  <c r="V7" i="2"/>
  <c r="W7" i="2"/>
  <c r="X7" i="2"/>
  <c r="AA7" i="2" s="1"/>
  <c r="Y7" i="2"/>
  <c r="Z7" i="2"/>
  <c r="AC7" i="2" s="1"/>
  <c r="AB7" i="2"/>
  <c r="U8" i="2"/>
  <c r="V8" i="2"/>
  <c r="W8" i="2"/>
  <c r="X8" i="2"/>
  <c r="Y8" i="2"/>
  <c r="AB8" i="2" s="1"/>
  <c r="Z8" i="2"/>
  <c r="AA8" i="2"/>
  <c r="AC8" i="2"/>
  <c r="U9" i="2"/>
  <c r="V9" i="2"/>
  <c r="W9" i="2"/>
  <c r="X9" i="2"/>
  <c r="AA9" i="2" s="1"/>
  <c r="Y9" i="2"/>
  <c r="Z9" i="2"/>
  <c r="AC9" i="2" s="1"/>
  <c r="AB9" i="2"/>
  <c r="U10" i="2"/>
  <c r="V10" i="2"/>
  <c r="W10" i="2"/>
  <c r="X10" i="2"/>
  <c r="Y10" i="2"/>
  <c r="AB10" i="2" s="1"/>
  <c r="Z10" i="2"/>
  <c r="AA10" i="2"/>
  <c r="AC10" i="2"/>
  <c r="U11" i="2"/>
  <c r="V11" i="2"/>
  <c r="W11" i="2"/>
  <c r="X11" i="2"/>
  <c r="AA11" i="2" s="1"/>
  <c r="Y11" i="2"/>
  <c r="Z11" i="2"/>
  <c r="AC11" i="2" s="1"/>
  <c r="AB11" i="2"/>
  <c r="U12" i="2"/>
  <c r="V12" i="2"/>
  <c r="W12" i="2"/>
  <c r="X12" i="2"/>
  <c r="Y12" i="2"/>
  <c r="AB12" i="2" s="1"/>
  <c r="Z12" i="2"/>
  <c r="AA12" i="2"/>
  <c r="AC12" i="2"/>
  <c r="U13" i="2"/>
  <c r="V13" i="2"/>
  <c r="W13" i="2"/>
  <c r="X13" i="2"/>
  <c r="AA13" i="2" s="1"/>
  <c r="Y13" i="2"/>
  <c r="Z13" i="2"/>
  <c r="AC13" i="2" s="1"/>
  <c r="AB13" i="2"/>
  <c r="U14" i="2"/>
  <c r="V14" i="2"/>
  <c r="W14" i="2"/>
  <c r="X14" i="2"/>
  <c r="Y14" i="2"/>
  <c r="AB14" i="2" s="1"/>
  <c r="Z14" i="2"/>
  <c r="AA14" i="2"/>
  <c r="AC14" i="2"/>
  <c r="U15" i="2"/>
  <c r="V15" i="2"/>
  <c r="W15" i="2"/>
  <c r="X15" i="2"/>
  <c r="AA15" i="2" s="1"/>
  <c r="Y15" i="2"/>
  <c r="Z15" i="2"/>
  <c r="AC15" i="2" s="1"/>
  <c r="AB15" i="2"/>
  <c r="U16" i="2"/>
  <c r="V16" i="2"/>
  <c r="W16" i="2"/>
  <c r="X16" i="2"/>
  <c r="Y16" i="2"/>
  <c r="AB16" i="2" s="1"/>
  <c r="Z16" i="2"/>
  <c r="AA16" i="2"/>
  <c r="AC16" i="2"/>
  <c r="U17" i="2"/>
  <c r="V17" i="2"/>
  <c r="W17" i="2"/>
  <c r="X17" i="2"/>
  <c r="AA17" i="2" s="1"/>
  <c r="Y17" i="2"/>
  <c r="Z17" i="2"/>
  <c r="AC17" i="2" s="1"/>
  <c r="AB17" i="2"/>
  <c r="U18" i="2"/>
  <c r="V18" i="2"/>
  <c r="W18" i="2"/>
  <c r="X18" i="2"/>
  <c r="Y18" i="2"/>
  <c r="AB18" i="2" s="1"/>
  <c r="Z18" i="2"/>
  <c r="AA18" i="2"/>
  <c r="AC18" i="2"/>
  <c r="U19" i="2"/>
  <c r="V19" i="2"/>
  <c r="W19" i="2"/>
  <c r="X19" i="2"/>
  <c r="AA19" i="2" s="1"/>
  <c r="Y19" i="2"/>
  <c r="Z19" i="2"/>
  <c r="AC19" i="2" s="1"/>
  <c r="AB19" i="2"/>
  <c r="U20" i="2"/>
  <c r="V20" i="2"/>
  <c r="W20" i="2"/>
  <c r="X20" i="2"/>
  <c r="Y20" i="2"/>
  <c r="AB20" i="2" s="1"/>
  <c r="Z20" i="2"/>
  <c r="AA20" i="2"/>
  <c r="AC20" i="2"/>
  <c r="U21" i="2"/>
  <c r="V21" i="2"/>
  <c r="W21" i="2"/>
  <c r="X21" i="2"/>
  <c r="AA21" i="2" s="1"/>
  <c r="Y21" i="2"/>
  <c r="Z21" i="2"/>
  <c r="AC21" i="2" s="1"/>
  <c r="AB21" i="2"/>
  <c r="U22" i="2"/>
  <c r="V22" i="2"/>
  <c r="W22" i="2"/>
  <c r="X22" i="2"/>
  <c r="Y22" i="2"/>
  <c r="AB22" i="2" s="1"/>
  <c r="Z22" i="2"/>
  <c r="AA22" i="2"/>
  <c r="AC22" i="2"/>
  <c r="U23" i="2"/>
  <c r="V23" i="2"/>
  <c r="W23" i="2"/>
  <c r="X23" i="2"/>
  <c r="AA23" i="2" s="1"/>
  <c r="Y23" i="2"/>
  <c r="Z23" i="2"/>
  <c r="AC23" i="2" s="1"/>
  <c r="AB23" i="2"/>
  <c r="U24" i="2"/>
  <c r="V24" i="2"/>
  <c r="W24" i="2"/>
  <c r="X24" i="2"/>
  <c r="Y24" i="2"/>
  <c r="AB24" i="2" s="1"/>
  <c r="Z24" i="2"/>
  <c r="AA24" i="2"/>
  <c r="AC24" i="2"/>
  <c r="U25" i="2"/>
  <c r="V25" i="2"/>
  <c r="W25" i="2"/>
  <c r="X25" i="2"/>
  <c r="AA25" i="2" s="1"/>
  <c r="Y25" i="2"/>
  <c r="Z25" i="2"/>
  <c r="AC25" i="2" s="1"/>
  <c r="AB25" i="2"/>
  <c r="U26" i="2"/>
  <c r="V26" i="2"/>
  <c r="W26" i="2"/>
  <c r="X26" i="2"/>
  <c r="Y26" i="2"/>
  <c r="AB26" i="2" s="1"/>
  <c r="Z26" i="2"/>
  <c r="AA26" i="2"/>
  <c r="AC26" i="2"/>
  <c r="U27" i="2"/>
  <c r="V27" i="2"/>
  <c r="W27" i="2"/>
  <c r="X27" i="2"/>
  <c r="AA27" i="2" s="1"/>
  <c r="Y27" i="2"/>
  <c r="Z27" i="2"/>
  <c r="AC27" i="2" s="1"/>
  <c r="AB27" i="2"/>
  <c r="U28" i="2"/>
  <c r="V28" i="2"/>
  <c r="W28" i="2"/>
  <c r="X28" i="2"/>
  <c r="Y28" i="2"/>
  <c r="AB28" i="2" s="1"/>
  <c r="Z28" i="2"/>
  <c r="AA28" i="2"/>
  <c r="AC28" i="2"/>
  <c r="U29" i="2"/>
  <c r="V29" i="2"/>
  <c r="W29" i="2"/>
  <c r="X29" i="2"/>
  <c r="AA29" i="2" s="1"/>
  <c r="Y29" i="2"/>
  <c r="Z29" i="2"/>
  <c r="AC29" i="2" s="1"/>
  <c r="AB29" i="2"/>
  <c r="U30" i="2"/>
  <c r="V30" i="2"/>
  <c r="W30" i="2"/>
  <c r="X30" i="2"/>
  <c r="Y30" i="2"/>
  <c r="AB30" i="2" s="1"/>
  <c r="Z30" i="2"/>
  <c r="AA30" i="2"/>
  <c r="AC30" i="2"/>
  <c r="U31" i="2"/>
  <c r="V31" i="2"/>
  <c r="W31" i="2"/>
  <c r="X31" i="2"/>
  <c r="AA31" i="2" s="1"/>
  <c r="Y31" i="2"/>
  <c r="Z31" i="2"/>
  <c r="AC31" i="2" s="1"/>
  <c r="AB31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F12" i="2"/>
  <c r="G12" i="2"/>
  <c r="H12" i="2"/>
  <c r="I12" i="2"/>
  <c r="J12" i="2"/>
  <c r="K12" i="2"/>
  <c r="L12" i="2"/>
  <c r="M12" i="2"/>
  <c r="N12" i="2"/>
  <c r="O12" i="2"/>
  <c r="P12" i="2"/>
  <c r="E13" i="2"/>
  <c r="F13" i="2"/>
  <c r="G13" i="2"/>
  <c r="H13" i="2"/>
  <c r="I13" i="2"/>
  <c r="J13" i="2"/>
  <c r="K13" i="2"/>
  <c r="L13" i="2"/>
  <c r="M13" i="2"/>
  <c r="N13" i="2"/>
  <c r="O13" i="2"/>
  <c r="P13" i="2"/>
  <c r="E14" i="2"/>
  <c r="F14" i="2"/>
  <c r="G14" i="2"/>
  <c r="H14" i="2"/>
  <c r="I14" i="2"/>
  <c r="J14" i="2"/>
  <c r="K14" i="2"/>
  <c r="L14" i="2"/>
  <c r="M14" i="2"/>
  <c r="N14" i="2"/>
  <c r="O14" i="2"/>
  <c r="P14" i="2"/>
  <c r="E15" i="2"/>
  <c r="F15" i="2"/>
  <c r="G15" i="2"/>
  <c r="H15" i="2"/>
  <c r="I15" i="2"/>
  <c r="J15" i="2"/>
  <c r="K15" i="2"/>
  <c r="L15" i="2"/>
  <c r="M15" i="2"/>
  <c r="N15" i="2"/>
  <c r="O15" i="2"/>
  <c r="P15" i="2"/>
  <c r="E16" i="2"/>
  <c r="F16" i="2"/>
  <c r="G16" i="2"/>
  <c r="H16" i="2"/>
  <c r="I16" i="2"/>
  <c r="J16" i="2"/>
  <c r="K16" i="2"/>
  <c r="L16" i="2"/>
  <c r="M16" i="2"/>
  <c r="N16" i="2"/>
  <c r="O16" i="2"/>
  <c r="P16" i="2"/>
  <c r="E17" i="2"/>
  <c r="F17" i="2"/>
  <c r="G17" i="2"/>
  <c r="H17" i="2"/>
  <c r="I17" i="2"/>
  <c r="J17" i="2"/>
  <c r="K17" i="2"/>
  <c r="L17" i="2"/>
  <c r="M17" i="2"/>
  <c r="N17" i="2"/>
  <c r="O17" i="2"/>
  <c r="P17" i="2"/>
  <c r="E18" i="2"/>
  <c r="F18" i="2"/>
  <c r="G18" i="2"/>
  <c r="H18" i="2"/>
  <c r="I18" i="2"/>
  <c r="J18" i="2"/>
  <c r="K18" i="2"/>
  <c r="L18" i="2"/>
  <c r="M18" i="2"/>
  <c r="N18" i="2"/>
  <c r="O18" i="2"/>
  <c r="P18" i="2"/>
  <c r="E19" i="2"/>
  <c r="F19" i="2"/>
  <c r="G19" i="2"/>
  <c r="H19" i="2"/>
  <c r="I19" i="2"/>
  <c r="J19" i="2"/>
  <c r="K19" i="2"/>
  <c r="L19" i="2"/>
  <c r="M19" i="2"/>
  <c r="N19" i="2"/>
  <c r="O19" i="2"/>
  <c r="P19" i="2"/>
  <c r="E20" i="2"/>
  <c r="F20" i="2"/>
  <c r="G20" i="2"/>
  <c r="H20" i="2"/>
  <c r="I20" i="2"/>
  <c r="J20" i="2"/>
  <c r="K20" i="2"/>
  <c r="L20" i="2"/>
  <c r="M20" i="2"/>
  <c r="N20" i="2"/>
  <c r="O20" i="2"/>
  <c r="P20" i="2"/>
  <c r="E21" i="2"/>
  <c r="F21" i="2"/>
  <c r="G21" i="2"/>
  <c r="H21" i="2"/>
  <c r="I21" i="2"/>
  <c r="J21" i="2"/>
  <c r="K21" i="2"/>
  <c r="L21" i="2"/>
  <c r="M21" i="2"/>
  <c r="N21" i="2"/>
  <c r="O21" i="2"/>
  <c r="P21" i="2"/>
  <c r="E22" i="2"/>
  <c r="F22" i="2"/>
  <c r="G22" i="2"/>
  <c r="H22" i="2"/>
  <c r="I22" i="2"/>
  <c r="J22" i="2"/>
  <c r="K22" i="2"/>
  <c r="L22" i="2"/>
  <c r="M22" i="2"/>
  <c r="N22" i="2"/>
  <c r="O22" i="2"/>
  <c r="P22" i="2"/>
  <c r="E23" i="2"/>
  <c r="F23" i="2"/>
  <c r="G23" i="2"/>
  <c r="H23" i="2"/>
  <c r="I23" i="2"/>
  <c r="J23" i="2"/>
  <c r="K23" i="2"/>
  <c r="L23" i="2"/>
  <c r="M23" i="2"/>
  <c r="N23" i="2"/>
  <c r="O23" i="2"/>
  <c r="P23" i="2"/>
  <c r="E24" i="2"/>
  <c r="F24" i="2"/>
  <c r="G24" i="2"/>
  <c r="H24" i="2"/>
  <c r="I24" i="2"/>
  <c r="J24" i="2"/>
  <c r="K24" i="2"/>
  <c r="L24" i="2"/>
  <c r="M24" i="2"/>
  <c r="N24" i="2"/>
  <c r="O24" i="2"/>
  <c r="P24" i="2"/>
  <c r="E25" i="2"/>
  <c r="F25" i="2"/>
  <c r="G25" i="2"/>
  <c r="H25" i="2"/>
  <c r="I25" i="2"/>
  <c r="J25" i="2"/>
  <c r="K25" i="2"/>
  <c r="L25" i="2"/>
  <c r="M25" i="2"/>
  <c r="N25" i="2"/>
  <c r="O25" i="2"/>
  <c r="P25" i="2"/>
  <c r="E26" i="2"/>
  <c r="F26" i="2"/>
  <c r="G26" i="2"/>
  <c r="H26" i="2"/>
  <c r="I26" i="2"/>
  <c r="J26" i="2"/>
  <c r="K26" i="2"/>
  <c r="L26" i="2"/>
  <c r="M26" i="2"/>
  <c r="N26" i="2"/>
  <c r="O26" i="2"/>
  <c r="P26" i="2"/>
  <c r="E27" i="2"/>
  <c r="F27" i="2"/>
  <c r="G27" i="2"/>
  <c r="H27" i="2"/>
  <c r="I27" i="2"/>
  <c r="J27" i="2"/>
  <c r="K27" i="2"/>
  <c r="L27" i="2"/>
  <c r="M27" i="2"/>
  <c r="N27" i="2"/>
  <c r="O27" i="2"/>
  <c r="P27" i="2"/>
  <c r="E28" i="2"/>
  <c r="F28" i="2"/>
  <c r="G28" i="2"/>
  <c r="H28" i="2"/>
  <c r="I28" i="2"/>
  <c r="J28" i="2"/>
  <c r="K28" i="2"/>
  <c r="L28" i="2"/>
  <c r="M28" i="2"/>
  <c r="N28" i="2"/>
  <c r="O28" i="2"/>
  <c r="P28" i="2"/>
  <c r="E29" i="2"/>
  <c r="F29" i="2"/>
  <c r="G29" i="2"/>
  <c r="H29" i="2"/>
  <c r="I29" i="2"/>
  <c r="J29" i="2"/>
  <c r="K29" i="2"/>
  <c r="L29" i="2"/>
  <c r="M29" i="2"/>
  <c r="N29" i="2"/>
  <c r="O29" i="2"/>
  <c r="P29" i="2"/>
  <c r="E30" i="2"/>
  <c r="F30" i="2"/>
  <c r="G30" i="2"/>
  <c r="H30" i="2"/>
  <c r="I30" i="2"/>
  <c r="J30" i="2"/>
  <c r="K30" i="2"/>
  <c r="L30" i="2"/>
  <c r="M30" i="2"/>
  <c r="N30" i="2"/>
  <c r="O30" i="2"/>
  <c r="P30" i="2"/>
  <c r="E31" i="2"/>
  <c r="F31" i="2"/>
  <c r="G31" i="2"/>
  <c r="H31" i="2"/>
  <c r="I31" i="2"/>
  <c r="J31" i="2"/>
  <c r="K31" i="2"/>
  <c r="L31" i="2"/>
  <c r="M31" i="2"/>
  <c r="N31" i="2"/>
  <c r="O31" i="2"/>
  <c r="P3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42" i="5" l="1"/>
  <c r="I658" i="1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I96" i="4" l="1"/>
  <c r="Y928" i="4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L128" i="4" s="1"/>
  <c r="AR128" i="4" s="1"/>
  <c r="G128" i="4" s="1"/>
  <c r="AG128" i="4"/>
  <c r="AJ128" i="4"/>
  <c r="AP128" i="4" s="1"/>
  <c r="AV128" i="4" s="1"/>
  <c r="AA128" i="4"/>
  <c r="AM128" i="4" s="1"/>
  <c r="AS128" i="4" s="1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41" i="4" s="1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X30" i="4" s="1"/>
  <c r="Y30" i="4" s="1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X178" i="4" s="1"/>
  <c r="Y178" i="4" s="1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L116" i="4" s="1"/>
  <c r="AR116" i="4" s="1"/>
  <c r="D116" i="4" s="1"/>
  <c r="H116" i="4" s="1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L132" i="4"/>
  <c r="AR132" i="4" s="1"/>
  <c r="E132" i="4" s="1"/>
  <c r="I132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O96" i="4" s="1"/>
  <c r="AU96" i="4" s="1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G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G147" i="4"/>
  <c r="AD814" i="4"/>
  <c r="AI814" i="4"/>
  <c r="AG814" i="4"/>
  <c r="AJ814" i="4"/>
  <c r="AK814" i="4"/>
  <c r="AH814" i="4"/>
  <c r="AF814" i="4"/>
  <c r="X891" i="4"/>
  <c r="AK891" i="4" s="1"/>
  <c r="Y891" i="4"/>
  <c r="AG20" i="4"/>
  <c r="AI610" i="4"/>
  <c r="AJ610" i="4"/>
  <c r="AF610" i="4"/>
  <c r="AG610" i="4"/>
  <c r="AH610" i="4"/>
  <c r="AK61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G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C140" i="4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X117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Y12" i="4"/>
  <c r="Y50" i="4"/>
  <c r="Z50" i="4" s="1"/>
  <c r="AC123" i="4"/>
  <c r="Z123" i="4"/>
  <c r="AD123" i="4"/>
  <c r="AE123" i="4"/>
  <c r="AA123" i="4"/>
  <c r="AB123" i="4"/>
  <c r="Z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D164" i="4"/>
  <c r="AB164" i="4"/>
  <c r="Z164" i="4"/>
  <c r="AA164" i="4"/>
  <c r="AC164" i="4"/>
  <c r="AE164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AE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Z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AI170" i="4" l="1"/>
  <c r="AB66" i="4"/>
  <c r="AA66" i="4"/>
  <c r="AE66" i="4"/>
  <c r="AB20" i="4"/>
  <c r="AH20" i="4"/>
  <c r="AF66" i="4"/>
  <c r="AN128" i="4"/>
  <c r="AT128" i="4" s="1"/>
  <c r="AE120" i="4"/>
  <c r="AA91" i="4"/>
  <c r="AM91" i="4" s="1"/>
  <c r="AS91" i="4" s="1"/>
  <c r="AC91" i="4"/>
  <c r="Z140" i="4"/>
  <c r="AD147" i="4"/>
  <c r="AB147" i="4"/>
  <c r="AI140" i="4"/>
  <c r="AO140" i="4" s="1"/>
  <c r="AU140" i="4" s="1"/>
  <c r="AI120" i="4"/>
  <c r="AH147" i="4"/>
  <c r="AF147" i="4"/>
  <c r="AH91" i="4"/>
  <c r="AP47" i="4"/>
  <c r="AV47" i="4" s="1"/>
  <c r="AM109" i="4"/>
  <c r="AS109" i="4" s="1"/>
  <c r="AB120" i="4"/>
  <c r="AC120" i="4"/>
  <c r="AA120" i="4"/>
  <c r="AM120" i="4" s="1"/>
  <c r="AS120" i="4" s="1"/>
  <c r="AD91" i="4"/>
  <c r="AB91" i="4"/>
  <c r="Z91" i="4"/>
  <c r="AO171" i="4"/>
  <c r="AU171" i="4" s="1"/>
  <c r="AE140" i="4"/>
  <c r="AF140" i="4"/>
  <c r="AC147" i="4"/>
  <c r="AE147" i="4"/>
  <c r="AA147" i="4"/>
  <c r="AD24" i="4"/>
  <c r="Y113" i="4"/>
  <c r="Z113" i="4" s="1"/>
  <c r="AB22" i="4"/>
  <c r="AA140" i="4"/>
  <c r="AH120" i="4"/>
  <c r="AK120" i="4"/>
  <c r="AJ120" i="4"/>
  <c r="AJ147" i="4"/>
  <c r="AI147" i="4"/>
  <c r="AK147" i="4"/>
  <c r="AK91" i="4"/>
  <c r="AQ91" i="4" s="1"/>
  <c r="AW91" i="4" s="1"/>
  <c r="AJ91" i="4"/>
  <c r="AF91" i="4"/>
  <c r="AL91" i="4" s="1"/>
  <c r="AR91" i="4" s="1"/>
  <c r="E91" i="4" s="1"/>
  <c r="I91" i="4" s="1"/>
  <c r="AN124" i="4"/>
  <c r="AT124" i="4" s="1"/>
  <c r="AQ151" i="4"/>
  <c r="AW151" i="4" s="1"/>
  <c r="AI66" i="4"/>
  <c r="AD20" i="4"/>
  <c r="AC20" i="4"/>
  <c r="AK20" i="4"/>
  <c r="AK66" i="4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Z66" i="4"/>
  <c r="AL66" i="4" s="1"/>
  <c r="AR66" i="4" s="1"/>
  <c r="D66" i="4" s="1"/>
  <c r="H66" i="4" s="1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M140" i="4" s="1"/>
  <c r="AS140" i="4" s="1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Q108" i="4" s="1"/>
  <c r="AW108" i="4" s="1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D92" i="4" s="1"/>
  <c r="H92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O8" i="4"/>
  <c r="AU8" i="4" s="1"/>
  <c r="AO115" i="4"/>
  <c r="AU115" i="4" s="1"/>
  <c r="AG180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F113" i="4"/>
  <c r="AL113" i="4" s="1"/>
  <c r="AR113" i="4" s="1"/>
  <c r="F113" i="4" s="1"/>
  <c r="J113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F92" i="4"/>
  <c r="J92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120" i="4" l="1"/>
  <c r="AT120" i="4" s="1"/>
  <c r="AO120" i="4"/>
  <c r="AU120" i="4" s="1"/>
  <c r="AD149" i="4"/>
  <c r="E92" i="4"/>
  <c r="I92" i="4" s="1"/>
  <c r="Z174" i="4"/>
  <c r="AN22" i="4"/>
  <c r="AT22" i="4" s="1"/>
  <c r="AQ66" i="4"/>
  <c r="AW66" i="4" s="1"/>
  <c r="AN20" i="4"/>
  <c r="AT20" i="4" s="1"/>
  <c r="AL20" i="4"/>
  <c r="AR20" i="4" s="1"/>
  <c r="G20" i="4" s="1"/>
  <c r="AM66" i="4"/>
  <c r="AS66" i="4" s="1"/>
  <c r="AO20" i="4"/>
  <c r="AU20" i="4" s="1"/>
  <c r="AO66" i="4"/>
  <c r="AU66" i="4" s="1"/>
  <c r="AQ118" i="4"/>
  <c r="AW118" i="4" s="1"/>
  <c r="AM104" i="4"/>
  <c r="AS104" i="4" s="1"/>
  <c r="AE149" i="4"/>
  <c r="AQ149" i="4" s="1"/>
  <c r="AW149" i="4" s="1"/>
  <c r="G92" i="4"/>
  <c r="F115" i="4"/>
  <c r="J115" i="4" s="1"/>
  <c r="AQ20" i="4"/>
  <c r="AW20" i="4" s="1"/>
  <c r="AL168" i="4"/>
  <c r="AR168" i="4" s="1"/>
  <c r="AM61" i="4"/>
  <c r="AS61" i="4" s="1"/>
  <c r="AO22" i="4"/>
  <c r="AU22" i="4" s="1"/>
  <c r="AP66" i="4"/>
  <c r="AV66" i="4" s="1"/>
  <c r="AN140" i="4"/>
  <c r="AT140" i="4" s="1"/>
  <c r="D164" i="4"/>
  <c r="H164" i="4" s="1"/>
  <c r="F191" i="4"/>
  <c r="J191" i="4" s="1"/>
  <c r="E191" i="4"/>
  <c r="I191" i="4" s="1"/>
  <c r="AQ113" i="4"/>
  <c r="AW113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F174" i="4" s="1"/>
  <c r="J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36" i="4"/>
  <c r="H136" i="4" s="1"/>
  <c r="D113" i="4"/>
  <c r="H113" i="4" s="1"/>
  <c r="AN203" i="4"/>
  <c r="AT203" i="4" s="1"/>
  <c r="AJ7" i="4"/>
  <c r="AP155" i="4"/>
  <c r="AV155" i="4" s="1"/>
  <c r="AP79" i="4"/>
  <c r="AV79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G182" i="4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F11" i="4"/>
  <c r="J11" i="4" s="1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G174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20" i="4" l="1"/>
  <c r="J20" i="4" s="1"/>
  <c r="E20" i="4"/>
  <c r="I20" i="4" s="1"/>
  <c r="AM175" i="4"/>
  <c r="AS175" i="4" s="1"/>
  <c r="G11" i="4"/>
  <c r="AQ174" i="4"/>
  <c r="AW174" i="4" s="1"/>
  <c r="D11" i="4"/>
  <c r="H11" i="4" s="1"/>
  <c r="G21" i="4"/>
  <c r="AL7" i="4"/>
  <c r="AR7" i="4" s="1"/>
  <c r="G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F7" i="4"/>
  <c r="J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7" i="4" l="1"/>
  <c r="I7" i="4" s="1"/>
  <c r="G56" i="4"/>
  <c r="E175" i="4"/>
  <c r="I175" i="4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202" i="10"/>
  <c r="D200" i="10"/>
  <c r="D198" i="10"/>
  <c r="D201" i="10"/>
  <c r="D199" i="10"/>
  <c r="D201" i="3"/>
  <c r="D202" i="3"/>
  <c r="D200" i="3"/>
  <c r="D198" i="3"/>
  <c r="D199" i="3"/>
  <c r="D194" i="3"/>
  <c r="D195" i="3"/>
  <c r="D196" i="3"/>
  <c r="D193" i="3"/>
  <c r="D197" i="3"/>
  <c r="D191" i="3"/>
  <c r="D192" i="3"/>
  <c r="D193" i="10"/>
  <c r="D197" i="10"/>
  <c r="D196" i="10"/>
  <c r="D191" i="10"/>
  <c r="D194" i="10"/>
  <c r="D195" i="10"/>
  <c r="D192" i="10"/>
  <c r="D188" i="10"/>
  <c r="D189" i="10"/>
  <c r="D190" i="10"/>
  <c r="D182" i="10"/>
  <c r="D184" i="10"/>
  <c r="D187" i="10"/>
  <c r="D183" i="10"/>
  <c r="D186" i="10"/>
  <c r="D185" i="10"/>
  <c r="D188" i="3"/>
  <c r="D187" i="3"/>
  <c r="D189" i="3"/>
  <c r="D182" i="3"/>
  <c r="D184" i="3"/>
  <c r="D190" i="3"/>
  <c r="D185" i="3"/>
  <c r="D186" i="3"/>
  <c r="D183" i="3"/>
  <c r="D175" i="10"/>
  <c r="D180" i="10"/>
  <c r="D171" i="10"/>
  <c r="D170" i="10"/>
  <c r="D97" i="10"/>
  <c r="D126" i="10"/>
  <c r="D90" i="10"/>
  <c r="D166" i="10"/>
  <c r="D80" i="10"/>
  <c r="D158" i="10"/>
  <c r="D120" i="10"/>
  <c r="D77" i="10"/>
  <c r="D150" i="10"/>
  <c r="D148" i="10"/>
  <c r="D98" i="10"/>
  <c r="D76" i="10"/>
  <c r="D102" i="10"/>
  <c r="D143" i="10"/>
  <c r="D86" i="10"/>
  <c r="D163" i="10"/>
  <c r="D118" i="10"/>
  <c r="D125" i="10"/>
  <c r="D138" i="10"/>
  <c r="D135" i="10"/>
  <c r="D69" i="10"/>
  <c r="D93" i="10"/>
  <c r="D139" i="10"/>
  <c r="D154" i="10"/>
  <c r="D101" i="10"/>
  <c r="D109" i="10"/>
  <c r="D64" i="10"/>
  <c r="D110" i="10"/>
  <c r="D167" i="10"/>
  <c r="D178" i="10"/>
  <c r="D168" i="10"/>
  <c r="D169" i="10"/>
  <c r="D134" i="10"/>
  <c r="D151" i="10"/>
  <c r="D113" i="10"/>
  <c r="D74" i="10"/>
  <c r="D128" i="10"/>
  <c r="D111" i="10"/>
  <c r="D79" i="10"/>
  <c r="D88" i="10"/>
  <c r="D87" i="10"/>
  <c r="D162" i="10"/>
  <c r="D67" i="10"/>
  <c r="D147" i="10"/>
  <c r="D70" i="10"/>
  <c r="D84" i="10"/>
  <c r="D72" i="10"/>
  <c r="D145" i="10"/>
  <c r="D121" i="10"/>
  <c r="D159" i="10"/>
  <c r="D127" i="10"/>
  <c r="D160" i="10"/>
  <c r="D96" i="10"/>
  <c r="D83" i="10"/>
  <c r="D144" i="10"/>
  <c r="D174" i="10"/>
  <c r="D173" i="10"/>
  <c r="D172" i="10"/>
  <c r="D179" i="10"/>
  <c r="D152" i="10"/>
  <c r="D137" i="10"/>
  <c r="D117" i="10"/>
  <c r="D140" i="10"/>
  <c r="D146" i="10"/>
  <c r="D85" i="10"/>
  <c r="D136" i="10"/>
  <c r="D142" i="10"/>
  <c r="D68" i="10"/>
  <c r="D73" i="10"/>
  <c r="D89" i="10"/>
  <c r="D100" i="10"/>
  <c r="D66" i="10"/>
  <c r="D112" i="10"/>
  <c r="D105" i="10"/>
  <c r="D106" i="10"/>
  <c r="D108" i="10"/>
  <c r="D81" i="10"/>
  <c r="D141" i="10"/>
  <c r="D94" i="10"/>
  <c r="D95" i="10"/>
  <c r="D164" i="10"/>
  <c r="D165" i="10"/>
  <c r="D130" i="10"/>
  <c r="D156" i="10"/>
  <c r="D149" i="10"/>
  <c r="D124" i="10"/>
  <c r="D176" i="10"/>
  <c r="D181" i="10"/>
  <c r="D177" i="10"/>
  <c r="D155" i="10"/>
  <c r="D114" i="10"/>
  <c r="D82" i="10"/>
  <c r="D119" i="10"/>
  <c r="D132" i="10"/>
  <c r="D75" i="10"/>
  <c r="D91" i="10"/>
  <c r="D107" i="10"/>
  <c r="D153" i="10"/>
  <c r="D103" i="10"/>
  <c r="D92" i="10"/>
  <c r="D71" i="10"/>
  <c r="D116" i="10"/>
  <c r="D129" i="10"/>
  <c r="D157" i="10"/>
  <c r="D115" i="10"/>
  <c r="D131" i="10"/>
  <c r="D65" i="10"/>
  <c r="D133" i="10"/>
  <c r="D104" i="10"/>
  <c r="D78" i="10"/>
  <c r="D99" i="10"/>
  <c r="D123" i="10"/>
  <c r="D122" i="10"/>
  <c r="D161" i="10"/>
  <c r="D3" i="10"/>
  <c r="D2" i="10"/>
  <c r="D2" i="3"/>
  <c r="D3" i="3"/>
  <c r="D62" i="10"/>
  <c r="D50" i="10"/>
  <c r="D49" i="10"/>
  <c r="D35" i="10"/>
  <c r="D23" i="10"/>
  <c r="D33" i="10"/>
  <c r="D30" i="10"/>
  <c r="D44" i="10"/>
  <c r="D45" i="10"/>
  <c r="D48" i="10"/>
  <c r="D11" i="10"/>
  <c r="D4" i="10"/>
  <c r="D28" i="10"/>
  <c r="D60" i="10"/>
  <c r="D42" i="10"/>
  <c r="D53" i="10"/>
  <c r="D22" i="10"/>
  <c r="D15" i="10"/>
  <c r="D14" i="10"/>
  <c r="D19" i="10"/>
  <c r="D34" i="10"/>
  <c r="D41" i="10"/>
  <c r="D26" i="10"/>
  <c r="D17" i="10"/>
  <c r="D29" i="10"/>
  <c r="D63" i="10"/>
  <c r="D5" i="10"/>
  <c r="D13" i="10"/>
  <c r="D51" i="10"/>
  <c r="D59" i="10"/>
  <c r="D12" i="10"/>
  <c r="D40" i="10"/>
  <c r="D39" i="10"/>
  <c r="D37" i="10"/>
  <c r="D10" i="10"/>
  <c r="D57" i="10"/>
  <c r="D38" i="10"/>
  <c r="D9" i="10"/>
  <c r="D54" i="10"/>
  <c r="D61" i="10"/>
  <c r="D25" i="10"/>
  <c r="D8" i="10"/>
  <c r="D6" i="10"/>
  <c r="D16" i="10"/>
  <c r="D56" i="10"/>
  <c r="D55" i="10"/>
  <c r="D36" i="10"/>
  <c r="D31" i="10"/>
  <c r="D52" i="10"/>
  <c r="D18" i="10"/>
  <c r="D20" i="10"/>
  <c r="D43" i="10"/>
  <c r="D47" i="10"/>
  <c r="D24" i="10"/>
  <c r="D32" i="10"/>
  <c r="D58" i="10"/>
  <c r="D46" i="10"/>
  <c r="D21" i="10"/>
  <c r="D27" i="10"/>
  <c r="D7" i="10"/>
  <c r="K184" i="3" l="1"/>
  <c r="J184" i="3"/>
  <c r="F184" i="3"/>
  <c r="I184" i="3"/>
  <c r="H184" i="3"/>
  <c r="F199" i="3"/>
  <c r="I199" i="3"/>
  <c r="J199" i="3"/>
  <c r="K199" i="3"/>
  <c r="H199" i="3"/>
  <c r="H190" i="3"/>
  <c r="F190" i="3"/>
  <c r="J190" i="3"/>
  <c r="I190" i="3"/>
  <c r="K190" i="3"/>
  <c r="I196" i="3"/>
  <c r="F196" i="3"/>
  <c r="H196" i="3"/>
  <c r="J196" i="3"/>
  <c r="K196" i="3"/>
  <c r="J189" i="3"/>
  <c r="K189" i="3"/>
  <c r="H189" i="3"/>
  <c r="I189" i="3"/>
  <c r="F189" i="3"/>
  <c r="K191" i="3"/>
  <c r="F191" i="3"/>
  <c r="J191" i="3"/>
  <c r="I191" i="3"/>
  <c r="H191" i="3"/>
  <c r="K192" i="3"/>
  <c r="H192" i="3"/>
  <c r="F192" i="3"/>
  <c r="I192" i="3"/>
  <c r="J192" i="3"/>
  <c r="I200" i="3"/>
  <c r="J200" i="3"/>
  <c r="H200" i="3"/>
  <c r="F200" i="3"/>
  <c r="K200" i="3"/>
  <c r="K195" i="3"/>
  <c r="I195" i="3"/>
  <c r="H195" i="3"/>
  <c r="J195" i="3"/>
  <c r="F195" i="3"/>
  <c r="K193" i="3"/>
  <c r="H193" i="3"/>
  <c r="I193" i="3"/>
  <c r="J193" i="3"/>
  <c r="F193" i="3"/>
  <c r="H188" i="3"/>
  <c r="I188" i="3"/>
  <c r="K188" i="3"/>
  <c r="J188" i="3"/>
  <c r="F188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I183" i="3"/>
  <c r="F183" i="3"/>
  <c r="J183" i="3"/>
  <c r="H183" i="3"/>
  <c r="K183" i="3"/>
  <c r="I198" i="3"/>
  <c r="F198" i="3"/>
  <c r="J198" i="3"/>
  <c r="H198" i="3"/>
  <c r="K198" i="3"/>
  <c r="F197" i="3"/>
  <c r="I197" i="3"/>
  <c r="J197" i="3"/>
  <c r="K197" i="3"/>
  <c r="H197" i="3"/>
  <c r="K194" i="3"/>
  <c r="J194" i="3"/>
  <c r="I194" i="3"/>
  <c r="H194" i="3"/>
  <c r="F194" i="3"/>
  <c r="I186" i="3"/>
  <c r="F186" i="3"/>
  <c r="H186" i="3"/>
  <c r="K186" i="3"/>
  <c r="J186" i="3"/>
  <c r="H187" i="3"/>
  <c r="K187" i="3"/>
  <c r="F187" i="3"/>
  <c r="I187" i="3"/>
  <c r="J187" i="3"/>
  <c r="F185" i="3"/>
  <c r="K185" i="3"/>
  <c r="H185" i="3"/>
  <c r="J185" i="3"/>
  <c r="I185" i="3"/>
  <c r="I3" i="3"/>
  <c r="H3" i="3"/>
  <c r="K3" i="3"/>
  <c r="F3" i="3"/>
  <c r="J3" i="3"/>
  <c r="J202" i="3"/>
  <c r="I202" i="3"/>
  <c r="K202" i="3"/>
  <c r="F202" i="3"/>
  <c r="H202" i="3"/>
  <c r="I182" i="3"/>
  <c r="H182" i="3"/>
  <c r="J182" i="3"/>
  <c r="K182" i="3"/>
  <c r="F182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  <c r="D175" i="3"/>
  <c r="D169" i="3"/>
  <c r="D173" i="3"/>
  <c r="D171" i="3"/>
  <c r="D172" i="3"/>
  <c r="D165" i="3"/>
  <c r="D159" i="3"/>
  <c r="D101" i="3"/>
  <c r="D111" i="3"/>
  <c r="D81" i="3"/>
  <c r="D155" i="3"/>
  <c r="D98" i="3"/>
  <c r="D140" i="3"/>
  <c r="D100" i="3"/>
  <c r="D115" i="3"/>
  <c r="D97" i="3"/>
  <c r="D152" i="3"/>
  <c r="D166" i="3"/>
  <c r="D150" i="3"/>
  <c r="D108" i="3"/>
  <c r="D139" i="3"/>
  <c r="D83" i="3"/>
  <c r="D129" i="3"/>
  <c r="D130" i="3"/>
  <c r="D107" i="3"/>
  <c r="D138" i="3"/>
  <c r="D179" i="3"/>
  <c r="D170" i="3"/>
  <c r="D176" i="3"/>
  <c r="D78" i="3"/>
  <c r="D163" i="3"/>
  <c r="D123" i="3"/>
  <c r="D102" i="3"/>
  <c r="D128" i="3"/>
  <c r="D158" i="3"/>
  <c r="D87" i="3"/>
  <c r="D85" i="3"/>
  <c r="D113" i="3"/>
  <c r="D80" i="3"/>
  <c r="D161" i="3"/>
  <c r="D89" i="3"/>
  <c r="D117" i="3"/>
  <c r="D141" i="3"/>
  <c r="D131" i="3"/>
  <c r="D106" i="3"/>
  <c r="D90" i="3"/>
  <c r="D109" i="3"/>
  <c r="D162" i="3"/>
  <c r="D156" i="3"/>
  <c r="D142" i="3"/>
  <c r="D127" i="3"/>
  <c r="D147" i="3"/>
  <c r="D64" i="3"/>
  <c r="D76" i="3"/>
  <c r="D75" i="3"/>
  <c r="D74" i="3"/>
  <c r="D72" i="3"/>
  <c r="D70" i="3"/>
  <c r="D65" i="3"/>
  <c r="D177" i="3"/>
  <c r="D167" i="3"/>
  <c r="D174" i="3"/>
  <c r="D153" i="3"/>
  <c r="D124" i="3"/>
  <c r="D82" i="3"/>
  <c r="D160" i="3"/>
  <c r="D110" i="3"/>
  <c r="D137" i="3"/>
  <c r="D146" i="3"/>
  <c r="D122" i="3"/>
  <c r="D144" i="3"/>
  <c r="D119" i="3"/>
  <c r="D135" i="3"/>
  <c r="D120" i="3"/>
  <c r="D145" i="3"/>
  <c r="D114" i="3"/>
  <c r="D92" i="3"/>
  <c r="D104" i="3"/>
  <c r="D103" i="3"/>
  <c r="D125" i="3"/>
  <c r="D134" i="3"/>
  <c r="D136" i="3"/>
  <c r="D94" i="3"/>
  <c r="D180" i="3"/>
  <c r="D168" i="3"/>
  <c r="D178" i="3"/>
  <c r="D181" i="3"/>
  <c r="D86" i="3"/>
  <c r="D112" i="3"/>
  <c r="D148" i="3"/>
  <c r="D121" i="3"/>
  <c r="D118" i="3"/>
  <c r="D132" i="3"/>
  <c r="D154" i="3"/>
  <c r="D149" i="3"/>
  <c r="D91" i="3"/>
  <c r="D95" i="3"/>
  <c r="D93" i="3"/>
  <c r="D99" i="3"/>
  <c r="D126" i="3"/>
  <c r="D116" i="3"/>
  <c r="D157" i="3"/>
  <c r="D96" i="3"/>
  <c r="D151" i="3"/>
  <c r="D71" i="3"/>
  <c r="D68" i="3"/>
  <c r="D69" i="3"/>
  <c r="D67" i="3"/>
  <c r="D77" i="3"/>
  <c r="D143" i="3"/>
  <c r="D88" i="3"/>
  <c r="D84" i="3"/>
  <c r="D164" i="3"/>
  <c r="D133" i="3"/>
  <c r="D105" i="3"/>
  <c r="D79" i="3"/>
  <c r="D73" i="3"/>
  <c r="D66" i="3"/>
  <c r="D34" i="3"/>
  <c r="D11" i="3"/>
  <c r="D18" i="3"/>
  <c r="D57" i="3"/>
  <c r="D53" i="3"/>
  <c r="D44" i="3"/>
  <c r="D28" i="3"/>
  <c r="D15" i="3"/>
  <c r="D42" i="3"/>
  <c r="D50" i="3"/>
  <c r="D14" i="3"/>
  <c r="D19" i="3"/>
  <c r="D21" i="3"/>
  <c r="D32" i="3"/>
  <c r="D30" i="3"/>
  <c r="D6" i="3"/>
  <c r="D24" i="3"/>
  <c r="D59" i="3"/>
  <c r="D54" i="3"/>
  <c r="D7" i="3"/>
  <c r="D20" i="3"/>
  <c r="D27" i="3"/>
  <c r="D38" i="3"/>
  <c r="D51" i="3"/>
  <c r="D37" i="3"/>
  <c r="D46" i="3"/>
  <c r="D49" i="3"/>
  <c r="D33" i="3"/>
  <c r="D60" i="3"/>
  <c r="D13" i="3"/>
  <c r="D43" i="3"/>
  <c r="D5" i="3"/>
  <c r="D63" i="3"/>
  <c r="D61" i="3"/>
  <c r="D26" i="3"/>
  <c r="D25" i="3"/>
  <c r="D45" i="3"/>
  <c r="D47" i="3"/>
  <c r="D16" i="3"/>
  <c r="D23" i="3"/>
  <c r="D41" i="3"/>
  <c r="D58" i="3"/>
  <c r="D29" i="3"/>
  <c r="D9" i="3"/>
  <c r="D36" i="3"/>
  <c r="D10" i="3"/>
  <c r="D35" i="3"/>
  <c r="D62" i="3"/>
  <c r="D40" i="3"/>
  <c r="D52" i="3"/>
  <c r="D17" i="3"/>
  <c r="D56" i="3"/>
  <c r="D4" i="3"/>
  <c r="D12" i="3"/>
  <c r="D55" i="3"/>
  <c r="D39" i="3"/>
  <c r="D8" i="3"/>
  <c r="D48" i="3"/>
  <c r="D22" i="3"/>
  <c r="D31" i="3"/>
  <c r="F31" i="3" l="1"/>
  <c r="H31" i="3"/>
  <c r="K31" i="3"/>
  <c r="I31" i="3"/>
  <c r="J31" i="3"/>
  <c r="F5" i="3"/>
  <c r="H5" i="3"/>
  <c r="I5" i="3"/>
  <c r="J5" i="3"/>
  <c r="K5" i="3"/>
  <c r="H66" i="3"/>
  <c r="F66" i="3"/>
  <c r="J66" i="3"/>
  <c r="I66" i="3"/>
  <c r="K66" i="3"/>
  <c r="F43" i="3"/>
  <c r="J43" i="3"/>
  <c r="H43" i="3"/>
  <c r="I43" i="3"/>
  <c r="K43" i="3"/>
  <c r="J22" i="3"/>
  <c r="K22" i="3"/>
  <c r="F22" i="3"/>
  <c r="H22" i="3"/>
  <c r="I22" i="3"/>
  <c r="J13" i="3"/>
  <c r="H13" i="3"/>
  <c r="F13" i="3"/>
  <c r="I13" i="3"/>
  <c r="K13" i="3"/>
  <c r="J48" i="3"/>
  <c r="H48" i="3"/>
  <c r="F48" i="3"/>
  <c r="K48" i="3"/>
  <c r="I48" i="3"/>
  <c r="F60" i="3"/>
  <c r="I60" i="3"/>
  <c r="J60" i="3"/>
  <c r="K60" i="3"/>
  <c r="H60" i="3"/>
  <c r="I8" i="3"/>
  <c r="F8" i="3"/>
  <c r="H8" i="3"/>
  <c r="K8" i="3"/>
  <c r="J8" i="3"/>
  <c r="K33" i="3"/>
  <c r="I33" i="3"/>
  <c r="F33" i="3"/>
  <c r="J33" i="3"/>
  <c r="H33" i="3"/>
  <c r="J39" i="3"/>
  <c r="I39" i="3"/>
  <c r="F39" i="3"/>
  <c r="K39" i="3"/>
  <c r="H39" i="3"/>
  <c r="I49" i="3"/>
  <c r="F49" i="3"/>
  <c r="J49" i="3"/>
  <c r="K49" i="3"/>
  <c r="H49" i="3"/>
  <c r="K55" i="3"/>
  <c r="J55" i="3"/>
  <c r="H55" i="3"/>
  <c r="F55" i="3"/>
  <c r="I55" i="3"/>
  <c r="K46" i="3"/>
  <c r="I46" i="3"/>
  <c r="F46" i="3"/>
  <c r="H46" i="3"/>
  <c r="J46" i="3"/>
  <c r="H12" i="3"/>
  <c r="F12" i="3"/>
  <c r="J12" i="3"/>
  <c r="I12" i="3"/>
  <c r="K12" i="3"/>
  <c r="K37" i="3"/>
  <c r="J37" i="3"/>
  <c r="H37" i="3"/>
  <c r="F37" i="3"/>
  <c r="I37" i="3"/>
  <c r="K73" i="3"/>
  <c r="F73" i="3"/>
  <c r="H73" i="3"/>
  <c r="I73" i="3"/>
  <c r="J73" i="3"/>
  <c r="J51" i="3"/>
  <c r="F51" i="3"/>
  <c r="H51" i="3"/>
  <c r="K51" i="3"/>
  <c r="I51" i="3"/>
  <c r="J79" i="3"/>
  <c r="K79" i="3"/>
  <c r="I79" i="3"/>
  <c r="H79" i="3"/>
  <c r="F79" i="3"/>
  <c r="H105" i="3"/>
  <c r="J105" i="3"/>
  <c r="K105" i="3"/>
  <c r="I105" i="3"/>
  <c r="F105" i="3"/>
  <c r="F133" i="3"/>
  <c r="K133" i="3"/>
  <c r="I133" i="3"/>
  <c r="J133" i="3"/>
  <c r="H133" i="3"/>
  <c r="I164" i="3"/>
  <c r="J164" i="3"/>
  <c r="K164" i="3"/>
  <c r="F164" i="3"/>
  <c r="H164" i="3"/>
  <c r="F84" i="3"/>
  <c r="J84" i="3"/>
  <c r="I84" i="3"/>
  <c r="K84" i="3"/>
  <c r="H84" i="3"/>
  <c r="J88" i="3"/>
  <c r="I88" i="3"/>
  <c r="F88" i="3"/>
  <c r="K88" i="3"/>
  <c r="H88" i="3"/>
  <c r="F143" i="3"/>
  <c r="K143" i="3"/>
  <c r="I143" i="3"/>
  <c r="H143" i="3"/>
  <c r="J143" i="3"/>
  <c r="I38" i="3"/>
  <c r="H38" i="3"/>
  <c r="F38" i="3"/>
  <c r="J38" i="3"/>
  <c r="K38" i="3"/>
  <c r="J4" i="3"/>
  <c r="H4" i="3"/>
  <c r="I4" i="3"/>
  <c r="F4" i="3"/>
  <c r="K4" i="3"/>
  <c r="H27" i="3"/>
  <c r="J27" i="3"/>
  <c r="I27" i="3"/>
  <c r="K27" i="3"/>
  <c r="F27" i="3"/>
  <c r="F56" i="3"/>
  <c r="I56" i="3"/>
  <c r="J56" i="3"/>
  <c r="K56" i="3"/>
  <c r="H56" i="3"/>
  <c r="J77" i="3"/>
  <c r="I77" i="3"/>
  <c r="F77" i="3"/>
  <c r="H77" i="3"/>
  <c r="K77" i="3"/>
  <c r="H17" i="3"/>
  <c r="I17" i="3"/>
  <c r="J17" i="3"/>
  <c r="K17" i="3"/>
  <c r="F17" i="3"/>
  <c r="J20" i="3"/>
  <c r="I20" i="3"/>
  <c r="H20" i="3"/>
  <c r="K20" i="3"/>
  <c r="F20" i="3"/>
  <c r="I52" i="3"/>
  <c r="J52" i="3"/>
  <c r="F52" i="3"/>
  <c r="H52" i="3"/>
  <c r="K52" i="3"/>
  <c r="J67" i="3"/>
  <c r="K67" i="3"/>
  <c r="H67" i="3"/>
  <c r="I67" i="3"/>
  <c r="F67" i="3"/>
  <c r="J40" i="3"/>
  <c r="I40" i="3"/>
  <c r="K40" i="3"/>
  <c r="F40" i="3"/>
  <c r="H40" i="3"/>
  <c r="H7" i="3"/>
  <c r="I7" i="3"/>
  <c r="K7" i="3"/>
  <c r="J7" i="3"/>
  <c r="F7" i="3"/>
  <c r="J62" i="3"/>
  <c r="F62" i="3"/>
  <c r="H62" i="3"/>
  <c r="I62" i="3"/>
  <c r="K62" i="3"/>
  <c r="K54" i="3"/>
  <c r="H54" i="3"/>
  <c r="J54" i="3"/>
  <c r="I54" i="3"/>
  <c r="F54" i="3"/>
  <c r="H69" i="3"/>
  <c r="K69" i="3"/>
  <c r="F69" i="3"/>
  <c r="J69" i="3"/>
  <c r="I69" i="3"/>
  <c r="F59" i="3"/>
  <c r="H59" i="3"/>
  <c r="K59" i="3"/>
  <c r="J59" i="3"/>
  <c r="I59" i="3"/>
  <c r="K35" i="3"/>
  <c r="F35" i="3"/>
  <c r="I35" i="3"/>
  <c r="H35" i="3"/>
  <c r="J35" i="3"/>
  <c r="H24" i="3"/>
  <c r="K24" i="3"/>
  <c r="I24" i="3"/>
  <c r="F24" i="3"/>
  <c r="J24" i="3"/>
  <c r="I68" i="3"/>
  <c r="J68" i="3"/>
  <c r="H68" i="3"/>
  <c r="F68" i="3"/>
  <c r="K68" i="3"/>
  <c r="H71" i="3"/>
  <c r="K71" i="3"/>
  <c r="F71" i="3"/>
  <c r="I71" i="3"/>
  <c r="J71" i="3"/>
  <c r="J151" i="3"/>
  <c r="I151" i="3"/>
  <c r="K151" i="3"/>
  <c r="F151" i="3"/>
  <c r="H151" i="3"/>
  <c r="F96" i="3"/>
  <c r="I96" i="3"/>
  <c r="K96" i="3"/>
  <c r="J96" i="3"/>
  <c r="H96" i="3"/>
  <c r="K157" i="3"/>
  <c r="J157" i="3"/>
  <c r="I157" i="3"/>
  <c r="H157" i="3"/>
  <c r="F157" i="3"/>
  <c r="H116" i="3"/>
  <c r="I116" i="3"/>
  <c r="F116" i="3"/>
  <c r="K116" i="3"/>
  <c r="J116" i="3"/>
  <c r="J126" i="3"/>
  <c r="F126" i="3"/>
  <c r="H126" i="3"/>
  <c r="I126" i="3"/>
  <c r="K126" i="3"/>
  <c r="I99" i="3"/>
  <c r="J99" i="3"/>
  <c r="H99" i="3"/>
  <c r="K99" i="3"/>
  <c r="F99" i="3"/>
  <c r="H93" i="3"/>
  <c r="K93" i="3"/>
  <c r="F93" i="3"/>
  <c r="I93" i="3"/>
  <c r="J93" i="3"/>
  <c r="H95" i="3"/>
  <c r="F95" i="3"/>
  <c r="K95" i="3"/>
  <c r="J95" i="3"/>
  <c r="I95" i="3"/>
  <c r="I91" i="3"/>
  <c r="K91" i="3"/>
  <c r="H91" i="3"/>
  <c r="J91" i="3"/>
  <c r="F91" i="3"/>
  <c r="J149" i="3"/>
  <c r="F149" i="3"/>
  <c r="I149" i="3"/>
  <c r="H149" i="3"/>
  <c r="K149" i="3"/>
  <c r="K154" i="3"/>
  <c r="F154" i="3"/>
  <c r="I154" i="3"/>
  <c r="H154" i="3"/>
  <c r="J154" i="3"/>
  <c r="I132" i="3"/>
  <c r="K132" i="3"/>
  <c r="F132" i="3"/>
  <c r="J132" i="3"/>
  <c r="H132" i="3"/>
  <c r="H118" i="3"/>
  <c r="J118" i="3"/>
  <c r="I118" i="3"/>
  <c r="K118" i="3"/>
  <c r="F118" i="3"/>
  <c r="J121" i="3"/>
  <c r="F121" i="3"/>
  <c r="K121" i="3"/>
  <c r="H121" i="3"/>
  <c r="I121" i="3"/>
  <c r="K148" i="3"/>
  <c r="F148" i="3"/>
  <c r="H148" i="3"/>
  <c r="J148" i="3"/>
  <c r="I148" i="3"/>
  <c r="F112" i="3"/>
  <c r="K112" i="3"/>
  <c r="H112" i="3"/>
  <c r="J112" i="3"/>
  <c r="I112" i="3"/>
  <c r="F86" i="3"/>
  <c r="K86" i="3"/>
  <c r="H86" i="3"/>
  <c r="I86" i="3"/>
  <c r="J86" i="3"/>
  <c r="F181" i="3"/>
  <c r="I181" i="3"/>
  <c r="K181" i="3"/>
  <c r="H181" i="3"/>
  <c r="J181" i="3"/>
  <c r="I178" i="3"/>
  <c r="H178" i="3"/>
  <c r="K178" i="3"/>
  <c r="J178" i="3"/>
  <c r="F178" i="3"/>
  <c r="I168" i="3"/>
  <c r="F168" i="3"/>
  <c r="H168" i="3"/>
  <c r="K168" i="3"/>
  <c r="J168" i="3"/>
  <c r="F180" i="3"/>
  <c r="H180" i="3"/>
  <c r="J180" i="3"/>
  <c r="K180" i="3"/>
  <c r="I180" i="3"/>
  <c r="F94" i="3"/>
  <c r="K94" i="3"/>
  <c r="I94" i="3"/>
  <c r="H94" i="3"/>
  <c r="J94" i="3"/>
  <c r="F136" i="3"/>
  <c r="I136" i="3"/>
  <c r="J136" i="3"/>
  <c r="K136" i="3"/>
  <c r="H136" i="3"/>
  <c r="F134" i="3"/>
  <c r="K134" i="3"/>
  <c r="J134" i="3"/>
  <c r="I134" i="3"/>
  <c r="H134" i="3"/>
  <c r="H125" i="3"/>
  <c r="J125" i="3"/>
  <c r="I125" i="3"/>
  <c r="K125" i="3"/>
  <c r="F125" i="3"/>
  <c r="K103" i="3"/>
  <c r="F103" i="3"/>
  <c r="H103" i="3"/>
  <c r="I103" i="3"/>
  <c r="J103" i="3"/>
  <c r="K104" i="3"/>
  <c r="H104" i="3"/>
  <c r="F104" i="3"/>
  <c r="J104" i="3"/>
  <c r="I104" i="3"/>
  <c r="F92" i="3"/>
  <c r="K92" i="3"/>
  <c r="H92" i="3"/>
  <c r="J92" i="3"/>
  <c r="I92" i="3"/>
  <c r="J114" i="3"/>
  <c r="H114" i="3"/>
  <c r="I114" i="3"/>
  <c r="K114" i="3"/>
  <c r="F114" i="3"/>
  <c r="J145" i="3"/>
  <c r="I145" i="3"/>
  <c r="F145" i="3"/>
  <c r="K145" i="3"/>
  <c r="H145" i="3"/>
  <c r="K120" i="3"/>
  <c r="I120" i="3"/>
  <c r="H120" i="3"/>
  <c r="J120" i="3"/>
  <c r="F120" i="3"/>
  <c r="I135" i="3"/>
  <c r="F135" i="3"/>
  <c r="J135" i="3"/>
  <c r="K135" i="3"/>
  <c r="H135" i="3"/>
  <c r="J119" i="3"/>
  <c r="I119" i="3"/>
  <c r="K119" i="3"/>
  <c r="F119" i="3"/>
  <c r="H119" i="3"/>
  <c r="H144" i="3"/>
  <c r="F144" i="3"/>
  <c r="J144" i="3"/>
  <c r="K144" i="3"/>
  <c r="I144" i="3"/>
  <c r="F122" i="3"/>
  <c r="J122" i="3"/>
  <c r="H122" i="3"/>
  <c r="I122" i="3"/>
  <c r="K122" i="3"/>
  <c r="J146" i="3"/>
  <c r="K146" i="3"/>
  <c r="I146" i="3"/>
  <c r="F146" i="3"/>
  <c r="H146" i="3"/>
  <c r="J137" i="3"/>
  <c r="K137" i="3"/>
  <c r="I137" i="3"/>
  <c r="F137" i="3"/>
  <c r="H137" i="3"/>
  <c r="F110" i="3"/>
  <c r="I110" i="3"/>
  <c r="K110" i="3"/>
  <c r="H110" i="3"/>
  <c r="J110" i="3"/>
  <c r="I160" i="3"/>
  <c r="F160" i="3"/>
  <c r="K160" i="3"/>
  <c r="J160" i="3"/>
  <c r="H160" i="3"/>
  <c r="F82" i="3"/>
  <c r="K82" i="3"/>
  <c r="I82" i="3"/>
  <c r="J82" i="3"/>
  <c r="H82" i="3"/>
  <c r="H124" i="3"/>
  <c r="F124" i="3"/>
  <c r="J124" i="3"/>
  <c r="I124" i="3"/>
  <c r="K124" i="3"/>
  <c r="K153" i="3"/>
  <c r="J153" i="3"/>
  <c r="I153" i="3"/>
  <c r="F153" i="3"/>
  <c r="H153" i="3"/>
  <c r="F174" i="3"/>
  <c r="I174" i="3"/>
  <c r="J174" i="3"/>
  <c r="H174" i="3"/>
  <c r="K174" i="3"/>
  <c r="J167" i="3"/>
  <c r="H167" i="3"/>
  <c r="F167" i="3"/>
  <c r="K167" i="3"/>
  <c r="I167" i="3"/>
  <c r="J177" i="3"/>
  <c r="H177" i="3"/>
  <c r="I177" i="3"/>
  <c r="F177" i="3"/>
  <c r="K177" i="3"/>
  <c r="F6" i="3"/>
  <c r="K6" i="3"/>
  <c r="H6" i="3"/>
  <c r="J6" i="3"/>
  <c r="I6" i="3"/>
  <c r="H10" i="3"/>
  <c r="K10" i="3"/>
  <c r="I10" i="3"/>
  <c r="J10" i="3"/>
  <c r="F10" i="3"/>
  <c r="F30" i="3"/>
  <c r="H30" i="3"/>
  <c r="I30" i="3"/>
  <c r="K30" i="3"/>
  <c r="J30" i="3"/>
  <c r="K36" i="3"/>
  <c r="J36" i="3"/>
  <c r="I36" i="3"/>
  <c r="H36" i="3"/>
  <c r="F36" i="3"/>
  <c r="H32" i="3"/>
  <c r="I32" i="3"/>
  <c r="F32" i="3"/>
  <c r="J32" i="3"/>
  <c r="K32" i="3"/>
  <c r="J65" i="3"/>
  <c r="H65" i="3"/>
  <c r="I65" i="3"/>
  <c r="F65" i="3"/>
  <c r="K65" i="3"/>
  <c r="I70" i="3"/>
  <c r="J70" i="3"/>
  <c r="F70" i="3"/>
  <c r="H70" i="3"/>
  <c r="K70" i="3"/>
  <c r="K72" i="3"/>
  <c r="I72" i="3"/>
  <c r="H72" i="3"/>
  <c r="F72" i="3"/>
  <c r="J72" i="3"/>
  <c r="F21" i="3"/>
  <c r="H21" i="3"/>
  <c r="K21" i="3"/>
  <c r="I21" i="3"/>
  <c r="J21" i="3"/>
  <c r="K9" i="3"/>
  <c r="F9" i="3"/>
  <c r="J9" i="3"/>
  <c r="I9" i="3"/>
  <c r="H9" i="3"/>
  <c r="I19" i="3"/>
  <c r="H19" i="3"/>
  <c r="K19" i="3"/>
  <c r="F19" i="3"/>
  <c r="J19" i="3"/>
  <c r="I29" i="3"/>
  <c r="F29" i="3"/>
  <c r="H29" i="3"/>
  <c r="K29" i="3"/>
  <c r="J29" i="3"/>
  <c r="J14" i="3"/>
  <c r="H14" i="3"/>
  <c r="K14" i="3"/>
  <c r="I14" i="3"/>
  <c r="F14" i="3"/>
  <c r="I58" i="3"/>
  <c r="F58" i="3"/>
  <c r="K58" i="3"/>
  <c r="J58" i="3"/>
  <c r="H58" i="3"/>
  <c r="J50" i="3"/>
  <c r="F50" i="3"/>
  <c r="I50" i="3"/>
  <c r="H50" i="3"/>
  <c r="K50" i="3"/>
  <c r="H41" i="3"/>
  <c r="K41" i="3"/>
  <c r="J41" i="3"/>
  <c r="F41" i="3"/>
  <c r="I41" i="3"/>
  <c r="K42" i="3"/>
  <c r="F42" i="3"/>
  <c r="J42" i="3"/>
  <c r="H42" i="3"/>
  <c r="I42" i="3"/>
  <c r="F23" i="3"/>
  <c r="J23" i="3"/>
  <c r="K23" i="3"/>
  <c r="I23" i="3"/>
  <c r="H23" i="3"/>
  <c r="I15" i="3"/>
  <c r="K15" i="3"/>
  <c r="J15" i="3"/>
  <c r="H15" i="3"/>
  <c r="F15" i="3"/>
  <c r="F16" i="3"/>
  <c r="K16" i="3"/>
  <c r="H16" i="3"/>
  <c r="J16" i="3"/>
  <c r="I16" i="3"/>
  <c r="F28" i="3"/>
  <c r="I28" i="3"/>
  <c r="J28" i="3"/>
  <c r="K28" i="3"/>
  <c r="H28" i="3"/>
  <c r="J74" i="3"/>
  <c r="I74" i="3"/>
  <c r="H74" i="3"/>
  <c r="K74" i="3"/>
  <c r="F74" i="3"/>
  <c r="J44" i="3"/>
  <c r="F44" i="3"/>
  <c r="K44" i="3"/>
  <c r="H44" i="3"/>
  <c r="I44" i="3"/>
  <c r="F75" i="3"/>
  <c r="H75" i="3"/>
  <c r="I75" i="3"/>
  <c r="K75" i="3"/>
  <c r="J75" i="3"/>
  <c r="F53" i="3"/>
  <c r="J53" i="3"/>
  <c r="I53" i="3"/>
  <c r="K53" i="3"/>
  <c r="H53" i="3"/>
  <c r="H47" i="3"/>
  <c r="F47" i="3"/>
  <c r="J47" i="3"/>
  <c r="I47" i="3"/>
  <c r="K47" i="3"/>
  <c r="F57" i="3"/>
  <c r="K57" i="3"/>
  <c r="I57" i="3"/>
  <c r="H57" i="3"/>
  <c r="J57" i="3"/>
  <c r="J45" i="3"/>
  <c r="K45" i="3"/>
  <c r="I45" i="3"/>
  <c r="F45" i="3"/>
  <c r="H45" i="3"/>
  <c r="F18" i="3"/>
  <c r="K18" i="3"/>
  <c r="J18" i="3"/>
  <c r="I18" i="3"/>
  <c r="H18" i="3"/>
  <c r="I25" i="3"/>
  <c r="J25" i="3"/>
  <c r="K25" i="3"/>
  <c r="H25" i="3"/>
  <c r="F25" i="3"/>
  <c r="J11" i="3"/>
  <c r="I11" i="3"/>
  <c r="F11" i="3"/>
  <c r="H11" i="3"/>
  <c r="K11" i="3"/>
  <c r="K26" i="3"/>
  <c r="F26" i="3"/>
  <c r="H26" i="3"/>
  <c r="J26" i="3"/>
  <c r="I26" i="3"/>
  <c r="I34" i="3"/>
  <c r="J34" i="3"/>
  <c r="K34" i="3"/>
  <c r="F34" i="3"/>
  <c r="H34" i="3"/>
  <c r="J61" i="3"/>
  <c r="K61" i="3"/>
  <c r="H61" i="3"/>
  <c r="I61" i="3"/>
  <c r="F61" i="3"/>
  <c r="J76" i="3"/>
  <c r="I76" i="3"/>
  <c r="F76" i="3"/>
  <c r="H76" i="3"/>
  <c r="K76" i="3"/>
  <c r="F63" i="3"/>
  <c r="I63" i="3"/>
  <c r="K63" i="3"/>
  <c r="H63" i="3"/>
  <c r="J63" i="3"/>
  <c r="H64" i="3"/>
  <c r="F64" i="3"/>
  <c r="K64" i="3"/>
  <c r="I64" i="3"/>
  <c r="J64" i="3"/>
  <c r="J147" i="3"/>
  <c r="K147" i="3"/>
  <c r="F147" i="3"/>
  <c r="I147" i="3"/>
  <c r="H147" i="3"/>
  <c r="K127" i="3"/>
  <c r="J127" i="3"/>
  <c r="I127" i="3"/>
  <c r="H127" i="3"/>
  <c r="F127" i="3"/>
  <c r="K142" i="3"/>
  <c r="J142" i="3"/>
  <c r="I142" i="3"/>
  <c r="F142" i="3"/>
  <c r="H142" i="3"/>
  <c r="F156" i="3"/>
  <c r="I156" i="3"/>
  <c r="H156" i="3"/>
  <c r="K156" i="3"/>
  <c r="J156" i="3"/>
  <c r="H162" i="3"/>
  <c r="I162" i="3"/>
  <c r="J162" i="3"/>
  <c r="F162" i="3"/>
  <c r="K162" i="3"/>
  <c r="K109" i="3"/>
  <c r="H109" i="3"/>
  <c r="F109" i="3"/>
  <c r="J109" i="3"/>
  <c r="I109" i="3"/>
  <c r="J90" i="3"/>
  <c r="I90" i="3"/>
  <c r="H90" i="3"/>
  <c r="K90" i="3"/>
  <c r="F90" i="3"/>
  <c r="K106" i="3"/>
  <c r="I106" i="3"/>
  <c r="F106" i="3"/>
  <c r="J106" i="3"/>
  <c r="H106" i="3"/>
  <c r="J131" i="3"/>
  <c r="I131" i="3"/>
  <c r="H131" i="3"/>
  <c r="F131" i="3"/>
  <c r="K131" i="3"/>
  <c r="I141" i="3"/>
  <c r="F141" i="3"/>
  <c r="H141" i="3"/>
  <c r="J141" i="3"/>
  <c r="K141" i="3"/>
  <c r="J117" i="3"/>
  <c r="H117" i="3"/>
  <c r="K117" i="3"/>
  <c r="I117" i="3"/>
  <c r="F117" i="3"/>
  <c r="F89" i="3"/>
  <c r="H89" i="3"/>
  <c r="I89" i="3"/>
  <c r="K89" i="3"/>
  <c r="J89" i="3"/>
  <c r="F161" i="3"/>
  <c r="K161" i="3"/>
  <c r="I161" i="3"/>
  <c r="H161" i="3"/>
  <c r="J161" i="3"/>
  <c r="J80" i="3"/>
  <c r="I80" i="3"/>
  <c r="H80" i="3"/>
  <c r="F80" i="3"/>
  <c r="K80" i="3"/>
  <c r="K113" i="3"/>
  <c r="J113" i="3"/>
  <c r="I113" i="3"/>
  <c r="H113" i="3"/>
  <c r="F113" i="3"/>
  <c r="J85" i="3"/>
  <c r="F85" i="3"/>
  <c r="I85" i="3"/>
  <c r="H85" i="3"/>
  <c r="K85" i="3"/>
  <c r="J87" i="3"/>
  <c r="K87" i="3"/>
  <c r="F87" i="3"/>
  <c r="I87" i="3"/>
  <c r="H87" i="3"/>
  <c r="F158" i="3"/>
  <c r="K158" i="3"/>
  <c r="I158" i="3"/>
  <c r="J158" i="3"/>
  <c r="H158" i="3"/>
  <c r="K128" i="3"/>
  <c r="H128" i="3"/>
  <c r="F128" i="3"/>
  <c r="I128" i="3"/>
  <c r="J128" i="3"/>
  <c r="H102" i="3"/>
  <c r="I102" i="3"/>
  <c r="F102" i="3"/>
  <c r="K102" i="3"/>
  <c r="J102" i="3"/>
  <c r="H123" i="3"/>
  <c r="J123" i="3"/>
  <c r="I123" i="3"/>
  <c r="F123" i="3"/>
  <c r="K123" i="3"/>
  <c r="F163" i="3"/>
  <c r="H163" i="3"/>
  <c r="J163" i="3"/>
  <c r="K163" i="3"/>
  <c r="I163" i="3"/>
  <c r="J78" i="3"/>
  <c r="F78" i="3"/>
  <c r="K78" i="3"/>
  <c r="I78" i="3"/>
  <c r="H78" i="3"/>
  <c r="H176" i="3"/>
  <c r="F176" i="3"/>
  <c r="J176" i="3"/>
  <c r="K176" i="3"/>
  <c r="I176" i="3"/>
  <c r="F170" i="3"/>
  <c r="J170" i="3"/>
  <c r="H170" i="3"/>
  <c r="I170" i="3"/>
  <c r="K170" i="3"/>
  <c r="J179" i="3"/>
  <c r="I179" i="3"/>
  <c r="K179" i="3"/>
  <c r="F179" i="3"/>
  <c r="H179" i="3"/>
  <c r="F138" i="3"/>
  <c r="K138" i="3"/>
  <c r="H138" i="3"/>
  <c r="I138" i="3"/>
  <c r="J138" i="3"/>
  <c r="I107" i="3"/>
  <c r="F107" i="3"/>
  <c r="J107" i="3"/>
  <c r="H107" i="3"/>
  <c r="K107" i="3"/>
  <c r="H130" i="3"/>
  <c r="J130" i="3"/>
  <c r="F130" i="3"/>
  <c r="K130" i="3"/>
  <c r="I130" i="3"/>
  <c r="J129" i="3"/>
  <c r="K129" i="3"/>
  <c r="H129" i="3"/>
  <c r="F129" i="3"/>
  <c r="I129" i="3"/>
  <c r="K83" i="3"/>
  <c r="J83" i="3"/>
  <c r="I83" i="3"/>
  <c r="F83" i="3"/>
  <c r="H83" i="3"/>
  <c r="J139" i="3"/>
  <c r="I139" i="3"/>
  <c r="K139" i="3"/>
  <c r="F139" i="3"/>
  <c r="H139" i="3"/>
  <c r="J108" i="3"/>
  <c r="H108" i="3"/>
  <c r="K108" i="3"/>
  <c r="F108" i="3"/>
  <c r="I108" i="3"/>
  <c r="K150" i="3"/>
  <c r="H150" i="3"/>
  <c r="F150" i="3"/>
  <c r="J150" i="3"/>
  <c r="I150" i="3"/>
  <c r="J166" i="3"/>
  <c r="I166" i="3"/>
  <c r="H166" i="3"/>
  <c r="K166" i="3"/>
  <c r="F166" i="3"/>
  <c r="J152" i="3"/>
  <c r="F152" i="3"/>
  <c r="H152" i="3"/>
  <c r="I152" i="3"/>
  <c r="K152" i="3"/>
  <c r="F97" i="3"/>
  <c r="H97" i="3"/>
  <c r="K97" i="3"/>
  <c r="J97" i="3"/>
  <c r="I97" i="3"/>
  <c r="H115" i="3"/>
  <c r="I115" i="3"/>
  <c r="K115" i="3"/>
  <c r="J115" i="3"/>
  <c r="F115" i="3"/>
  <c r="H100" i="3"/>
  <c r="F100" i="3"/>
  <c r="I100" i="3"/>
  <c r="K100" i="3"/>
  <c r="J100" i="3"/>
  <c r="K140" i="3"/>
  <c r="H140" i="3"/>
  <c r="J140" i="3"/>
  <c r="F140" i="3"/>
  <c r="I140" i="3"/>
  <c r="I98" i="3"/>
  <c r="H98" i="3"/>
  <c r="F98" i="3"/>
  <c r="J98" i="3"/>
  <c r="K98" i="3"/>
  <c r="K155" i="3"/>
  <c r="H155" i="3"/>
  <c r="F155" i="3"/>
  <c r="I155" i="3"/>
  <c r="J155" i="3"/>
  <c r="H81" i="3"/>
  <c r="K81" i="3"/>
  <c r="I81" i="3"/>
  <c r="J81" i="3"/>
  <c r="F81" i="3"/>
  <c r="I111" i="3"/>
  <c r="J111" i="3"/>
  <c r="F111" i="3"/>
  <c r="K111" i="3"/>
  <c r="H111" i="3"/>
  <c r="K101" i="3"/>
  <c r="H101" i="3"/>
  <c r="F101" i="3"/>
  <c r="I101" i="3"/>
  <c r="J101" i="3"/>
  <c r="F159" i="3"/>
  <c r="H159" i="3"/>
  <c r="I159" i="3"/>
  <c r="J159" i="3"/>
  <c r="K159" i="3"/>
  <c r="J165" i="3"/>
  <c r="I165" i="3"/>
  <c r="K165" i="3"/>
  <c r="F165" i="3"/>
  <c r="H165" i="3"/>
  <c r="J172" i="3"/>
  <c r="K172" i="3"/>
  <c r="F172" i="3"/>
  <c r="I172" i="3"/>
  <c r="H172" i="3"/>
  <c r="I171" i="3"/>
  <c r="F171" i="3"/>
  <c r="H171" i="3"/>
  <c r="K171" i="3"/>
  <c r="J171" i="3"/>
  <c r="F173" i="3"/>
  <c r="H173" i="3"/>
  <c r="I173" i="3"/>
  <c r="K173" i="3"/>
  <c r="J173" i="3"/>
  <c r="K169" i="3"/>
  <c r="F169" i="3"/>
  <c r="H169" i="3"/>
  <c r="J169" i="3"/>
  <c r="I169" i="3"/>
  <c r="J175" i="3"/>
  <c r="H175" i="3"/>
  <c r="F175" i="3"/>
  <c r="I175" i="3"/>
  <c r="K175" i="3"/>
</calcChain>
</file>

<file path=xl/sharedStrings.xml><?xml version="1.0" encoding="utf-8"?>
<sst xmlns="http://schemas.openxmlformats.org/spreadsheetml/2006/main" count="362" uniqueCount="134">
  <si>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</si>
  <si>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</si>
  <si>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</si>
  <si>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</si>
  <si>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</si>
  <si>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</si>
  <si>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</si>
  <si>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</si>
  <si>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</si>
  <si>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</si>
  <si>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</si>
  <si>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</si>
  <si>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</si>
  <si>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</si>
  <si>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</si>
  <si>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</si>
  <si>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</si>
  <si>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</si>
  <si>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</si>
  <si>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</si>
  <si>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</si>
  <si>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</si>
  <si>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</si>
  <si>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</si>
  <si>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</si>
  <si>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</si>
  <si>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</si>
  <si>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</si>
  <si>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</si>
  <si>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</si>
  <si>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</si>
  <si>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</si>
  <si>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</si>
  <si>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</si>
  <si>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</si>
  <si>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</si>
  <si>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</si>
  <si>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</si>
  <si>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</si>
  <si>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</si>
  <si>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</si>
  <si>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</si>
  <si>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</si>
  <si>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</si>
  <si>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</si>
  <si>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</si>
  <si>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</si>
  <si>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</si>
  <si>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</si>
  <si>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</si>
  <si>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</si>
  <si>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</si>
  <si>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</si>
  <si>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</si>
  <si>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</si>
  <si>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</si>
  <si>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</si>
  <si>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</si>
  <si>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</si>
  <si>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</si>
  <si>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</si>
  <si>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</si>
  <si>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</si>
  <si>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</si>
  <si>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</si>
  <si>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</si>
  <si>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</si>
  <si>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</si>
  <si>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Aldershot</t>
  </si>
  <si>
    <t>Altrincham</t>
  </si>
  <si>
    <t>York</t>
  </si>
  <si>
    <t>Eastleigh</t>
  </si>
  <si>
    <t>Maidstone</t>
  </si>
  <si>
    <t>Halifax</t>
  </si>
  <si>
    <t>Southend</t>
  </si>
  <si>
    <t>Wealdstone</t>
  </si>
  <si>
    <t>Yeovil</t>
  </si>
  <si>
    <t>Maidenhead</t>
  </si>
  <si>
    <t>Scunthorpe</t>
  </si>
  <si>
    <t>Torquay</t>
  </si>
  <si>
    <t>Dorking</t>
  </si>
  <si>
    <t>EC</t>
  </si>
  <si>
    <t>Gateshead</t>
  </si>
  <si>
    <t>Annan Athletic</t>
  </si>
  <si>
    <t>Stranraer</t>
  </si>
  <si>
    <t>SC3</t>
  </si>
  <si>
    <t>Granada</t>
  </si>
  <si>
    <t>Albacete</t>
  </si>
  <si>
    <t>Ponferradina</t>
  </si>
  <si>
    <t>Oviedo</t>
  </si>
  <si>
    <t>Sp Gijon</t>
  </si>
  <si>
    <t>Leganes</t>
  </si>
  <si>
    <t>Tenerife</t>
  </si>
  <si>
    <t>Huesca</t>
  </si>
  <si>
    <t>Zaragoza</t>
  </si>
  <si>
    <t>Malaga</t>
  </si>
  <si>
    <t>Villarreal B</t>
  </si>
  <si>
    <t>Ibiza</t>
  </si>
  <si>
    <t>Andorra</t>
  </si>
  <si>
    <t>Lugo</t>
  </si>
  <si>
    <t>Eibar</t>
  </si>
  <si>
    <t>Alaves</t>
  </si>
  <si>
    <t>Santander</t>
  </si>
  <si>
    <t>Burgos</t>
  </si>
  <si>
    <t>Levante</t>
  </si>
  <si>
    <t>Las Palmas</t>
  </si>
  <si>
    <t>Mirandes</t>
  </si>
  <si>
    <t>Cartagena</t>
  </si>
  <si>
    <t>SP2</t>
  </si>
  <si>
    <t>Parma</t>
  </si>
  <si>
    <t>Modena</t>
  </si>
  <si>
    <t>Pisa</t>
  </si>
  <si>
    <t>Ternana</t>
  </si>
  <si>
    <t>Reggina</t>
  </si>
  <si>
    <t>Benevento</t>
  </si>
  <si>
    <t>Brescia</t>
  </si>
  <si>
    <t>Spal</t>
  </si>
  <si>
    <t>Cittadella</t>
  </si>
  <si>
    <t>Cosenza</t>
  </si>
  <si>
    <t>Como</t>
  </si>
  <si>
    <t>Bari</t>
  </si>
  <si>
    <t>Frosinone</t>
  </si>
  <si>
    <t>Cagliari</t>
  </si>
  <si>
    <t>Perugia</t>
  </si>
  <si>
    <t>Genoa</t>
  </si>
  <si>
    <t>Sudtirol</t>
  </si>
  <si>
    <t>Ascoli</t>
  </si>
  <si>
    <t>Palermo</t>
  </si>
  <si>
    <t>Venezia</t>
  </si>
  <si>
    <t>25/11/2022</t>
  </si>
  <si>
    <t>26/11/2022</t>
  </si>
  <si>
    <t>27/11/2022</t>
  </si>
  <si>
    <t>28/11/2022</t>
  </si>
  <si>
    <t>I2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</si>
</sst>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1.0605079846757564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1.0625792095626894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1.0669478732554383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1.0693912214495154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1.06243870990235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1.0681458983010155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1.0637206832523536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1.0717032521441066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1.0475117579190587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1.0439719885779606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1.0850053414738456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1.0608381246291672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1.0619437671691367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1.0629592441321463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1.0738405235844044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1.0629114617744848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1.0513686083765104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1.0468011795556451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1.0538644213740753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1.050305669221034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1.0524934496338532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1.0494125025023127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1.0493967898153296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1.0457565564423787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1.0875517272451054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1.0753660293273297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1.0731630982443801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1.076236811713688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1.0703119118349562</v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1.0293754460862563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10.366434202317995</v>
      </c>
      <c r="I2" s="6">
        <f>IF('Log_working_3-way'!$D2="","",'True_Odds_Calculator_3-way'!O3/'True_Odds_Calculator_3-way'!B3-1)</f>
        <v>9.696875816232069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3.1834524188777191E-2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1.0448097395484766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6.2537790600419285</v>
      </c>
      <c r="I3" s="6">
        <f>IF('Log_working_3-way'!$D3="","",'True_Odds_Calculator_3-way'!O4/'True_Odds_Calculator_3-way'!B4-1)</f>
        <v>6.1353520033642743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4.6218575190704048E-2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1.0415383668887894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15.764684951653841</v>
      </c>
      <c r="I4" s="6">
        <f>IF('Log_working_3-way'!$D4="","",'True_Odds_Calculator_3-way'!O5/'True_Odds_Calculator_3-way'!B5-1)</f>
        <v>6.8172699520279094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4.4260381977058616E-2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1.0423138377696382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16.182701282791957</v>
      </c>
      <c r="I5" s="6">
        <f>IF('Log_working_3-way'!$D5="","",'True_Odds_Calculator_3-way'!O6/'True_Odds_Calculator_3-way'!B6-1)</f>
        <v>6.1833944878692488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4.4923638521270348E-2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1.0406924751393125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15.778054017209278</v>
      </c>
      <c r="I6" s="6">
        <f>IF('Log_working_3-way'!$D6="","",'True_Odds_Calculator_3-way'!O7/'True_Odds_Calculator_3-way'!B7-1)</f>
        <v>7.339461225685568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4.3428295878797263E-2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1.0415375077952345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12.951304501897322</v>
      </c>
      <c r="I7" s="6">
        <f>IF('Log_working_3-way'!$D7="","",'True_Odds_Calculator_3-way'!O8/'True_Odds_Calculator_3-way'!B8-1)</f>
        <v>5.9204051496433099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4.4197381015627091E-2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1.0430934828145566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19.505297242341673</v>
      </c>
      <c r="I8" s="6">
        <f>IF('Log_working_3-way'!$D8="","",'True_Odds_Calculator_3-way'!O9/'True_Odds_Calculator_3-way'!B9-1)</f>
        <v>6.9453790675007117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4.5265048062132385E-2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1.0410251943679851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10.233222013705841</v>
      </c>
      <c r="I9" s="6">
        <f>IF('Log_working_3-way'!$D9="","",'True_Odds_Calculator_3-way'!O10/'True_Odds_Calculator_3-way'!B10-1)</f>
        <v>8.3534125173497547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4.4070811790416275E-2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1.028572663401923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23.780011467053516</v>
      </c>
      <c r="I10" s="6">
        <f>IF('Log_working_3-way'!$D10="","",'True_Odds_Calculator_3-way'!O11/'True_Odds_Calculator_3-way'!B11-1)</f>
        <v>7.1148348554442684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2.9361963738026464E-2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1.0273850364999595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18.366581572671389</v>
      </c>
      <c r="I11" s="6">
        <f>IF('Log_working_3-way'!$D11="","",'True_Odds_Calculator_3-way'!O12/'True_Odds_Calculator_3-way'!B12-1)</f>
        <v>8.0323616614957611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2.908439798683693E-2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1.0608070369790201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14.654470773070756</v>
      </c>
      <c r="I12" s="6">
        <f>IF('Log_working_3-way'!$D12="","",'True_Odds_Calculator_3-way'!O13/'True_Odds_Calculator_3-way'!B13-1)</f>
        <v>6.3728284110002615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6.4215159748109762E-2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1.0390902378920885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32.365390906532696</v>
      </c>
      <c r="I13" s="6">
        <f>IF('Log_working_3-way'!$D13="","",'True_Odds_Calculator_3-way'!O14/'True_Odds_Calculator_3-way'!B14-1)</f>
        <v>6.3991129380437144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3.7064910208878921E-2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1.0315809197437711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17.611933928985991</v>
      </c>
      <c r="I14" s="6">
        <f>IF('Log_working_3-way'!$D14="","",'True_Odds_Calculator_3-way'!O15/'True_Odds_Calculator_3-way'!B15-1)</f>
        <v>8.8758053401015378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3.3567402783355682E-2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1.0315667385275653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18.114473713814689</v>
      </c>
      <c r="I15" s="6">
        <f>IF('Log_working_3-way'!$D15="","",'True_Odds_Calculator_3-way'!O16/'True_Odds_Calculator_3-way'!B16-1)</f>
        <v>9.4022599490660443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3.3409902647586254E-2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1.0433274361435541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20.290963473157209</v>
      </c>
      <c r="I16" s="6">
        <f>IF('Log_working_3-way'!$D16="","",'True_Odds_Calculator_3-way'!O17/'True_Odds_Calculator_3-way'!B17-1)</f>
        <v>9.4227370120312592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4.5040118940967044E-2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1.0358573891458693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25.742856993483869</v>
      </c>
      <c r="I17" s="6">
        <f>IF('Log_working_3-way'!$D17="","",'True_Odds_Calculator_3-way'!O18/'True_Odds_Calculator_3-way'!B18-1)</f>
        <v>8.6680934291857046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3.5821678726408956E-2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1.0295041052128002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24.531507245053529</v>
      </c>
      <c r="I18" s="6">
        <f>IF('Log_working_3-way'!$D18="","",'True_Odds_Calculator_3-way'!O19/'True_Odds_Calculator_3-way'!B19-1)</f>
        <v>7.7550213546263382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3.0040552817125477E-2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1.0284683835873127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24.821899447274514</v>
      </c>
      <c r="I19" s="6">
        <f>IF('Log_working_3-way'!$D19="","",'True_Odds_Calculator_3-way'!O20/'True_Odds_Calculator_3-way'!B20-1)</f>
        <v>7.3576251287624252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2.8983366671199384E-2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1.0314057889933925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32.206645793917886</v>
      </c>
      <c r="I20" s="6">
        <f>IF('Log_working_3-way'!$D20="","",'True_Odds_Calculator_3-way'!O21/'True_Odds_Calculator_3-way'!B21-1)</f>
        <v>6.4507986407405777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2.9870858777490739E-2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1.0252811140876064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9.3278498319583232</v>
      </c>
      <c r="I21" s="6">
        <f>IF('Log_working_3-way'!$D21="","",'True_Odds_Calculator_3-way'!O22/'True_Odds_Calculator_3-way'!B22-1)</f>
        <v>8.5057570196507779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2.7337957388560152E-2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1.0270487302180307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22.843888425079236</v>
      </c>
      <c r="I22" s="6">
        <f>IF('Log_working_3-way'!$D22="","",'True_Odds_Calculator_3-way'!O23/'True_Odds_Calculator_3-way'!B23-1)</f>
        <v>8.5608929088445791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2.7827374388981641E-2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1.0266143842519064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4.4137135495633153</v>
      </c>
      <c r="I23" s="6">
        <f>IF('Log_working_3-way'!$D23="","",'True_Odds_Calculator_3-way'!O24/'True_Odds_Calculator_3-way'!B24-1)</f>
        <v>7.4191675353485707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2.7479141473542468E-2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1.0248134312986739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14.215036807373034</v>
      </c>
      <c r="I24" s="6">
        <f>IF('Log_working_3-way'!$D24="","",'True_Odds_Calculator_3-way'!O25/'True_Odds_Calculator_3-way'!B25-1)</f>
        <v>9.3332586128567989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2.6800213572365728E-2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1.0258612227584032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15.208490115585466</v>
      </c>
      <c r="I25" s="6">
        <f>IF('Log_working_3-way'!$D25="","",'True_Odds_Calculator_3-way'!O26/'True_Odds_Calculator_3-way'!B26-1)</f>
        <v>7.8267039772464955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2.7839422162848626E-2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1.0411779998386883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12.331943171561749</v>
      </c>
      <c r="I26" s="6">
        <f>IF('Log_working_3-way'!$D26="","",'True_Odds_Calculator_3-way'!O27/'True_Odds_Calculator_3-way'!B27-1)</f>
        <v>10.706605290652982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4.4328086368687236E-2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1.0408842130509499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12.953990253643896</v>
      </c>
      <c r="I27" s="6">
        <f>IF('Log_working_3-way'!$D27="","",'True_Odds_Calculator_3-way'!O28/'True_Odds_Calculator_3-way'!B28-1)</f>
        <v>9.7141721789592008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4.399640230711066E-2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1.0431864407610283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6.1015262524172176</v>
      </c>
      <c r="I28" s="6">
        <f>IF('Log_working_3-way'!$D28="","",'True_Odds_Calculator_3-way'!O29/'True_Odds_Calculator_3-way'!B29-1)</f>
        <v>8.8259519786717462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4.5481072328323435E-2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1.041777632021585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12.423720259112807</v>
      </c>
      <c r="I29" s="6">
        <f>IF('Log_working_3-way'!$D29="","",'True_Odds_Calculator_3-way'!O30/'True_Odds_Calculator_3-way'!B30-1)</f>
        <v>9.2200392322599516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4.4971832510756204E-2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1.0407036423073559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11.949072562918742</v>
      </c>
      <c r="I30" s="6">
        <f>IF('Log_working_3-way'!$D30="","",'True_Odds_Calculator_3-way'!O31/'True_Odds_Calculator_3-way'!B31-1)</f>
        <v>8.5940572874437215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4.3814985241888316E-2</v>
      </c>
    </row>
    <row r="31" spans="4:11" x14ac:dyDescent="0.25">
      <c r="D31" t="str">
        <f>solve_for_c('True_Odds_Calculator_3-way'!A32,'True_Odds_Calculator_3-way'!B32,'True_Odds_Calculator_3-way'!C32,'Log_working_3-way'!B$1,'Log_working_3-way'!B$2)</f>
        <v/>
      </c>
      <c r="F31" s="6" t="str">
        <f>IF('Log_working_3-way'!D31="","",1/'True_Odds_Calculator_3-way'!N32+1/'True_Odds_Calculator_3-way'!O32+1/'True_Odds_Calculator_3-way'!#REF!-1)</f>
        <v/>
      </c>
      <c r="H31" s="6" t="str">
        <f>IF('Log_working_3-way'!$D31="","",'True_Odds_Calculator_3-way'!N32/'True_Odds_Calculator_3-way'!A32-1)</f>
        <v/>
      </c>
      <c r="I31" s="6" t="str">
        <f>IF('Log_working_3-way'!$D31="","",'True_Odds_Calculator_3-way'!O32/'True_Odds_Calculator_3-way'!B32-1)</f>
        <v/>
      </c>
      <c r="J31" s="6" t="str">
        <f>IF('Log_working_3-way'!$D31="","",'True_Odds_Calculator_3-way'!#REF!/'True_Odds_Calculator_3-way'!C32-1)</f>
        <v/>
      </c>
      <c r="K31" s="6" t="str">
        <f>IF('Log_working_3-way'!$D31="","",1/'True_Odds_Calculator_3-way'!A32+1/'True_Odds_Calculator_3-way'!B32+1/'True_Odds_Calculator_3-way'!C32-1)</f>
        <v/>
      </c>
    </row>
    <row r="32" spans="4:11" x14ac:dyDescent="0.25">
      <c r="D32" t="str">
        <f>solve_for_c('True_Odds_Calculator_3-way'!A33,'True_Odds_Calculator_3-way'!B33,'True_Odds_Calculator_3-way'!C33,'Log_working_3-way'!B$1,'Log_working_3-way'!B$2)</f>
        <v/>
      </c>
      <c r="F32" s="6" t="str">
        <f>IF('Log_working_3-way'!D32="","",1/'True_Odds_Calculator_3-way'!N33+1/'True_Odds_Calculator_3-way'!O33+1/'True_Odds_Calculator_3-way'!#REF!-1)</f>
        <v/>
      </c>
      <c r="H32" s="6" t="str">
        <f>IF('Log_working_3-way'!$D32="","",'True_Odds_Calculator_3-way'!N33/'True_Odds_Calculator_3-way'!A33-1)</f>
        <v/>
      </c>
      <c r="I32" s="6" t="str">
        <f>IF('Log_working_3-way'!$D32="","",'True_Odds_Calculator_3-way'!O33/'True_Odds_Calculator_3-way'!B33-1)</f>
        <v/>
      </c>
      <c r="J32" s="6" t="str">
        <f>IF('Log_working_3-way'!$D32="","",'True_Odds_Calculator_3-way'!#REF!/'True_Odds_Calculator_3-way'!C33-1)</f>
        <v/>
      </c>
      <c r="K32" s="6" t="str">
        <f>IF('Log_working_3-way'!$D32="","",1/'True_Odds_Calculator_3-way'!A33+1/'True_Odds_Calculator_3-way'!B33+1/'True_Odds_Calculator_3-way'!C33-1)</f>
        <v/>
      </c>
    </row>
    <row r="33" spans="4:11" x14ac:dyDescent="0.25">
      <c r="D33" t="str">
        <f>solve_for_c('True_Odds_Calculator_3-way'!A34,'True_Odds_Calculator_3-way'!B34,'True_Odds_Calculator_3-way'!C34,'Log_working_3-way'!B$1,'Log_working_3-way'!B$2)</f>
        <v/>
      </c>
      <c r="F33" s="6" t="str">
        <f>IF('Log_working_3-way'!D33="","",1/'True_Odds_Calculator_3-way'!N34+1/'True_Odds_Calculator_3-way'!O34+1/'True_Odds_Calculator_3-way'!#REF!-1)</f>
        <v/>
      </c>
      <c r="H33" s="6" t="str">
        <f>IF('Log_working_3-way'!$D33="","",'True_Odds_Calculator_3-way'!N34/'True_Odds_Calculator_3-way'!A34-1)</f>
        <v/>
      </c>
      <c r="I33" s="6" t="str">
        <f>IF('Log_working_3-way'!$D33="","",'True_Odds_Calculator_3-way'!O34/'True_Odds_Calculator_3-way'!B34-1)</f>
        <v/>
      </c>
      <c r="J33" s="6" t="str">
        <f>IF('Log_working_3-way'!$D33="","",'True_Odds_Calculator_3-way'!#REF!/'True_Odds_Calculator_3-way'!C34-1)</f>
        <v/>
      </c>
      <c r="K33" s="6" t="str">
        <f>IF('Log_working_3-way'!$D33="","",1/'True_Odds_Calculator_3-way'!A34+1/'True_Odds_Calculator_3-way'!B34+1/'True_Odds_Calculator_3-way'!C34-1)</f>
        <v/>
      </c>
    </row>
    <row r="34" spans="4:11" x14ac:dyDescent="0.25">
      <c r="D34" t="str">
        <f>solve_for_c('True_Odds_Calculator_3-way'!A35,'True_Odds_Calculator_3-way'!B35,'True_Odds_Calculator_3-way'!C35,'Log_working_3-way'!B$1,'Log_working_3-way'!B$2)</f>
        <v/>
      </c>
      <c r="F34" s="6" t="str">
        <f>IF('Log_working_3-way'!D34="","",1/'True_Odds_Calculator_3-way'!N35+1/'True_Odds_Calculator_3-way'!O35+1/'True_Odds_Calculator_3-way'!#REF!-1)</f>
        <v/>
      </c>
      <c r="H34" s="6" t="str">
        <f>IF('Log_working_3-way'!$D34="","",'True_Odds_Calculator_3-way'!N35/'True_Odds_Calculator_3-way'!A35-1)</f>
        <v/>
      </c>
      <c r="I34" s="6" t="str">
        <f>IF('Log_working_3-way'!$D34="","",'True_Odds_Calculator_3-way'!O35/'True_Odds_Calculator_3-way'!B35-1)</f>
        <v/>
      </c>
      <c r="J34" s="6" t="str">
        <f>IF('Log_working_3-way'!$D34="","",'True_Odds_Calculator_3-way'!#REF!/'True_Odds_Calculator_3-way'!C35-1)</f>
        <v/>
      </c>
      <c r="K34" s="6" t="str">
        <f>IF('Log_working_3-way'!$D34="","",1/'True_Odds_Calculator_3-way'!A35+1/'True_Odds_Calculator_3-way'!B35+1/'True_Odds_Calculator_3-way'!C35-1)</f>
        <v/>
      </c>
    </row>
    <row r="35" spans="4:11" x14ac:dyDescent="0.25">
      <c r="D35" t="str">
        <f>solve_for_c('True_Odds_Calculator_3-way'!A36,'True_Odds_Calculator_3-way'!B36,'True_Odds_Calculator_3-way'!C36,'Log_working_3-way'!B$1,'Log_working_3-way'!B$2)</f>
        <v/>
      </c>
      <c r="F35" s="6" t="str">
        <f>IF('Log_working_3-way'!D35="","",1/'True_Odds_Calculator_3-way'!N36+1/'True_Odds_Calculator_3-way'!O36+1/'True_Odds_Calculator_3-way'!#REF!-1)</f>
        <v/>
      </c>
      <c r="H35" s="6" t="str">
        <f>IF('Log_working_3-way'!$D35="","",'True_Odds_Calculator_3-way'!N36/'True_Odds_Calculator_3-way'!A36-1)</f>
        <v/>
      </c>
      <c r="I35" s="6" t="str">
        <f>IF('Log_working_3-way'!$D35="","",'True_Odds_Calculator_3-way'!O36/'True_Odds_Calculator_3-way'!B36-1)</f>
        <v/>
      </c>
      <c r="J35" s="6" t="str">
        <f>IF('Log_working_3-way'!$D35="","",'True_Odds_Calculator_3-way'!#REF!/'True_Odds_Calculator_3-way'!C36-1)</f>
        <v/>
      </c>
      <c r="K35" s="6" t="str">
        <f>IF('Log_working_3-way'!$D35="","",1/'True_Odds_Calculator_3-way'!A36+1/'True_Odds_Calculator_3-way'!B36+1/'True_Odds_Calculator_3-way'!C36-1)</f>
        <v/>
      </c>
    </row>
    <row r="36" spans="4:11" x14ac:dyDescent="0.25">
      <c r="D36" t="str">
        <f>solve_for_c('True_Odds_Calculator_3-way'!A37,'True_Odds_Calculator_3-way'!B37,'True_Odds_Calculator_3-way'!C37,'Log_working_3-way'!B$1,'Log_working_3-way'!B$2)</f>
        <v/>
      </c>
      <c r="F36" s="6" t="str">
        <f>IF('Log_working_3-way'!D36="","",1/'True_Odds_Calculator_3-way'!N37+1/'True_Odds_Calculator_3-way'!O37+1/'True_Odds_Calculator_3-way'!#REF!-1)</f>
        <v/>
      </c>
      <c r="H36" s="6" t="str">
        <f>IF('Log_working_3-way'!$D36="","",'True_Odds_Calculator_3-way'!N37/'True_Odds_Calculator_3-way'!A37-1)</f>
        <v/>
      </c>
      <c r="I36" s="6" t="str">
        <f>IF('Log_working_3-way'!$D36="","",'True_Odds_Calculator_3-way'!O37/'True_Odds_Calculator_3-way'!B37-1)</f>
        <v/>
      </c>
      <c r="J36" s="6" t="str">
        <f>IF('Log_working_3-way'!$D36="","",'True_Odds_Calculator_3-way'!#REF!/'True_Odds_Calculator_3-way'!C37-1)</f>
        <v/>
      </c>
      <c r="K36" s="6" t="str">
        <f>IF('Log_working_3-way'!$D36="","",1/'True_Odds_Calculator_3-way'!A37+1/'True_Odds_Calculator_3-way'!B37+1/'True_Odds_Calculator_3-way'!C37-1)</f>
        <v/>
      </c>
    </row>
    <row r="37" spans="4:11" x14ac:dyDescent="0.25">
      <c r="D37" t="str">
        <f>solve_for_c('True_Odds_Calculator_3-way'!A38,'True_Odds_Calculator_3-way'!B38,'True_Odds_Calculator_3-way'!C38,'Log_working_3-way'!B$1,'Log_working_3-way'!B$2)</f>
        <v/>
      </c>
      <c r="F37" s="6" t="str">
        <f>IF('Log_working_3-way'!D37="","",1/'True_Odds_Calculator_3-way'!N38+1/'True_Odds_Calculator_3-way'!O38+1/'True_Odds_Calculator_3-way'!#REF!-1)</f>
        <v/>
      </c>
      <c r="H37" s="6" t="str">
        <f>IF('Log_working_3-way'!$D37="","",'True_Odds_Calculator_3-way'!N38/'True_Odds_Calculator_3-way'!A38-1)</f>
        <v/>
      </c>
      <c r="I37" s="6" t="str">
        <f>IF('Log_working_3-way'!$D37="","",'True_Odds_Calculator_3-way'!O38/'True_Odds_Calculator_3-way'!B38-1)</f>
        <v/>
      </c>
      <c r="J37" s="6" t="str">
        <f>IF('Log_working_3-way'!$D37="","",'True_Odds_Calculator_3-way'!#REF!/'True_Odds_Calculator_3-way'!C38-1)</f>
        <v/>
      </c>
      <c r="K37" s="6" t="str">
        <f>IF('Log_working_3-way'!$D37="","",1/'True_Odds_Calculator_3-way'!A38+1/'True_Odds_Calculator_3-way'!B38+1/'True_Odds_Calculator_3-way'!C38-1)</f>
        <v/>
      </c>
    </row>
    <row r="38" spans="4:11" x14ac:dyDescent="0.25">
      <c r="D38" t="str">
        <f>solve_for_c('True_Odds_Calculator_3-way'!A39,'True_Odds_Calculator_3-way'!B39,'True_Odds_Calculator_3-way'!C39,'Log_working_3-way'!B$1,'Log_working_3-way'!B$2)</f>
        <v/>
      </c>
      <c r="F38" s="6" t="str">
        <f>IF('Log_working_3-way'!D38="","",1/'True_Odds_Calculator_3-way'!N39+1/'True_Odds_Calculator_3-way'!O39+1/'True_Odds_Calculator_3-way'!#REF!-1)</f>
        <v/>
      </c>
      <c r="H38" s="6" t="str">
        <f>IF('Log_working_3-way'!$D38="","",'True_Odds_Calculator_3-way'!N39/'True_Odds_Calculator_3-way'!A39-1)</f>
        <v/>
      </c>
      <c r="I38" s="6" t="str">
        <f>IF('Log_working_3-way'!$D38="","",'True_Odds_Calculator_3-way'!O39/'True_Odds_Calculator_3-way'!B39-1)</f>
        <v/>
      </c>
      <c r="J38" s="6" t="str">
        <f>IF('Log_working_3-way'!$D38="","",'True_Odds_Calculator_3-way'!#REF!/'True_Odds_Calculator_3-way'!C39-1)</f>
        <v/>
      </c>
      <c r="K38" s="6" t="str">
        <f>IF('Log_working_3-way'!$D38="","",1/'True_Odds_Calculator_3-way'!A39+1/'True_Odds_Calculator_3-way'!B39+1/'True_Odds_Calculator_3-way'!C39-1)</f>
        <v/>
      </c>
    </row>
    <row r="39" spans="4:11" x14ac:dyDescent="0.25">
      <c r="D39" t="str">
        <f>solve_for_c('True_Odds_Calculator_3-way'!A40,'True_Odds_Calculator_3-way'!B40,'True_Odds_Calculator_3-way'!C40,'Log_working_3-way'!B$1,'Log_working_3-way'!B$2)</f>
        <v/>
      </c>
      <c r="F39" s="6" t="str">
        <f>IF('Log_working_3-way'!D39="","",1/'True_Odds_Calculator_3-way'!N40+1/'True_Odds_Calculator_3-way'!O40+1/'True_Odds_Calculator_3-way'!#REF!-1)</f>
        <v/>
      </c>
      <c r="H39" s="6" t="str">
        <f>IF('Log_working_3-way'!$D39="","",'True_Odds_Calculator_3-way'!N40/'True_Odds_Calculator_3-way'!A40-1)</f>
        <v/>
      </c>
      <c r="I39" s="6" t="str">
        <f>IF('Log_working_3-way'!$D39="","",'True_Odds_Calculator_3-way'!O40/'True_Odds_Calculator_3-way'!B40-1)</f>
        <v/>
      </c>
      <c r="J39" s="6" t="str">
        <f>IF('Log_working_3-way'!$D39="","",'True_Odds_Calculator_3-way'!#REF!/'True_Odds_Calculator_3-way'!C40-1)</f>
        <v/>
      </c>
      <c r="K39" s="6" t="str">
        <f>IF('Log_working_3-way'!$D39="","",1/'True_Odds_Calculator_3-way'!A40+1/'True_Odds_Calculator_3-way'!B40+1/'True_Odds_Calculator_3-way'!C40-1)</f>
        <v/>
      </c>
    </row>
    <row r="40" spans="4:11" x14ac:dyDescent="0.25">
      <c r="D40" t="str">
        <f>solve_for_c('True_Odds_Calculator_3-way'!A41,'True_Odds_Calculator_3-way'!B41,'True_Odds_Calculator_3-way'!C41,'Log_working_3-way'!B$1,'Log_working_3-way'!B$2)</f>
        <v/>
      </c>
      <c r="F40" s="6" t="str">
        <f>IF('Log_working_3-way'!D40="","",1/'True_Odds_Calculator_3-way'!N41+1/'True_Odds_Calculator_3-way'!O41+1/'True_Odds_Calculator_3-way'!#REF!-1)</f>
        <v/>
      </c>
      <c r="H40" s="6" t="str">
        <f>IF('Log_working_3-way'!$D40="","",'True_Odds_Calculator_3-way'!N41/'True_Odds_Calculator_3-way'!A41-1)</f>
        <v/>
      </c>
      <c r="I40" s="6" t="str">
        <f>IF('Log_working_3-way'!$D40="","",'True_Odds_Calculator_3-way'!O41/'True_Odds_Calculator_3-way'!B41-1)</f>
        <v/>
      </c>
      <c r="J40" s="6" t="str">
        <f>IF('Log_working_3-way'!$D40="","",'True_Odds_Calculator_3-way'!#REF!/'True_Odds_Calculator_3-way'!C41-1)</f>
        <v/>
      </c>
      <c r="K40" s="6" t="str">
        <f>IF('Log_working_3-way'!$D40="","",1/'True_Odds_Calculator_3-way'!A41+1/'True_Odds_Calculator_3-way'!B41+1/'True_Odds_Calculator_3-way'!C41-1)</f>
        <v/>
      </c>
    </row>
    <row r="41" spans="4:11" x14ac:dyDescent="0.25">
      <c r="D41" t="str">
        <f>solve_for_c('True_Odds_Calculator_3-way'!A42,'True_Odds_Calculator_3-way'!B42,'True_Odds_Calculator_3-way'!C42,'Log_working_3-way'!B$1,'Log_working_3-way'!B$2)</f>
        <v/>
      </c>
      <c r="F41" s="6" t="str">
        <f>IF('Log_working_3-way'!D41="","",1/'True_Odds_Calculator_3-way'!N42+1/'True_Odds_Calculator_3-way'!O42+1/'True_Odds_Calculator_3-way'!#REF!-1)</f>
        <v/>
      </c>
      <c r="H41" s="6" t="str">
        <f>IF('Log_working_3-way'!$D41="","",'True_Odds_Calculator_3-way'!N42/'True_Odds_Calculator_3-way'!A42-1)</f>
        <v/>
      </c>
      <c r="I41" s="6" t="str">
        <f>IF('Log_working_3-way'!$D41="","",'True_Odds_Calculator_3-way'!O42/'True_Odds_Calculator_3-way'!B42-1)</f>
        <v/>
      </c>
      <c r="J41" s="6" t="str">
        <f>IF('Log_working_3-way'!$D41="","",'True_Odds_Calculator_3-way'!#REF!/'True_Odds_Calculator_3-way'!C42-1)</f>
        <v/>
      </c>
      <c r="K41" s="6" t="str">
        <f>IF('Log_working_3-way'!$D41="","",1/'True_Odds_Calculator_3-way'!A42+1/'True_Odds_Calculator_3-way'!B42+1/'True_Odds_Calculator_3-way'!C42-1)</f>
        <v/>
      </c>
    </row>
    <row r="42" spans="4:11" x14ac:dyDescent="0.25">
      <c r="D42" t="str">
        <f>solve_for_c('True_Odds_Calculator_3-way'!A43,'True_Odds_Calculator_3-way'!B43,'True_Odds_Calculator_3-way'!C43,'Log_working_3-way'!B$1,'Log_working_3-way'!B$2)</f>
        <v/>
      </c>
      <c r="F42" s="6" t="str">
        <f>IF('Log_working_3-way'!D42="","",1/'True_Odds_Calculator_3-way'!N43+1/'True_Odds_Calculator_3-way'!O43+1/'True_Odds_Calculator_3-way'!#REF!-1)</f>
        <v/>
      </c>
      <c r="H42" s="6" t="str">
        <f>IF('Log_working_3-way'!$D42="","",'True_Odds_Calculator_3-way'!N43/'True_Odds_Calculator_3-way'!A43-1)</f>
        <v/>
      </c>
      <c r="I42" s="6" t="str">
        <f>IF('Log_working_3-way'!$D42="","",'True_Odds_Calculator_3-way'!O43/'True_Odds_Calculator_3-way'!B43-1)</f>
        <v/>
      </c>
      <c r="J42" s="6" t="str">
        <f>IF('Log_working_3-way'!$D42="","",'True_Odds_Calculator_3-way'!#REF!/'True_Odds_Calculator_3-way'!C43-1)</f>
        <v/>
      </c>
      <c r="K42" s="6" t="str">
        <f>IF('Log_working_3-way'!$D42="","",1/'True_Odds_Calculator_3-way'!A43+1/'True_Odds_Calculator_3-way'!B43+1/'True_Odds_Calculator_3-way'!C43-1)</f>
        <v/>
      </c>
    </row>
    <row r="43" spans="4:11" x14ac:dyDescent="0.25">
      <c r="D43" t="str">
        <f>solve_for_c('True_Odds_Calculator_3-way'!A44,'True_Odds_Calculator_3-way'!B44,'True_Odds_Calculator_3-way'!C44,'Log_working_3-way'!B$1,'Log_working_3-way'!B$2)</f>
        <v/>
      </c>
      <c r="F43" s="6" t="str">
        <f>IF('Log_working_3-way'!D43="","",1/'True_Odds_Calculator_3-way'!N44+1/'True_Odds_Calculator_3-way'!O44+1/'True_Odds_Calculator_3-way'!#REF!-1)</f>
        <v/>
      </c>
      <c r="H43" s="6" t="str">
        <f>IF('Log_working_3-way'!$D43="","",'True_Odds_Calculator_3-way'!N44/'True_Odds_Calculator_3-way'!A44-1)</f>
        <v/>
      </c>
      <c r="I43" s="6" t="str">
        <f>IF('Log_working_3-way'!$D43="","",'True_Odds_Calculator_3-way'!O44/'True_Odds_Calculator_3-way'!B44-1)</f>
        <v/>
      </c>
      <c r="J43" s="6" t="str">
        <f>IF('Log_working_3-way'!$D43="","",'True_Odds_Calculator_3-way'!#REF!/'True_Odds_Calculator_3-way'!C44-1)</f>
        <v/>
      </c>
      <c r="K43" s="6" t="str">
        <f>IF('Log_working_3-way'!$D43="","",1/'True_Odds_Calculator_3-way'!A44+1/'True_Odds_Calculator_3-way'!B44+1/'True_Odds_Calculator_3-way'!C44-1)</f>
        <v/>
      </c>
    </row>
    <row r="44" spans="4:11" x14ac:dyDescent="0.25">
      <c r="D44" t="str">
        <f>solve_for_c('True_Odds_Calculator_3-way'!A45,'True_Odds_Calculator_3-way'!B45,'True_Odds_Calculator_3-way'!C45,'Log_working_3-way'!B$1,'Log_working_3-way'!B$2)</f>
        <v/>
      </c>
      <c r="F44" s="6" t="str">
        <f>IF('Log_working_3-way'!D44="","",1/'True_Odds_Calculator_3-way'!N45+1/'True_Odds_Calculator_3-way'!O45+1/'True_Odds_Calculator_3-way'!#REF!-1)</f>
        <v/>
      </c>
      <c r="H44" s="6" t="str">
        <f>IF('Log_working_3-way'!$D44="","",'True_Odds_Calculator_3-way'!N45/'True_Odds_Calculator_3-way'!A45-1)</f>
        <v/>
      </c>
      <c r="I44" s="6" t="str">
        <f>IF('Log_working_3-way'!$D44="","",'True_Odds_Calculator_3-way'!O45/'True_Odds_Calculator_3-way'!B45-1)</f>
        <v/>
      </c>
      <c r="J44" s="6" t="str">
        <f>IF('Log_working_3-way'!$D44="","",'True_Odds_Calculator_3-way'!#REF!/'True_Odds_Calculator_3-way'!C45-1)</f>
        <v/>
      </c>
      <c r="K44" s="6" t="str">
        <f>IF('Log_working_3-way'!$D44="","",1/'True_Odds_Calculator_3-way'!A45+1/'True_Odds_Calculator_3-way'!B45+1/'True_Odds_Calculator_3-way'!C45-1)</f>
        <v/>
      </c>
    </row>
    <row r="45" spans="4:11" x14ac:dyDescent="0.25">
      <c r="D45" t="str">
        <f>solve_for_c('True_Odds_Calculator_3-way'!A46,'True_Odds_Calculator_3-way'!B46,'True_Odds_Calculator_3-way'!C46,'Log_working_3-way'!B$1,'Log_working_3-way'!B$2)</f>
        <v/>
      </c>
      <c r="F45" s="6" t="str">
        <f>IF('Log_working_3-way'!D45="","",1/'True_Odds_Calculator_3-way'!N46+1/'True_Odds_Calculator_3-way'!O46+1/'True_Odds_Calculator_3-way'!#REF!-1)</f>
        <v/>
      </c>
      <c r="H45" s="6" t="str">
        <f>IF('Log_working_3-way'!$D45="","",'True_Odds_Calculator_3-way'!N46/'True_Odds_Calculator_3-way'!A46-1)</f>
        <v/>
      </c>
      <c r="I45" s="6" t="str">
        <f>IF('Log_working_3-way'!$D45="","",'True_Odds_Calculator_3-way'!O46/'True_Odds_Calculator_3-way'!B46-1)</f>
        <v/>
      </c>
      <c r="J45" s="6" t="str">
        <f>IF('Log_working_3-way'!$D45="","",'True_Odds_Calculator_3-way'!#REF!/'True_Odds_Calculator_3-way'!C46-1)</f>
        <v/>
      </c>
      <c r="K45" s="6" t="str">
        <f>IF('Log_working_3-way'!$D45="","",1/'True_Odds_Calculator_3-way'!A46+1/'True_Odds_Calculator_3-way'!B46+1/'True_Odds_Calculator_3-way'!C46-1)</f>
        <v/>
      </c>
    </row>
    <row r="46" spans="4:11" x14ac:dyDescent="0.25">
      <c r="D46" t="str">
        <f>solve_for_c('True_Odds_Calculator_3-way'!A47,'True_Odds_Calculator_3-way'!B47,'True_Odds_Calculator_3-way'!C47,'Log_working_3-way'!B$1,'Log_working_3-way'!B$2)</f>
        <v/>
      </c>
      <c r="F46" s="6" t="str">
        <f>IF('Log_working_3-way'!D46="","",1/'True_Odds_Calculator_3-way'!N47+1/'True_Odds_Calculator_3-way'!O47+1/'True_Odds_Calculator_3-way'!#REF!-1)</f>
        <v/>
      </c>
      <c r="H46" s="6" t="str">
        <f>IF('Log_working_3-way'!$D46="","",'True_Odds_Calculator_3-way'!N47/'True_Odds_Calculator_3-way'!A47-1)</f>
        <v/>
      </c>
      <c r="I46" s="6" t="str">
        <f>IF('Log_working_3-way'!$D46="","",'True_Odds_Calculator_3-way'!O47/'True_Odds_Calculator_3-way'!B47-1)</f>
        <v/>
      </c>
      <c r="J46" s="6" t="str">
        <f>IF('Log_working_3-way'!$D46="","",'True_Odds_Calculator_3-way'!#REF!/'True_Odds_Calculator_3-way'!C47-1)</f>
        <v/>
      </c>
      <c r="K46" s="6" t="str">
        <f>IF('Log_working_3-way'!$D46="","",1/'True_Odds_Calculator_3-way'!A47+1/'True_Odds_Calculator_3-way'!B47+1/'True_Odds_Calculator_3-way'!C47-1)</f>
        <v/>
      </c>
    </row>
    <row r="47" spans="4:11" x14ac:dyDescent="0.25">
      <c r="D47" t="str">
        <f>solve_for_c('True_Odds_Calculator_3-way'!A48,'True_Odds_Calculator_3-way'!B48,'True_Odds_Calculator_3-way'!C48,'Log_working_3-way'!B$1,'Log_working_3-way'!B$2)</f>
        <v/>
      </c>
      <c r="F47" s="6" t="str">
        <f>IF('Log_working_3-way'!D47="","",1/'True_Odds_Calculator_3-way'!N48+1/'True_Odds_Calculator_3-way'!O48+1/'True_Odds_Calculator_3-way'!#REF!-1)</f>
        <v/>
      </c>
      <c r="H47" s="6" t="str">
        <f>IF('Log_working_3-way'!$D47="","",'True_Odds_Calculator_3-way'!N48/'True_Odds_Calculator_3-way'!A48-1)</f>
        <v/>
      </c>
      <c r="I47" s="6" t="str">
        <f>IF('Log_working_3-way'!$D47="","",'True_Odds_Calculator_3-way'!O48/'True_Odds_Calculator_3-way'!B48-1)</f>
        <v/>
      </c>
      <c r="J47" s="6" t="str">
        <f>IF('Log_working_3-way'!$D47="","",'True_Odds_Calculator_3-way'!#REF!/'True_Odds_Calculator_3-way'!C48-1)</f>
        <v/>
      </c>
      <c r="K47" s="6" t="str">
        <f>IF('Log_working_3-way'!$D47="","",1/'True_Odds_Calculator_3-way'!A48+1/'True_Odds_Calculator_3-way'!B48+1/'True_Odds_Calculator_3-way'!C48-1)</f>
        <v/>
      </c>
    </row>
    <row r="48" spans="4:11" x14ac:dyDescent="0.25">
      <c r="D48" t="str">
        <f>solve_for_c('True_Odds_Calculator_3-way'!A49,'True_Odds_Calculator_3-way'!B49,'True_Odds_Calculator_3-way'!C49,'Log_working_3-way'!B$1,'Log_working_3-way'!B$2)</f>
        <v/>
      </c>
      <c r="F48" s="6" t="str">
        <f>IF('Log_working_3-way'!D48="","",1/'True_Odds_Calculator_3-way'!N49+1/'True_Odds_Calculator_3-way'!O49+1/'True_Odds_Calculator_3-way'!#REF!-1)</f>
        <v/>
      </c>
      <c r="H48" s="6" t="str">
        <f>IF('Log_working_3-way'!$D48="","",'True_Odds_Calculator_3-way'!N49/'True_Odds_Calculator_3-way'!A49-1)</f>
        <v/>
      </c>
      <c r="I48" s="6" t="str">
        <f>IF('Log_working_3-way'!$D48="","",'True_Odds_Calculator_3-way'!O49/'True_Odds_Calculator_3-way'!B49-1)</f>
        <v/>
      </c>
      <c r="J48" s="6" t="str">
        <f>IF('Log_working_3-way'!$D48="","",'True_Odds_Calculator_3-way'!#REF!/'True_Odds_Calculator_3-way'!C49-1)</f>
        <v/>
      </c>
      <c r="K48" s="6" t="str">
        <f>IF('Log_working_3-way'!$D48="","",1/'True_Odds_Calculator_3-way'!A49+1/'True_Odds_Calculator_3-way'!B49+1/'True_Odds_Calculator_3-way'!C49-1)</f>
        <v/>
      </c>
    </row>
    <row r="49" spans="4:11" x14ac:dyDescent="0.25">
      <c r="D49" t="str">
        <f>solve_for_c('True_Odds_Calculator_3-way'!A50,'True_Odds_Calculator_3-way'!B50,'True_Odds_Calculator_3-way'!C50,'Log_working_3-way'!B$1,'Log_working_3-way'!B$2)</f>
        <v/>
      </c>
      <c r="F49" s="6" t="str">
        <f>IF('Log_working_3-way'!D49="","",1/'True_Odds_Calculator_3-way'!N50+1/'True_Odds_Calculator_3-way'!O50+1/'True_Odds_Calculator_3-way'!#REF!-1)</f>
        <v/>
      </c>
      <c r="H49" s="6" t="str">
        <f>IF('Log_working_3-way'!$D49="","",'True_Odds_Calculator_3-way'!N50/'True_Odds_Calculator_3-way'!A50-1)</f>
        <v/>
      </c>
      <c r="I49" s="6" t="str">
        <f>IF('Log_working_3-way'!$D49="","",'True_Odds_Calculator_3-way'!O50/'True_Odds_Calculator_3-way'!B50-1)</f>
        <v/>
      </c>
      <c r="J49" s="6" t="str">
        <f>IF('Log_working_3-way'!$D49="","",'True_Odds_Calculator_3-way'!#REF!/'True_Odds_Calculator_3-way'!C50-1)</f>
        <v/>
      </c>
      <c r="K49" s="6" t="str">
        <f>IF('Log_working_3-way'!$D49="","",1/'True_Odds_Calculator_3-way'!A50+1/'True_Odds_Calculator_3-way'!B50+1/'True_Odds_Calculator_3-way'!C50-1)</f>
        <v/>
      </c>
    </row>
    <row r="50" spans="4:11" x14ac:dyDescent="0.25">
      <c r="D50" t="str">
        <f>solve_for_c('True_Odds_Calculator_3-way'!A51,'True_Odds_Calculator_3-way'!B51,'True_Odds_Calculator_3-way'!C51,'Log_working_3-way'!B$1,'Log_working_3-way'!B$2)</f>
        <v/>
      </c>
      <c r="F50" s="6" t="str">
        <f>IF('Log_working_3-way'!D50="","",1/'True_Odds_Calculator_3-way'!N51+1/'True_Odds_Calculator_3-way'!O51+1/'True_Odds_Calculator_3-way'!#REF!-1)</f>
        <v/>
      </c>
      <c r="H50" s="6" t="str">
        <f>IF('Log_working_3-way'!$D50="","",'True_Odds_Calculator_3-way'!N51/'True_Odds_Calculator_3-way'!A51-1)</f>
        <v/>
      </c>
      <c r="I50" s="6" t="str">
        <f>IF('Log_working_3-way'!$D50="","",'True_Odds_Calculator_3-way'!O51/'True_Odds_Calculator_3-way'!B51-1)</f>
        <v/>
      </c>
      <c r="J50" s="6" t="str">
        <f>IF('Log_working_3-way'!$D50="","",'True_Odds_Calculator_3-way'!#REF!/'True_Odds_Calculator_3-way'!C51-1)</f>
        <v/>
      </c>
      <c r="K50" s="6" t="str">
        <f>IF('Log_working_3-way'!$D50="","",1/'True_Odds_Calculator_3-way'!A51+1/'True_Odds_Calculator_3-way'!B51+1/'True_Odds_Calculator_3-way'!C51-1)</f>
        <v/>
      </c>
    </row>
    <row r="51" spans="4:11" x14ac:dyDescent="0.25">
      <c r="D51" t="str">
        <f>solve_for_c('True_Odds_Calculator_3-way'!A52,'True_Odds_Calculator_3-way'!B52,'True_Odds_Calculator_3-way'!C52,'Log_working_3-way'!B$1,'Log_working_3-way'!B$2)</f>
        <v/>
      </c>
      <c r="F51" s="6" t="str">
        <f>IF('Log_working_3-way'!D51="","",1/'True_Odds_Calculator_3-way'!N52+1/'True_Odds_Calculator_3-way'!O52+1/'True_Odds_Calculator_3-way'!#REF!-1)</f>
        <v/>
      </c>
      <c r="H51" s="6" t="str">
        <f>IF('Log_working_3-way'!$D51="","",'True_Odds_Calculator_3-way'!N52/'True_Odds_Calculator_3-way'!A52-1)</f>
        <v/>
      </c>
      <c r="I51" s="6" t="str">
        <f>IF('Log_working_3-way'!$D51="","",'True_Odds_Calculator_3-way'!O52/'True_Odds_Calculator_3-way'!B52-1)</f>
        <v/>
      </c>
      <c r="J51" s="6" t="str">
        <f>IF('Log_working_3-way'!$D51="","",'True_Odds_Calculator_3-way'!#REF!/'True_Odds_Calculator_3-way'!C52-1)</f>
        <v/>
      </c>
      <c r="K51" s="6" t="str">
        <f>IF('Log_working_3-way'!$D51="","",1/'True_Odds_Calculator_3-way'!A52+1/'True_Odds_Calculator_3-way'!B52+1/'True_Odds_Calculator_3-way'!C52-1)</f>
        <v/>
      </c>
    </row>
    <row r="52" spans="4:11" x14ac:dyDescent="0.25">
      <c r="D52" t="str">
        <f>solve_for_c('True_Odds_Calculator_3-way'!A53,'True_Odds_Calculator_3-way'!B53,'True_Odds_Calculator_3-way'!C53,'Log_working_3-way'!B$1,'Log_working_3-way'!B$2)</f>
        <v/>
      </c>
      <c r="F52" s="6" t="str">
        <f>IF('Log_working_3-way'!D52="","",1/'True_Odds_Calculator_3-way'!N53+1/'True_Odds_Calculator_3-way'!O53+1/'True_Odds_Calculator_3-way'!#REF!-1)</f>
        <v/>
      </c>
      <c r="H52" s="6" t="str">
        <f>IF('Log_working_3-way'!$D52="","",'True_Odds_Calculator_3-way'!N53/'True_Odds_Calculator_3-way'!A53-1)</f>
        <v/>
      </c>
      <c r="I52" s="6" t="str">
        <f>IF('Log_working_3-way'!$D52="","",'True_Odds_Calculator_3-way'!O53/'True_Odds_Calculator_3-way'!B53-1)</f>
        <v/>
      </c>
      <c r="J52" s="6" t="str">
        <f>IF('Log_working_3-way'!$D52="","",'True_Odds_Calculator_3-way'!#REF!/'True_Odds_Calculator_3-way'!C53-1)</f>
        <v/>
      </c>
      <c r="K52" s="6" t="str">
        <f>IF('Log_working_3-way'!$D52="","",1/'True_Odds_Calculator_3-way'!A53+1/'True_Odds_Calculator_3-way'!B53+1/'True_Odds_Calculator_3-way'!C53-1)</f>
        <v/>
      </c>
    </row>
    <row r="53" spans="4:11" x14ac:dyDescent="0.25">
      <c r="D53" t="str">
        <f>solve_for_c('True_Odds_Calculator_3-way'!A54,'True_Odds_Calculator_3-way'!B54,'True_Odds_Calculator_3-way'!C54,'Log_working_3-way'!B$1,'Log_working_3-way'!B$2)</f>
        <v/>
      </c>
      <c r="F53" s="6" t="str">
        <f>IF('Log_working_3-way'!D53="","",1/'True_Odds_Calculator_3-way'!N54+1/'True_Odds_Calculator_3-way'!O54+1/'True_Odds_Calculator_3-way'!#REF!-1)</f>
        <v/>
      </c>
      <c r="H53" s="6" t="str">
        <f>IF('Log_working_3-way'!$D53="","",'True_Odds_Calculator_3-way'!N54/'True_Odds_Calculator_3-way'!A54-1)</f>
        <v/>
      </c>
      <c r="I53" s="6" t="str">
        <f>IF('Log_working_3-way'!$D53="","",'True_Odds_Calculator_3-way'!O54/'True_Odds_Calculator_3-way'!B54-1)</f>
        <v/>
      </c>
      <c r="J53" s="6" t="str">
        <f>IF('Log_working_3-way'!$D53="","",'True_Odds_Calculator_3-way'!#REF!/'True_Odds_Calculator_3-way'!C54-1)</f>
        <v/>
      </c>
      <c r="K53" s="6" t="str">
        <f>IF('Log_working_3-way'!$D53="","",1/'True_Odds_Calculator_3-way'!A54+1/'True_Odds_Calculator_3-way'!B54+1/'True_Odds_Calculator_3-way'!C54-1)</f>
        <v/>
      </c>
    </row>
    <row r="54" spans="4:11" x14ac:dyDescent="0.25">
      <c r="D54" t="str">
        <f>solve_for_c('True_Odds_Calculator_3-way'!A55,'True_Odds_Calculator_3-way'!B55,'True_Odds_Calculator_3-way'!C55,'Log_working_3-way'!B$1,'Log_working_3-way'!B$2)</f>
        <v/>
      </c>
      <c r="F54" s="6" t="str">
        <f>IF('Log_working_3-way'!D54="","",1/'True_Odds_Calculator_3-way'!N55+1/'True_Odds_Calculator_3-way'!O55+1/'True_Odds_Calculator_3-way'!#REF!-1)</f>
        <v/>
      </c>
      <c r="H54" s="6" t="str">
        <f>IF('Log_working_3-way'!$D54="","",'True_Odds_Calculator_3-way'!N55/'True_Odds_Calculator_3-way'!A55-1)</f>
        <v/>
      </c>
      <c r="I54" s="6" t="str">
        <f>IF('Log_working_3-way'!$D54="","",'True_Odds_Calculator_3-way'!O55/'True_Odds_Calculator_3-way'!B55-1)</f>
        <v/>
      </c>
      <c r="J54" s="6" t="str">
        <f>IF('Log_working_3-way'!$D54="","",'True_Odds_Calculator_3-way'!#REF!/'True_Odds_Calculator_3-way'!C55-1)</f>
        <v/>
      </c>
      <c r="K54" s="6" t="str">
        <f>IF('Log_working_3-way'!$D54="","",1/'True_Odds_Calculator_3-way'!A55+1/'True_Odds_Calculator_3-way'!B55+1/'True_Odds_Calculator_3-way'!C55-1)</f>
        <v/>
      </c>
    </row>
    <row r="55" spans="4:11" x14ac:dyDescent="0.25">
      <c r="D55" t="str">
        <f>solve_for_c('True_Odds_Calculator_3-way'!A56,'True_Odds_Calculator_3-way'!B56,'True_Odds_Calculator_3-way'!C56,'Log_working_3-way'!B$1,'Log_working_3-way'!B$2)</f>
        <v/>
      </c>
      <c r="F55" s="6" t="str">
        <f>IF('Log_working_3-way'!D55="","",1/'True_Odds_Calculator_3-way'!N56+1/'True_Odds_Calculator_3-way'!O56+1/'True_Odds_Calculator_3-way'!#REF!-1)</f>
        <v/>
      </c>
      <c r="H55" s="6" t="str">
        <f>IF('Log_working_3-way'!$D55="","",'True_Odds_Calculator_3-way'!N56/'True_Odds_Calculator_3-way'!A56-1)</f>
        <v/>
      </c>
      <c r="I55" s="6" t="str">
        <f>IF('Log_working_3-way'!$D55="","",'True_Odds_Calculator_3-way'!O56/'True_Odds_Calculator_3-way'!B56-1)</f>
        <v/>
      </c>
      <c r="J55" s="6" t="str">
        <f>IF('Log_working_3-way'!$D55="","",'True_Odds_Calculator_3-way'!#REF!/'True_Odds_Calculator_3-way'!C56-1)</f>
        <v/>
      </c>
      <c r="K55" s="6" t="str">
        <f>IF('Log_working_3-way'!$D55="","",1/'True_Odds_Calculator_3-way'!A56+1/'True_Odds_Calculator_3-way'!B56+1/'True_Odds_Calculator_3-way'!C56-1)</f>
        <v/>
      </c>
    </row>
    <row r="56" spans="4:11" x14ac:dyDescent="0.25">
      <c r="D56" t="str">
        <f>solve_for_c('True_Odds_Calculator_3-way'!A57,'True_Odds_Calculator_3-way'!B57,'True_Odds_Calculator_3-way'!C57,'Log_working_3-way'!B$1,'Log_working_3-way'!B$2)</f>
        <v/>
      </c>
      <c r="F56" s="6" t="str">
        <f>IF('Log_working_3-way'!D56="","",1/'True_Odds_Calculator_3-way'!N57+1/'True_Odds_Calculator_3-way'!O57+1/'True_Odds_Calculator_3-way'!#REF!-1)</f>
        <v/>
      </c>
      <c r="H56" s="6" t="str">
        <f>IF('Log_working_3-way'!$D56="","",'True_Odds_Calculator_3-way'!N57/'True_Odds_Calculator_3-way'!A57-1)</f>
        <v/>
      </c>
      <c r="I56" s="6" t="str">
        <f>IF('Log_working_3-way'!$D56="","",'True_Odds_Calculator_3-way'!O57/'True_Odds_Calculator_3-way'!B57-1)</f>
        <v/>
      </c>
      <c r="J56" s="6" t="str">
        <f>IF('Log_working_3-way'!$D56="","",'True_Odds_Calculator_3-way'!#REF!/'True_Odds_Calculator_3-way'!C57-1)</f>
        <v/>
      </c>
      <c r="K56" s="6" t="str">
        <f>IF('Log_working_3-way'!$D56="","",1/'True_Odds_Calculator_3-way'!A57+1/'True_Odds_Calculator_3-way'!B57+1/'True_Odds_Calculator_3-way'!C57-1)</f>
        <v/>
      </c>
    </row>
    <row r="57" spans="4:11" x14ac:dyDescent="0.25">
      <c r="D57" t="str">
        <f>solve_for_c('True_Odds_Calculator_3-way'!A58,'True_Odds_Calculator_3-way'!B58,'True_Odds_Calculator_3-way'!C58,'Log_working_3-way'!B$1,'Log_working_3-way'!B$2)</f>
        <v/>
      </c>
      <c r="F57" s="6" t="str">
        <f>IF('Log_working_3-way'!D57="","",1/'True_Odds_Calculator_3-way'!N58+1/'True_Odds_Calculator_3-way'!O58+1/'True_Odds_Calculator_3-way'!#REF!-1)</f>
        <v/>
      </c>
      <c r="H57" s="6" t="str">
        <f>IF('Log_working_3-way'!$D57="","",'True_Odds_Calculator_3-way'!N58/'True_Odds_Calculator_3-way'!A58-1)</f>
        <v/>
      </c>
      <c r="I57" s="6" t="str">
        <f>IF('Log_working_3-way'!$D57="","",'True_Odds_Calculator_3-way'!O58/'True_Odds_Calculator_3-way'!B58-1)</f>
        <v/>
      </c>
      <c r="J57" s="6" t="str">
        <f>IF('Log_working_3-way'!$D57="","",'True_Odds_Calculator_3-way'!#REF!/'True_Odds_Calculator_3-way'!C58-1)</f>
        <v/>
      </c>
      <c r="K57" s="6" t="str">
        <f>IF('Log_working_3-way'!$D57="","",1/'True_Odds_Calculator_3-way'!A58+1/'True_Odds_Calculator_3-way'!B58+1/'True_Odds_Calculator_3-way'!C58-1)</f>
        <v/>
      </c>
    </row>
    <row r="58" spans="4:11" x14ac:dyDescent="0.25">
      <c r="D58" t="str">
        <f>solve_for_c('True_Odds_Calculator_3-way'!A59,'True_Odds_Calculator_3-way'!B59,'True_Odds_Calculator_3-way'!C59,'Log_working_3-way'!B$1,'Log_working_3-way'!B$2)</f>
        <v/>
      </c>
      <c r="F58" s="6" t="str">
        <f>IF('Log_working_3-way'!D58="","",1/'True_Odds_Calculator_3-way'!N59+1/'True_Odds_Calculator_3-way'!O59+1/'True_Odds_Calculator_3-way'!#REF!-1)</f>
        <v/>
      </c>
      <c r="H58" s="6" t="str">
        <f>IF('Log_working_3-way'!$D58="","",'True_Odds_Calculator_3-way'!N59/'True_Odds_Calculator_3-way'!A59-1)</f>
        <v/>
      </c>
      <c r="I58" s="6" t="str">
        <f>IF('Log_working_3-way'!$D58="","",'True_Odds_Calculator_3-way'!O59/'True_Odds_Calculator_3-way'!B59-1)</f>
        <v/>
      </c>
      <c r="J58" s="6" t="str">
        <f>IF('Log_working_3-way'!$D58="","",'True_Odds_Calculator_3-way'!#REF!/'True_Odds_Calculator_3-way'!C59-1)</f>
        <v/>
      </c>
      <c r="K58" s="6" t="str">
        <f>IF('Log_working_3-way'!$D58="","",1/'True_Odds_Calculator_3-way'!A59+1/'True_Odds_Calculator_3-way'!B59+1/'True_Odds_Calculator_3-way'!C59-1)</f>
        <v/>
      </c>
    </row>
    <row r="59" spans="4:11" x14ac:dyDescent="0.25">
      <c r="D59" t="str">
        <f>solve_for_c('True_Odds_Calculator_3-way'!A60,'True_Odds_Calculator_3-way'!B60,'True_Odds_Calculator_3-way'!C60,'Log_working_3-way'!B$1,'Log_working_3-way'!B$2)</f>
        <v/>
      </c>
      <c r="F59" s="6" t="str">
        <f>IF('Log_working_3-way'!D59="","",1/'True_Odds_Calculator_3-way'!N60+1/'True_Odds_Calculator_3-way'!O60+1/'True_Odds_Calculator_3-way'!#REF!-1)</f>
        <v/>
      </c>
      <c r="H59" s="6" t="str">
        <f>IF('Log_working_3-way'!$D59="","",'True_Odds_Calculator_3-way'!N60/'True_Odds_Calculator_3-way'!A60-1)</f>
        <v/>
      </c>
      <c r="I59" s="6" t="str">
        <f>IF('Log_working_3-way'!$D59="","",'True_Odds_Calculator_3-way'!O60/'True_Odds_Calculator_3-way'!B60-1)</f>
        <v/>
      </c>
      <c r="J59" s="6" t="str">
        <f>IF('Log_working_3-way'!$D59="","",'True_Odds_Calculator_3-way'!#REF!/'True_Odds_Calculator_3-way'!C60-1)</f>
        <v/>
      </c>
      <c r="K59" s="6" t="str">
        <f>IF('Log_working_3-way'!$D59="","",1/'True_Odds_Calculator_3-way'!A60+1/'True_Odds_Calculator_3-way'!B60+1/'True_Odds_Calculator_3-way'!C60-1)</f>
        <v/>
      </c>
    </row>
    <row r="60" spans="4:11" x14ac:dyDescent="0.25">
      <c r="D60" t="str">
        <f>solve_for_c('True_Odds_Calculator_3-way'!A61,'True_Odds_Calculator_3-way'!B61,'True_Odds_Calculator_3-way'!C61,'Log_working_3-way'!B$1,'Log_working_3-way'!B$2)</f>
        <v/>
      </c>
      <c r="F60" s="6" t="str">
        <f>IF('Log_working_3-way'!D60="","",1/'True_Odds_Calculator_3-way'!N61+1/'True_Odds_Calculator_3-way'!O61+1/'True_Odds_Calculator_3-way'!#REF!-1)</f>
        <v/>
      </c>
      <c r="H60" s="6" t="str">
        <f>IF('Log_working_3-way'!$D60="","",'True_Odds_Calculator_3-way'!N61/'True_Odds_Calculator_3-way'!A61-1)</f>
        <v/>
      </c>
      <c r="I60" s="6" t="str">
        <f>IF('Log_working_3-way'!$D60="","",'True_Odds_Calculator_3-way'!O61/'True_Odds_Calculator_3-way'!B61-1)</f>
        <v/>
      </c>
      <c r="J60" s="6" t="str">
        <f>IF('Log_working_3-way'!$D60="","",'True_Odds_Calculator_3-way'!#REF!/'True_Odds_Calculator_3-way'!C61-1)</f>
        <v/>
      </c>
      <c r="K60" s="6" t="str">
        <f>IF('Log_working_3-way'!$D60="","",1/'True_Odds_Calculator_3-way'!A61+1/'True_Odds_Calculator_3-way'!B61+1/'True_Odds_Calculator_3-way'!C61-1)</f>
        <v/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IF('Log_working_3-way'!D61="","",1/'True_Odds_Calculator_3-way'!N62+1/'True_Odds_Calculator_3-way'!O62+1/'True_Odds_Calculator_3-way'!#REF!-1)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IF('Log_working_3-way'!$D61="","",'True_Odds_Calculator_3-way'!#REF!/'True_Odds_Calculator_3-way'!C62-1)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IF('Log_working_3-way'!D62="","",1/'True_Odds_Calculator_3-way'!N63+1/'True_Odds_Calculator_3-way'!O63+1/'True_Odds_Calculator_3-way'!#REF!-1)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IF('Log_working_3-way'!$D62="","",'True_Odds_Calculator_3-way'!#REF!/'True_Odds_Calculator_3-way'!C63-1)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IF('Log_working_3-way'!D63="","",1/'True_Odds_Calculator_3-way'!N64+1/'True_Odds_Calculator_3-way'!O64+1/'True_Odds_Calculator_3-way'!#REF!-1)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IF('Log_working_3-way'!$D63="","",'True_Odds_Calculator_3-way'!#REF!/'True_Odds_Calculator_3-way'!C64-1)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2.92</v>
      </c>
      <c r="B2" s="4">
        <f>IF('True_Odds_Calculator_3-way'!B3="","",'True_Odds_Calculator_3-way'!B3)</f>
        <v>3.01</v>
      </c>
      <c r="C2" s="4">
        <f>IF('True_Odds_Calculator_3-way'!C3="","",'True_Odds_Calculator_3-way'!C3)</f>
        <v>2.8</v>
      </c>
      <c r="D2" s="9">
        <f>(K2/(AR2+K2-(AR2*K2)))</f>
        <v>0.33187195928451357</v>
      </c>
      <c r="E2" s="9">
        <f>(L2/(AR2+L2-(AR2*L2)))</f>
        <v>0.32179385773682689</v>
      </c>
      <c r="F2" s="9">
        <f>(M2/(AR2+M2-(AR2*M2)))</f>
        <v>0.34633418297865926</v>
      </c>
      <c r="G2" s="9">
        <f>AR2</f>
        <v>1.0485470218379911</v>
      </c>
      <c r="H2" s="9">
        <f>IF(A2="","",1/D2)</f>
        <v>3.0132102819289437</v>
      </c>
      <c r="I2" s="9">
        <f>IF(B2="","",1/E2)</f>
        <v>3.107579513894362</v>
      </c>
      <c r="J2" s="9">
        <f>IF(C2="","",1/F2)</f>
        <v>2.8873846393083844</v>
      </c>
      <c r="K2" s="11">
        <f>1/A2</f>
        <v>0.34246575342465752</v>
      </c>
      <c r="L2" s="11">
        <f>1/B2</f>
        <v>0.33222591362126247</v>
      </c>
      <c r="M2" s="11">
        <f>1/C2</f>
        <v>0.35714285714285715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-0.28226849835187329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0.23283445267243563</v>
      </c>
      <c r="Q2" s="11">
        <f>2*'OddsRatio_working_3-way'!K2*'OddsRatio_working_3-way'!L2*'OddsRatio_working_3-way'!M2</f>
        <v>8.1268569868214888E-2</v>
      </c>
      <c r="R2" s="11">
        <f>O2/N2</f>
        <v>0</v>
      </c>
      <c r="S2" s="11">
        <f>P2/N2</f>
        <v>-0.82486871199557799</v>
      </c>
      <c r="T2" s="11">
        <f>Q2/N2</f>
        <v>-0.28791229039985272</v>
      </c>
      <c r="U2" s="11">
        <f>'OddsRatio_working_3-way'!S2-'OddsRatio_working_3-way'!R2^2/3</f>
        <v>-0.82486871199557799</v>
      </c>
      <c r="V2" s="11">
        <f>'OddsRatio_working_3-way'!S2*'OddsRatio_working_3-way'!R2/3-2*'OddsRatio_working_3-way'!R2^3/27-'OddsRatio_working_3-way'!T2</f>
        <v>0.28791229039985272</v>
      </c>
      <c r="W2" s="11">
        <f>'OddsRatio_working_3-way'!V2^2+4*'OddsRatio_working_3-way'!U2^3/27</f>
        <v>-2.5430473510265617E-4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0.14417679398779107</v>
      </c>
      <c r="Y2" s="11">
        <f>IF('OddsRatio_working_3-way'!W2&gt;=0,IF('OddsRatio_working_3-way'!V2+SQRT('OddsRatio_working_3-way'!W2)&gt;0,0,PI()),ACOS('OddsRatio_working_3-way'!V2/(2*'OddsRatio_working_3-way'!X2)))</f>
        <v>5.5331633486834342E-2</v>
      </c>
      <c r="Z2" s="11">
        <f>'OddsRatio_working_3-way'!X2^(1/3)*COS('OddsRatio_working_3-way'!Y2/3)</f>
        <v>0.52427351091899554</v>
      </c>
      <c r="AA2" s="11">
        <f>'OddsRatio_working_3-way'!X2^(1/3)*COS(('OddsRatio_working_3-way'!Y2+2*PI())/3)</f>
        <v>-0.27051185607960559</v>
      </c>
      <c r="AB2" s="11">
        <f>'OddsRatio_working_3-way'!X2^(1/3)*COS(('OddsRatio_working_3-way'!Y2+4*PI())/3)</f>
        <v>-0.25376165483939012</v>
      </c>
      <c r="AC2" s="11">
        <f>'OddsRatio_working_3-way'!X2^(1/3)*SIN('OddsRatio_working_3-way'!Y2/3)</f>
        <v>9.6707331950188352E-3</v>
      </c>
      <c r="AD2" s="11">
        <f>'OddsRatio_working_3-way'!X2^(1/3)*SIN(('OddsRatio_working_3-way'!Y2+2*PI())/3)</f>
        <v>0.44919881238959897</v>
      </c>
      <c r="AE2" s="11">
        <f>'OddsRatio_working_3-way'!X2^(1/3)*SIN(('OddsRatio_working_3-way'!Y2+4*PI())/3)</f>
        <v>-0.45886954558461779</v>
      </c>
      <c r="AF2" s="11">
        <f>-'OddsRatio_working_3-way'!U2/(3*'OddsRatio_working_3-way'!X2^(1/3))*COS(('OddsRatio_working_3-way'!Y2)/3)</f>
        <v>0.52427351091899543</v>
      </c>
      <c r="AG2" s="11">
        <f>-'OddsRatio_working_3-way'!U2/(3*'OddsRatio_working_3-way'!X2^(1/3))*COS(('OddsRatio_working_3-way'!Y2+2*PI())/3)</f>
        <v>-0.27051185607960554</v>
      </c>
      <c r="AH2" s="11">
        <f>-'OddsRatio_working_3-way'!U2/(3*'OddsRatio_working_3-way'!X2^(1/3))*COS(('OddsRatio_working_3-way'!Y2+4*PI())/3)</f>
        <v>-0.25376165483939006</v>
      </c>
      <c r="AI2" s="11">
        <f>'OddsRatio_working_3-way'!U2/(3*'OddsRatio_working_3-way'!X2^(1/3))*SIN(('OddsRatio_working_3-way'!Y2)/3)</f>
        <v>-9.6707331950188335E-3</v>
      </c>
      <c r="AJ2" s="11">
        <f>'OddsRatio_working_3-way'!U2/(3*'OddsRatio_working_3-way'!X2^(1/3))*SIN(('OddsRatio_working_3-way'!Y2+2*PI())/3)</f>
        <v>-0.44919881238959891</v>
      </c>
      <c r="AK2" s="11">
        <f>'OddsRatio_working_3-way'!U2/(3*'OddsRatio_working_3-way'!X2^(1/3))*SIN(('OddsRatio_working_3-way'!Y2+4*PI())/3)</f>
        <v>0.45886954558461773</v>
      </c>
      <c r="AL2" s="11">
        <f>'OddsRatio_working_3-way'!Z2+'OddsRatio_working_3-way'!AF2</f>
        <v>1.0485470218379911</v>
      </c>
      <c r="AM2" s="11">
        <f>'OddsRatio_working_3-way'!AA2+'OddsRatio_working_3-way'!AG2</f>
        <v>-0.54102371215921119</v>
      </c>
      <c r="AN2" s="11">
        <f>'OddsRatio_working_3-way'!AB2+'OddsRatio_working_3-way'!AH2</f>
        <v>-0.50752330967878012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1.0485470218379911</v>
      </c>
      <c r="AS2" s="11">
        <f>IF(('OddsRatio_working_3-way'!X2=0),IF(Q2&gt;0,-Q2^(1/3),(-Q2)^(1/3)),'OddsRatio_working_3-way'!AM2-'OddsRatio_working_3-way'!R2/3)</f>
        <v>-0.54102371215921119</v>
      </c>
      <c r="AT2" s="11">
        <f>IF(('OddsRatio_working_3-way'!X2=0),IF(Q2&gt;0,-Q2^(1/3),(-Q2)^(1/3)),'OddsRatio_working_3-way'!AN2-'OddsRatio_working_3-way'!R2/3)</f>
        <v>-0.50752330967878012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3.63</v>
      </c>
      <c r="B3" s="4">
        <f>IF('True_Odds_Calculator_3-way'!B4="","",'True_Odds_Calculator_3-way'!B4)</f>
        <v>3.66</v>
      </c>
      <c r="C3" s="4">
        <f>IF('True_Odds_Calculator_3-way'!C4="","",'True_Odds_Calculator_3-way'!C4)</f>
        <v>2.0099999999999998</v>
      </c>
      <c r="D3" s="9">
        <f t="shared" ref="D3" si="0">(K3/(AR3+K3-(AR3*K3)))</f>
        <v>0.26133623339636664</v>
      </c>
      <c r="E3" s="9">
        <f t="shared" ref="E3" si="1">(L3/(AR3+L3-(AR3*L3)))</f>
        <v>0.25915265910775209</v>
      </c>
      <c r="F3" s="9">
        <f t="shared" ref="F3" si="2">(M3/(AR3+M3-(AR3*M3)))</f>
        <v>0.47951110749588149</v>
      </c>
      <c r="G3" s="9">
        <f t="shared" ref="G3" si="3">AR3</f>
        <v>1.0747103228202426</v>
      </c>
      <c r="H3" s="9">
        <f t="shared" ref="H3" si="4">IF(A3="","",1/D3)</f>
        <v>3.8264881490172384</v>
      </c>
      <c r="I3" s="9">
        <f t="shared" ref="I3" si="5">IF(B3="","",1/E3)</f>
        <v>3.8587294587018448</v>
      </c>
      <c r="J3" s="9">
        <f t="shared" ref="J3" si="6">IF(C3="","",1/F3)</f>
        <v>2.0854574260484444</v>
      </c>
      <c r="K3" s="11">
        <f t="shared" ref="K3" si="7">1/A3</f>
        <v>0.27548209366391185</v>
      </c>
      <c r="L3" s="11">
        <f t="shared" ref="L3" si="8">1/B3</f>
        <v>0.27322404371584696</v>
      </c>
      <c r="M3" s="11">
        <f t="shared" ref="M3" si="9">1/C3</f>
        <v>0.49751243781094534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-0.26459095331573479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0.23591566621573071</v>
      </c>
      <c r="Q3" s="11">
        <f>2*'OddsRatio_working_3-way'!K3*'OddsRatio_working_3-way'!L3*'OddsRatio_working_3-way'!M3</f>
        <v>7.4893862290708171E-2</v>
      </c>
      <c r="R3" s="11">
        <f t="shared" ref="R3" si="10">O3/N3</f>
        <v>0</v>
      </c>
      <c r="S3" s="11">
        <f t="shared" ref="S3" si="11">P3/N3</f>
        <v>-0.89162408336090748</v>
      </c>
      <c r="T3" s="11">
        <f t="shared" ref="T3" si="12">Q3/N3</f>
        <v>-0.2830552645590183</v>
      </c>
      <c r="U3" s="11">
        <f>'OddsRatio_working_3-way'!S3-'OddsRatio_working_3-way'!R3^2/3</f>
        <v>-0.89162408336090748</v>
      </c>
      <c r="V3" s="11">
        <f>'OddsRatio_working_3-way'!S3*'OddsRatio_working_3-way'!R3/3-2*'OddsRatio_working_3-way'!R3^3/27-'OddsRatio_working_3-way'!T3</f>
        <v>0.2830552645590183</v>
      </c>
      <c r="W3" s="11">
        <f>'OddsRatio_working_3-way'!V3^2+4*'OddsRatio_working_3-way'!U3^3/27</f>
        <v>-2.4892362552259753E-2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0.16202827326336877</v>
      </c>
      <c r="Y3" s="11">
        <f>IF('OddsRatio_working_3-way'!W3&gt;=0,IF('OddsRatio_working_3-way'!V3+SQRT('OddsRatio_working_3-way'!W3)&gt;0,0,PI()),ACOS('OddsRatio_working_3-way'!V3/(2*'OddsRatio_working_3-way'!X3)))</f>
        <v>0.50850179928322703</v>
      </c>
      <c r="Z3" s="11">
        <f>'OddsRatio_working_3-way'!X3^(1/3)*COS('OddsRatio_working_3-way'!Y3/3)</f>
        <v>0.53735516141012141</v>
      </c>
      <c r="AA3" s="11">
        <f>'OddsRatio_working_3-way'!X3^(1/3)*COS(('OddsRatio_working_3-way'!Y3+2*PI())/3)</f>
        <v>-0.34832112231173251</v>
      </c>
      <c r="AB3" s="11">
        <f>'OddsRatio_working_3-way'!X3^(1/3)*COS(('OddsRatio_working_3-way'!Y3+4*PI())/3)</f>
        <v>-0.18903403909838903</v>
      </c>
      <c r="AC3" s="11">
        <f>'OddsRatio_working_3-way'!X3^(1/3)*SIN('OddsRatio_working_3-way'!Y3/3)</f>
        <v>9.1964440371654368E-2</v>
      </c>
      <c r="AD3" s="11">
        <f>'OddsRatio_working_3-way'!X3^(1/3)*SIN(('OddsRatio_working_3-way'!Y3+2*PI())/3)</f>
        <v>0.41938100045002547</v>
      </c>
      <c r="AE3" s="11">
        <f>'OddsRatio_working_3-way'!X3^(1/3)*SIN(('OddsRatio_working_3-way'!Y3+4*PI())/3)</f>
        <v>-0.51134544082167965</v>
      </c>
      <c r="AF3" s="11">
        <f>-'OddsRatio_working_3-way'!U3/(3*'OddsRatio_working_3-way'!X3^(1/3))*COS(('OddsRatio_working_3-way'!Y3)/3)</f>
        <v>0.5373551614101213</v>
      </c>
      <c r="AG3" s="11">
        <f>-'OddsRatio_working_3-way'!U3/(3*'OddsRatio_working_3-way'!X3^(1/3))*COS(('OddsRatio_working_3-way'!Y3+2*PI())/3)</f>
        <v>-0.34832112231173246</v>
      </c>
      <c r="AH3" s="11">
        <f>-'OddsRatio_working_3-way'!U3/(3*'OddsRatio_working_3-way'!X3^(1/3))*COS(('OddsRatio_working_3-way'!Y3+4*PI())/3)</f>
        <v>-0.18903403909838898</v>
      </c>
      <c r="AI3" s="11">
        <f>'OddsRatio_working_3-way'!U3/(3*'OddsRatio_working_3-way'!X3^(1/3))*SIN(('OddsRatio_working_3-way'!Y3)/3)</f>
        <v>-9.1964440371654341E-2</v>
      </c>
      <c r="AJ3" s="11">
        <f>'OddsRatio_working_3-way'!U3/(3*'OddsRatio_working_3-way'!X3^(1/3))*SIN(('OddsRatio_working_3-way'!Y3+2*PI())/3)</f>
        <v>-0.41938100045002541</v>
      </c>
      <c r="AK3" s="11">
        <f>'OddsRatio_working_3-way'!U3/(3*'OddsRatio_working_3-way'!X3^(1/3))*SIN(('OddsRatio_working_3-way'!Y3+4*PI())/3)</f>
        <v>0.51134544082167954</v>
      </c>
      <c r="AL3" s="11">
        <f>'OddsRatio_working_3-way'!Z3+'OddsRatio_working_3-way'!AF3</f>
        <v>1.0747103228202426</v>
      </c>
      <c r="AM3" s="11">
        <f>'OddsRatio_working_3-way'!AA3+'OddsRatio_working_3-way'!AG3</f>
        <v>-0.69664224462346502</v>
      </c>
      <c r="AN3" s="11">
        <f>'OddsRatio_working_3-way'!AB3+'OddsRatio_working_3-way'!AH3</f>
        <v>-0.37806807819677801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1.0747103228202426</v>
      </c>
      <c r="AS3" s="11">
        <f>IF(('OddsRatio_working_3-way'!X3=0),IF(Q3&gt;0,-Q3^(1/3),(-Q3)^(1/3)),'OddsRatio_working_3-way'!AM3-'OddsRatio_working_3-way'!R3/3)</f>
        <v>-0.69664224462346502</v>
      </c>
      <c r="AT3" s="11">
        <f>IF(('OddsRatio_working_3-way'!X3=0),IF(Q3&gt;0,-Q3^(1/3),(-Q3)^(1/3)),'OddsRatio_working_3-way'!AN3-'OddsRatio_working_3-way'!R3/3)</f>
        <v>-0.37806807819677801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2.39</v>
      </c>
      <c r="B4" s="4">
        <f>IF('True_Odds_Calculator_3-way'!B5="","",'True_Odds_Calculator_3-way'!B5)</f>
        <v>3.5</v>
      </c>
      <c r="C4" s="4">
        <f>IF('True_Odds_Calculator_3-way'!C5="","",'True_Odds_Calculator_3-way'!C5)</f>
        <v>2.94</v>
      </c>
      <c r="D4" s="9">
        <f t="shared" ref="D4:D67" si="13">(K4/(AR4+K4-(AR4*K4)))</f>
        <v>0.40230915331524775</v>
      </c>
      <c r="E4" s="9">
        <f t="shared" ref="E4:E67" si="14">(L4/(AR4+L4-(AR4*L4)))</f>
        <v>0.27232866980081705</v>
      </c>
      <c r="F4" s="9">
        <f t="shared" ref="F4:F67" si="15">(M4/(AR4+M4-(AR4*M4)))</f>
        <v>0.32536217688393526</v>
      </c>
      <c r="G4" s="9">
        <f t="shared" ref="G4:G67" si="16">AR4</f>
        <v>1.0688134021752562</v>
      </c>
      <c r="H4" s="9">
        <f t="shared" ref="H4:H67" si="17">IF(A4="","",1/D4)</f>
        <v>2.4856506290236062</v>
      </c>
      <c r="I4" s="9">
        <f t="shared" ref="I4:I67" si="18">IF(B4="","",1/E4)</f>
        <v>3.6720335054381401</v>
      </c>
      <c r="J4" s="9">
        <f t="shared" ref="J4:J67" si="19">IF(C4="","",1/F4)</f>
        <v>3.0734980002199972</v>
      </c>
      <c r="K4" s="11">
        <f t="shared" ref="K4:K67" si="20">1/A4</f>
        <v>0.41841004184100417</v>
      </c>
      <c r="L4" s="11">
        <f t="shared" ref="L4:L67" si="21">1/B4</f>
        <v>0.2857142857142857</v>
      </c>
      <c r="M4" s="11">
        <f t="shared" ref="M4:M67" si="22">1/C4</f>
        <v>0.3401360544217687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-0.27412160321390955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0.23705836189825602</v>
      </c>
      <c r="Q4" s="11">
        <f>2*'OddsRatio_working_3-way'!K4*'OddsRatio_working_3-way'!L4*'OddsRatio_working_3-way'!M4</f>
        <v>8.1323623292712172E-2</v>
      </c>
      <c r="R4" s="11">
        <f t="shared" ref="R4:R67" si="23">O4/N4</f>
        <v>0</v>
      </c>
      <c r="S4" s="11">
        <f t="shared" ref="S4:S67" si="24">P4/N4</f>
        <v>-0.8647927019209376</v>
      </c>
      <c r="T4" s="11">
        <f t="shared" ref="T4:T67" si="25">Q4/N4</f>
        <v>-0.29666988059037308</v>
      </c>
      <c r="U4" s="11">
        <f>'OddsRatio_working_3-way'!S4-'OddsRatio_working_3-way'!R4^2/3</f>
        <v>-0.8647927019209376</v>
      </c>
      <c r="V4" s="11">
        <f>'OddsRatio_working_3-way'!S4*'OddsRatio_working_3-way'!R4/3-2*'OddsRatio_working_3-way'!R4^3/27-'OddsRatio_working_3-way'!T4</f>
        <v>0.29666988059037308</v>
      </c>
      <c r="W4" s="11">
        <f>'OddsRatio_working_3-way'!V4^2+4*'OddsRatio_working_3-way'!U4^3/27</f>
        <v>-7.8017107933224389E-3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0.15476977163098474</v>
      </c>
      <c r="Y4" s="11">
        <f>IF('OddsRatio_working_3-way'!W4&gt;=0,IF('OddsRatio_working_3-way'!V4+SQRT('OddsRatio_working_3-way'!W4)&gt;0,0,PI()),ACOS('OddsRatio_working_3-way'!V4/(2*'OddsRatio_working_3-way'!X4)))</f>
        <v>0.28937221473617414</v>
      </c>
      <c r="Z4" s="11">
        <f>'OddsRatio_working_3-way'!X4^(1/3)*COS('OddsRatio_working_3-way'!Y4/3)</f>
        <v>0.53440670108762822</v>
      </c>
      <c r="AA4" s="11">
        <f>'OddsRatio_working_3-way'!X4^(1/3)*COS(('OddsRatio_working_3-way'!Y4+2*PI())/3)</f>
        <v>-0.31198374641871923</v>
      </c>
      <c r="AB4" s="11">
        <f>'OddsRatio_working_3-way'!X4^(1/3)*COS(('OddsRatio_working_3-way'!Y4+4*PI())/3)</f>
        <v>-0.22242295466890891</v>
      </c>
      <c r="AC4" s="11">
        <f>'OddsRatio_working_3-way'!X4^(1/3)*SIN('OddsRatio_working_3-way'!Y4/3)</f>
        <v>5.1707947225589038E-2</v>
      </c>
      <c r="AD4" s="11">
        <f>'OddsRatio_working_3-way'!X4^(1/3)*SIN(('OddsRatio_working_3-way'!Y4+2*PI())/3)</f>
        <v>0.43695580548172858</v>
      </c>
      <c r="AE4" s="11">
        <f>'OddsRatio_working_3-way'!X4^(1/3)*SIN(('OddsRatio_working_3-way'!Y4+4*PI())/3)</f>
        <v>-0.4886637527073176</v>
      </c>
      <c r="AF4" s="11">
        <f>-'OddsRatio_working_3-way'!U4/(3*'OddsRatio_working_3-way'!X4^(1/3))*COS(('OddsRatio_working_3-way'!Y4)/3)</f>
        <v>0.534406701087628</v>
      </c>
      <c r="AG4" s="11">
        <f>-'OddsRatio_working_3-way'!U4/(3*'OddsRatio_working_3-way'!X4^(1/3))*COS(('OddsRatio_working_3-way'!Y4+2*PI())/3)</f>
        <v>-0.31198374641871912</v>
      </c>
      <c r="AH4" s="11">
        <f>-'OddsRatio_working_3-way'!U4/(3*'OddsRatio_working_3-way'!X4^(1/3))*COS(('OddsRatio_working_3-way'!Y4+4*PI())/3)</f>
        <v>-0.2224229546689088</v>
      </c>
      <c r="AI4" s="11">
        <f>'OddsRatio_working_3-way'!U4/(3*'OddsRatio_working_3-way'!X4^(1/3))*SIN(('OddsRatio_working_3-way'!Y4)/3)</f>
        <v>-5.170794722558901E-2</v>
      </c>
      <c r="AJ4" s="11">
        <f>'OddsRatio_working_3-way'!U4/(3*'OddsRatio_working_3-way'!X4^(1/3))*SIN(('OddsRatio_working_3-way'!Y4+2*PI())/3)</f>
        <v>-0.43695580548172841</v>
      </c>
      <c r="AK4" s="11">
        <f>'OddsRatio_working_3-way'!U4/(3*'OddsRatio_working_3-way'!X4^(1/3))*SIN(('OddsRatio_working_3-way'!Y4+4*PI())/3)</f>
        <v>0.48866375270731738</v>
      </c>
      <c r="AL4" s="11">
        <f>'OddsRatio_working_3-way'!Z4+'OddsRatio_working_3-way'!AF4</f>
        <v>1.0688134021752562</v>
      </c>
      <c r="AM4" s="11">
        <f>'OddsRatio_working_3-way'!AA4+'OddsRatio_working_3-way'!AG4</f>
        <v>-0.62396749283743835</v>
      </c>
      <c r="AN4" s="11">
        <f>'OddsRatio_working_3-way'!AB4+'OddsRatio_working_3-way'!AH4</f>
        <v>-0.4448459093378177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1.0688134021752562</v>
      </c>
      <c r="AS4" s="11">
        <f>IF(('OddsRatio_working_3-way'!X4=0),IF(Q4&gt;0,-Q4^(1/3),(-Q4)^(1/3)),'OddsRatio_working_3-way'!AM4-'OddsRatio_working_3-way'!R4/3)</f>
        <v>-0.62396749283743835</v>
      </c>
      <c r="AT4" s="11">
        <f>IF(('OddsRatio_working_3-way'!X4=0),IF(Q4&gt;0,-Q4^(1/3),(-Q4)^(1/3)),'OddsRatio_working_3-way'!AN4-'OddsRatio_working_3-way'!R4/3)</f>
        <v>-0.4448459093378177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2.36</v>
      </c>
      <c r="B5" s="4">
        <f>IF('True_Odds_Calculator_3-way'!B6="","",'True_Odds_Calculator_3-way'!B6)</f>
        <v>3.65</v>
      </c>
      <c r="C5" s="4">
        <f>IF('True_Odds_Calculator_3-way'!C6="","",'True_Odds_Calculator_3-way'!C6)</f>
        <v>2.88</v>
      </c>
      <c r="D5" s="9">
        <f t="shared" si="13"/>
        <v>0.40727288358955077</v>
      </c>
      <c r="E5" s="9">
        <f t="shared" si="14"/>
        <v>0.26070151286096405</v>
      </c>
      <c r="F5" s="9">
        <f t="shared" si="15"/>
        <v>0.33202560354948513</v>
      </c>
      <c r="G5" s="9">
        <f t="shared" si="16"/>
        <v>1.0701148532779183</v>
      </c>
      <c r="H5" s="9">
        <f t="shared" si="17"/>
        <v>2.4553562004579685</v>
      </c>
      <c r="I5" s="9">
        <f t="shared" si="18"/>
        <v>3.8358043611864834</v>
      </c>
      <c r="J5" s="9">
        <f t="shared" si="19"/>
        <v>3.0118159241624869</v>
      </c>
      <c r="K5" s="11">
        <f t="shared" si="20"/>
        <v>0.42372881355932207</v>
      </c>
      <c r="L5" s="11">
        <f t="shared" si="21"/>
        <v>0.27397260273972601</v>
      </c>
      <c r="M5" s="11">
        <f t="shared" si="22"/>
        <v>0.34722222222222221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-0.27311482599386017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0.23742034930216957</v>
      </c>
      <c r="Q5" s="11">
        <f>2*'OddsRatio_working_3-way'!K5*'OddsRatio_working_3-way'!L5*'OddsRatio_working_3-way'!M5</f>
        <v>8.0618115212960806E-2</v>
      </c>
      <c r="R5" s="11">
        <f t="shared" si="23"/>
        <v>0</v>
      </c>
      <c r="S5" s="11">
        <f t="shared" si="24"/>
        <v>-0.86930597208775096</v>
      </c>
      <c r="T5" s="11">
        <f t="shared" si="25"/>
        <v>-0.29518029612487301</v>
      </c>
      <c r="U5" s="11">
        <f>'OddsRatio_working_3-way'!S5-'OddsRatio_working_3-way'!R5^2/3</f>
        <v>-0.86930597208775096</v>
      </c>
      <c r="V5" s="11">
        <f>'OddsRatio_working_3-way'!S5*'OddsRatio_working_3-way'!R5/3-2*'OddsRatio_working_3-way'!R5^3/27-'OddsRatio_working_3-way'!T5</f>
        <v>0.29518029612487301</v>
      </c>
      <c r="W5" s="11">
        <f>'OddsRatio_working_3-way'!V5^2+4*'OddsRatio_working_3-way'!U5^3/27</f>
        <v>-1.0191307987993684E-2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0.15598294394609416</v>
      </c>
      <c r="Y5" s="11">
        <f>IF('OddsRatio_working_3-way'!W5&gt;=0,IF('OddsRatio_working_3-way'!V5+SQRT('OddsRatio_working_3-way'!W5)&gt;0,0,PI()),ACOS('OddsRatio_working_3-way'!V5/(2*'OddsRatio_working_3-way'!X5)))</f>
        <v>0.32953122268996782</v>
      </c>
      <c r="Z5" s="11">
        <f>'OddsRatio_working_3-way'!X5^(1/3)*COS('OddsRatio_working_3-way'!Y5/3)</f>
        <v>0.53505742663895917</v>
      </c>
      <c r="AA5" s="11">
        <f>'OddsRatio_working_3-way'!X5^(1/3)*COS(('OddsRatio_working_3-way'!Y5+2*PI())/3)</f>
        <v>-0.31863307390455042</v>
      </c>
      <c r="AB5" s="11">
        <f>'OddsRatio_working_3-way'!X5^(1/3)*COS(('OddsRatio_working_3-way'!Y5+4*PI())/3)</f>
        <v>-0.21642435273440905</v>
      </c>
      <c r="AC5" s="11">
        <f>'OddsRatio_working_3-way'!X5^(1/3)*SIN('OddsRatio_working_3-way'!Y5/3)</f>
        <v>5.9010232681108707E-2</v>
      </c>
      <c r="AD5" s="11">
        <f>'OddsRatio_working_3-way'!X5^(1/3)*SIN(('OddsRatio_working_3-way'!Y5+2*PI())/3)</f>
        <v>0.43386820761231287</v>
      </c>
      <c r="AE5" s="11">
        <f>'OddsRatio_working_3-way'!X5^(1/3)*SIN(('OddsRatio_working_3-way'!Y5+4*PI())/3)</f>
        <v>-0.49287844029342143</v>
      </c>
      <c r="AF5" s="11">
        <f>-'OddsRatio_working_3-way'!U5/(3*'OddsRatio_working_3-way'!X5^(1/3))*COS(('OddsRatio_working_3-way'!Y5)/3)</f>
        <v>0.53505742663895905</v>
      </c>
      <c r="AG5" s="11">
        <f>-'OddsRatio_working_3-way'!U5/(3*'OddsRatio_working_3-way'!X5^(1/3))*COS(('OddsRatio_working_3-way'!Y5+2*PI())/3)</f>
        <v>-0.31863307390455037</v>
      </c>
      <c r="AH5" s="11">
        <f>-'OddsRatio_working_3-way'!U5/(3*'OddsRatio_working_3-way'!X5^(1/3))*COS(('OddsRatio_working_3-way'!Y5+4*PI())/3)</f>
        <v>-0.21642435273440899</v>
      </c>
      <c r="AI5" s="11">
        <f>'OddsRatio_working_3-way'!U5/(3*'OddsRatio_working_3-way'!X5^(1/3))*SIN(('OddsRatio_working_3-way'!Y5)/3)</f>
        <v>-5.9010232681108693E-2</v>
      </c>
      <c r="AJ5" s="11">
        <f>'OddsRatio_working_3-way'!U5/(3*'OddsRatio_working_3-way'!X5^(1/3))*SIN(('OddsRatio_working_3-way'!Y5+2*PI())/3)</f>
        <v>-0.43386820761231282</v>
      </c>
      <c r="AK5" s="11">
        <f>'OddsRatio_working_3-way'!U5/(3*'OddsRatio_working_3-way'!X5^(1/3))*SIN(('OddsRatio_working_3-way'!Y5+4*PI())/3)</f>
        <v>0.49287844029342132</v>
      </c>
      <c r="AL5" s="11">
        <f>'OddsRatio_working_3-way'!Z5+'OddsRatio_working_3-way'!AF5</f>
        <v>1.0701148532779183</v>
      </c>
      <c r="AM5" s="11">
        <f>'OddsRatio_working_3-way'!AA5+'OddsRatio_working_3-way'!AG5</f>
        <v>-0.63726614780910085</v>
      </c>
      <c r="AN5" s="11">
        <f>'OddsRatio_working_3-way'!AB5+'OddsRatio_working_3-way'!AH5</f>
        <v>-0.43284870546881804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1.0701148532779183</v>
      </c>
      <c r="AS5" s="11">
        <f>IF(('OddsRatio_working_3-way'!X5=0),IF(Q5&gt;0,-Q5^(1/3),(-Q5)^(1/3)),'OddsRatio_working_3-way'!AM5-'OddsRatio_working_3-way'!R5/3)</f>
        <v>-0.63726614780910085</v>
      </c>
      <c r="AT5" s="11">
        <f>IF(('OddsRatio_working_3-way'!X5=0),IF(Q5&gt;0,-Q5^(1/3),(-Q5)^(1/3)),'OddsRatio_working_3-way'!AN5-'OddsRatio_working_3-way'!R5/3)</f>
        <v>-0.43284870546881804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2.39</v>
      </c>
      <c r="B6" s="4">
        <f>IF('True_Odds_Calculator_3-way'!B7="","",'True_Odds_Calculator_3-way'!B7)</f>
        <v>3.39</v>
      </c>
      <c r="C6" s="4">
        <f>IF('True_Odds_Calculator_3-way'!C7="","",'True_Odds_Calculator_3-way'!C7)</f>
        <v>3.03</v>
      </c>
      <c r="D6" s="9">
        <f t="shared" si="13"/>
        <v>0.40262542747179603</v>
      </c>
      <c r="E6" s="9">
        <f t="shared" si="14"/>
        <v>0.28160234709748172</v>
      </c>
      <c r="F6" s="9">
        <f t="shared" si="15"/>
        <v>0.3157722254307222</v>
      </c>
      <c r="G6" s="9">
        <f t="shared" si="16"/>
        <v>1.0674086885553162</v>
      </c>
      <c r="H6" s="9">
        <f t="shared" si="17"/>
        <v>2.4836980770918902</v>
      </c>
      <c r="I6" s="9">
        <f t="shared" si="18"/>
        <v>3.5511067656472055</v>
      </c>
      <c r="J6" s="9">
        <f t="shared" si="19"/>
        <v>3.1668396377672923</v>
      </c>
      <c r="K6" s="11">
        <f t="shared" si="20"/>
        <v>0.41841004184100417</v>
      </c>
      <c r="L6" s="11">
        <f t="shared" si="21"/>
        <v>0.29498525073746312</v>
      </c>
      <c r="M6" s="11">
        <f t="shared" si="22"/>
        <v>0.33003300330033003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-0.27470623168511554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0.23666601858467778</v>
      </c>
      <c r="Q6" s="11">
        <f>2*'OddsRatio_working_3-way'!K6*'OddsRatio_working_3-way'!L6*'OddsRatio_working_3-way'!M6</f>
        <v>8.1468508979235021E-2</v>
      </c>
      <c r="R6" s="11">
        <f t="shared" si="23"/>
        <v>0</v>
      </c>
      <c r="S6" s="11">
        <f t="shared" si="24"/>
        <v>-0.86152402562151664</v>
      </c>
      <c r="T6" s="11">
        <f t="shared" si="25"/>
        <v>-0.29656592964596096</v>
      </c>
      <c r="U6" s="11">
        <f>'OddsRatio_working_3-way'!S6-'OddsRatio_working_3-way'!R6^2/3</f>
        <v>-0.86152402562151664</v>
      </c>
      <c r="V6" s="11">
        <f>'OddsRatio_working_3-way'!S6*'OddsRatio_working_3-way'!R6/3-2*'OddsRatio_working_3-way'!R6^3/27-'OddsRatio_working_3-way'!T6</f>
        <v>0.29656592964596096</v>
      </c>
      <c r="W6" s="11">
        <f>'OddsRatio_working_3-way'!V6^2+4*'OddsRatio_working_3-way'!U6^3/27</f>
        <v>-6.7810203415781534E-3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0.15389312116559273</v>
      </c>
      <c r="Y6" s="11">
        <f>IF('OddsRatio_working_3-way'!W6&gt;=0,IF('OddsRatio_working_3-way'!V6+SQRT('OddsRatio_working_3-way'!W6)&gt;0,0,PI()),ACOS('OddsRatio_working_3-way'!V6/(2*'OddsRatio_working_3-way'!X6)))</f>
        <v>0.27084519156851017</v>
      </c>
      <c r="Z6" s="11">
        <f>'OddsRatio_working_3-way'!X6^(1/3)*COS('OddsRatio_working_3-way'!Y6/3)</f>
        <v>0.53370434427765812</v>
      </c>
      <c r="AA6" s="11">
        <f>'OddsRatio_working_3-way'!X6^(1/3)*COS(('OddsRatio_working_3-way'!Y6+2*PI())/3)</f>
        <v>-0.30869426911956682</v>
      </c>
      <c r="AB6" s="11">
        <f>'OddsRatio_working_3-way'!X6^(1/3)*COS(('OddsRatio_working_3-way'!Y6+4*PI())/3)</f>
        <v>-0.2250100751580914</v>
      </c>
      <c r="AC6" s="11">
        <f>'OddsRatio_working_3-way'!X6^(1/3)*SIN('OddsRatio_working_3-way'!Y6/3)</f>
        <v>4.8315091910574745E-2</v>
      </c>
      <c r="AD6" s="11">
        <f>'OddsRatio_working_3-way'!X6^(1/3)*SIN(('OddsRatio_working_3-way'!Y6+2*PI())/3)</f>
        <v>0.43804397429928055</v>
      </c>
      <c r="AE6" s="11">
        <f>'OddsRatio_working_3-way'!X6^(1/3)*SIN(('OddsRatio_working_3-way'!Y6+4*PI())/3)</f>
        <v>-0.48635906620985525</v>
      </c>
      <c r="AF6" s="11">
        <f>-'OddsRatio_working_3-way'!U6/(3*'OddsRatio_working_3-way'!X6^(1/3))*COS(('OddsRatio_working_3-way'!Y6)/3)</f>
        <v>0.533704344277658</v>
      </c>
      <c r="AG6" s="11">
        <f>-'OddsRatio_working_3-way'!U6/(3*'OddsRatio_working_3-way'!X6^(1/3))*COS(('OddsRatio_working_3-way'!Y6+2*PI())/3)</f>
        <v>-0.30869426911956677</v>
      </c>
      <c r="AH6" s="11">
        <f>-'OddsRatio_working_3-way'!U6/(3*'OddsRatio_working_3-way'!X6^(1/3))*COS(('OddsRatio_working_3-way'!Y6+4*PI())/3)</f>
        <v>-0.22501007515809135</v>
      </c>
      <c r="AI6" s="11">
        <f>'OddsRatio_working_3-way'!U6/(3*'OddsRatio_working_3-way'!X6^(1/3))*SIN(('OddsRatio_working_3-way'!Y6)/3)</f>
        <v>-4.8315091910574738E-2</v>
      </c>
      <c r="AJ6" s="11">
        <f>'OddsRatio_working_3-way'!U6/(3*'OddsRatio_working_3-way'!X6^(1/3))*SIN(('OddsRatio_working_3-way'!Y6+2*PI())/3)</f>
        <v>-0.43804397429928044</v>
      </c>
      <c r="AK6" s="11">
        <f>'OddsRatio_working_3-way'!U6/(3*'OddsRatio_working_3-way'!X6^(1/3))*SIN(('OddsRatio_working_3-way'!Y6+4*PI())/3)</f>
        <v>0.48635906620985514</v>
      </c>
      <c r="AL6" s="11">
        <f>'OddsRatio_working_3-way'!Z6+'OddsRatio_working_3-way'!AF6</f>
        <v>1.0674086885553162</v>
      </c>
      <c r="AM6" s="11">
        <f>'OddsRatio_working_3-way'!AA6+'OddsRatio_working_3-way'!AG6</f>
        <v>-0.61738853823913353</v>
      </c>
      <c r="AN6" s="11">
        <f>'OddsRatio_working_3-way'!AB6+'OddsRatio_working_3-way'!AH6</f>
        <v>-0.45002015031618275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1.0674086885553162</v>
      </c>
      <c r="AS6" s="11">
        <f>IF(('OddsRatio_working_3-way'!X6=0),IF(Q6&gt;0,-Q6^(1/3),(-Q6)^(1/3)),'OddsRatio_working_3-way'!AM6-'OddsRatio_working_3-way'!R6/3)</f>
        <v>-0.61738853823913353</v>
      </c>
      <c r="AT6" s="11">
        <f>IF(('OddsRatio_working_3-way'!X6=0),IF(Q6&gt;0,-Q6^(1/3),(-Q6)^(1/3)),'OddsRatio_working_3-way'!AN6-'OddsRatio_working_3-way'!R6/3)</f>
        <v>-0.45002015031618275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2.62</v>
      </c>
      <c r="B7" s="4">
        <f>IF('True_Odds_Calculator_3-way'!B8="","",'True_Odds_Calculator_3-way'!B8)</f>
        <v>3.72</v>
      </c>
      <c r="C7" s="4">
        <f>IF('True_Odds_Calculator_3-way'!C8="","",'True_Odds_Calculator_3-way'!C8)</f>
        <v>2.54</v>
      </c>
      <c r="D7" s="9">
        <f t="shared" si="13"/>
        <v>0.36611115764343732</v>
      </c>
      <c r="E7" s="9">
        <f t="shared" si="14"/>
        <v>0.25594691071172532</v>
      </c>
      <c r="F7" s="9">
        <f t="shared" si="15"/>
        <v>0.3779419316448373</v>
      </c>
      <c r="G7" s="9">
        <f t="shared" si="16"/>
        <v>1.0687721493677063</v>
      </c>
      <c r="H7" s="9">
        <f t="shared" si="17"/>
        <v>2.7314108819756844</v>
      </c>
      <c r="I7" s="9">
        <f t="shared" si="18"/>
        <v>3.9070602462801616</v>
      </c>
      <c r="J7" s="9">
        <f t="shared" si="19"/>
        <v>2.6459091100262677</v>
      </c>
      <c r="K7" s="11">
        <f t="shared" si="20"/>
        <v>0.38167938931297707</v>
      </c>
      <c r="L7" s="11">
        <f t="shared" si="21"/>
        <v>0.26881720430107525</v>
      </c>
      <c r="M7" s="11">
        <f t="shared" si="22"/>
        <v>0.39370078740157477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-0.27411114364213462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0.23751955900858357</v>
      </c>
      <c r="Q7" s="11">
        <f>2*'OddsRatio_working_3-way'!K7*'OddsRatio_working_3-way'!L7*'OddsRatio_working_3-way'!M7</f>
        <v>8.0788965649178104E-2</v>
      </c>
      <c r="R7" s="11">
        <f t="shared" si="23"/>
        <v>0</v>
      </c>
      <c r="S7" s="11">
        <f t="shared" si="24"/>
        <v>-0.86650821944939549</v>
      </c>
      <c r="T7" s="11">
        <f t="shared" si="25"/>
        <v>-0.29473068688754955</v>
      </c>
      <c r="U7" s="11">
        <f>'OddsRatio_working_3-way'!S7-'OddsRatio_working_3-way'!R7^2/3</f>
        <v>-0.86650821944939549</v>
      </c>
      <c r="V7" s="11">
        <f>'OddsRatio_working_3-way'!S7*'OddsRatio_working_3-way'!R7/3-2*'OddsRatio_working_3-way'!R7^3/27-'OddsRatio_working_3-way'!T7</f>
        <v>0.29473068688754955</v>
      </c>
      <c r="W7" s="11">
        <f>'OddsRatio_working_3-way'!V7^2+4*'OddsRatio_working_3-way'!U7^3/27</f>
        <v>-9.5198953678432563E-3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0.15523053272556436</v>
      </c>
      <c r="Y7" s="11">
        <f>IF('OddsRatio_working_3-way'!W7&gt;=0,IF('OddsRatio_working_3-way'!V7+SQRT('OddsRatio_working_3-way'!W7)&gt;0,0,PI()),ACOS('OddsRatio_working_3-way'!V7/(2*'OddsRatio_working_3-way'!X7)))</f>
        <v>0.31969218327145787</v>
      </c>
      <c r="Z7" s="11">
        <f>'OddsRatio_working_3-way'!X7^(1/3)*COS('OddsRatio_working_3-way'!Y7/3)</f>
        <v>0.53438607468385313</v>
      </c>
      <c r="AA7" s="11">
        <f>'OddsRatio_working_3-way'!X7^(1/3)*COS(('OddsRatio_working_3-way'!Y7+2*PI())/3)</f>
        <v>-0.31669755481595552</v>
      </c>
      <c r="AB7" s="11">
        <f>'OddsRatio_working_3-way'!X7^(1/3)*COS(('OddsRatio_working_3-way'!Y7+4*PI())/3)</f>
        <v>-0.21768851986789767</v>
      </c>
      <c r="AC7" s="11">
        <f>'OddsRatio_working_3-way'!X7^(1/3)*SIN('OddsRatio_working_3-way'!Y7/3)</f>
        <v>5.7162892979466362E-2</v>
      </c>
      <c r="AD7" s="11">
        <f>'OddsRatio_working_3-way'!X7^(1/3)*SIN(('OddsRatio_working_3-way'!Y7+2*PI())/3)</f>
        <v>0.43421046961513188</v>
      </c>
      <c r="AE7" s="11">
        <f>'OddsRatio_working_3-way'!X7^(1/3)*SIN(('OddsRatio_working_3-way'!Y7+4*PI())/3)</f>
        <v>-0.49137336259459818</v>
      </c>
      <c r="AF7" s="11">
        <f>-'OddsRatio_working_3-way'!U7/(3*'OddsRatio_working_3-way'!X7^(1/3))*COS(('OddsRatio_working_3-way'!Y7)/3)</f>
        <v>0.53438607468385313</v>
      </c>
      <c r="AG7" s="11">
        <f>-'OddsRatio_working_3-way'!U7/(3*'OddsRatio_working_3-way'!X7^(1/3))*COS(('OddsRatio_working_3-way'!Y7+2*PI())/3)</f>
        <v>-0.31669755481595552</v>
      </c>
      <c r="AH7" s="11">
        <f>-'OddsRatio_working_3-way'!U7/(3*'OddsRatio_working_3-way'!X7^(1/3))*COS(('OddsRatio_working_3-way'!Y7+4*PI())/3)</f>
        <v>-0.21768851986789767</v>
      </c>
      <c r="AI7" s="11">
        <f>'OddsRatio_working_3-way'!U7/(3*'OddsRatio_working_3-way'!X7^(1/3))*SIN(('OddsRatio_working_3-way'!Y7)/3)</f>
        <v>-5.7162892979466362E-2</v>
      </c>
      <c r="AJ7" s="11">
        <f>'OddsRatio_working_3-way'!U7/(3*'OddsRatio_working_3-way'!X7^(1/3))*SIN(('OddsRatio_working_3-way'!Y7+2*PI())/3)</f>
        <v>-0.43421046961513188</v>
      </c>
      <c r="AK7" s="11">
        <f>'OddsRatio_working_3-way'!U7/(3*'OddsRatio_working_3-way'!X7^(1/3))*SIN(('OddsRatio_working_3-way'!Y7+4*PI())/3)</f>
        <v>0.49137336259459818</v>
      </c>
      <c r="AL7" s="11">
        <f>'OddsRatio_working_3-way'!Z7+'OddsRatio_working_3-way'!AF7</f>
        <v>1.0687721493677063</v>
      </c>
      <c r="AM7" s="11">
        <f>'OddsRatio_working_3-way'!AA7+'OddsRatio_working_3-way'!AG7</f>
        <v>-0.63339510963191104</v>
      </c>
      <c r="AN7" s="11">
        <f>'OddsRatio_working_3-way'!AB7+'OddsRatio_working_3-way'!AH7</f>
        <v>-0.43537703973579533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1.0687721493677063</v>
      </c>
      <c r="AS7" s="11">
        <f>IF(('OddsRatio_working_3-way'!X7=0),IF(Q7&gt;0,-Q7^(1/3),(-Q7)^(1/3)),'OddsRatio_working_3-way'!AM7-'OddsRatio_working_3-way'!R7/3)</f>
        <v>-0.63339510963191104</v>
      </c>
      <c r="AT7" s="11">
        <f>IF(('OddsRatio_working_3-way'!X7=0),IF(Q7&gt;0,-Q7^(1/3),(-Q7)^(1/3)),'OddsRatio_working_3-way'!AN7-'OddsRatio_working_3-way'!R7/3)</f>
        <v>-0.43537703973579533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2.16</v>
      </c>
      <c r="B8" s="4">
        <f>IF('True_Odds_Calculator_3-way'!B9="","",'True_Odds_Calculator_3-way'!B9)</f>
        <v>3.47</v>
      </c>
      <c r="C8" s="4">
        <f>IF('True_Odds_Calculator_3-way'!C9="","",'True_Odds_Calculator_3-way'!C9)</f>
        <v>3.4</v>
      </c>
      <c r="D8" s="9">
        <f t="shared" si="13"/>
        <v>0.44582141644654288</v>
      </c>
      <c r="E8" s="9">
        <f t="shared" si="14"/>
        <v>0.27420996170094297</v>
      </c>
      <c r="F8" s="9">
        <f t="shared" si="15"/>
        <v>0.27996862185251414</v>
      </c>
      <c r="G8" s="9">
        <f t="shared" si="16"/>
        <v>1.0715953532327069</v>
      </c>
      <c r="H8" s="9">
        <f t="shared" si="17"/>
        <v>2.2430506097499401</v>
      </c>
      <c r="I8" s="9">
        <f t="shared" si="18"/>
        <v>3.6468405224847857</v>
      </c>
      <c r="J8" s="9">
        <f t="shared" si="19"/>
        <v>3.5718288477584972</v>
      </c>
      <c r="K8" s="11">
        <f t="shared" si="20"/>
        <v>0.46296296296296291</v>
      </c>
      <c r="L8" s="11">
        <f t="shared" si="21"/>
        <v>0.28818443804034583</v>
      </c>
      <c r="M8" s="11">
        <f t="shared" si="22"/>
        <v>0.29411764705882354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-0.26983857904352893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0.23662202633214668</v>
      </c>
      <c r="Q8" s="11">
        <f>2*'OddsRatio_working_3-way'!K8*'OddsRatio_working_3-way'!L8*'OddsRatio_working_3-way'!M8</f>
        <v>7.8481600773514654E-2</v>
      </c>
      <c r="R8" s="11">
        <f t="shared" si="23"/>
        <v>0</v>
      </c>
      <c r="S8" s="11">
        <f t="shared" si="24"/>
        <v>-0.87690213597654643</v>
      </c>
      <c r="T8" s="11">
        <f t="shared" si="25"/>
        <v>-0.29084647959421112</v>
      </c>
      <c r="U8" s="11">
        <f>'OddsRatio_working_3-way'!S8-'OddsRatio_working_3-way'!R8^2/3</f>
        <v>-0.87690213597654643</v>
      </c>
      <c r="V8" s="11">
        <f>'OddsRatio_working_3-way'!S8*'OddsRatio_working_3-way'!R8/3-2*'OddsRatio_working_3-way'!R8^3/27-'OddsRatio_working_3-way'!T8</f>
        <v>0.29084647959421112</v>
      </c>
      <c r="W8" s="11">
        <f>'OddsRatio_working_3-way'!V8^2+4*'OddsRatio_working_3-way'!U8^3/27</f>
        <v>-1.5304673162710586E-2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0.15803191754757681</v>
      </c>
      <c r="Y8" s="11">
        <f>IF('OddsRatio_working_3-way'!W8&gt;=0,IF('OddsRatio_working_3-way'!V8+SQRT('OddsRatio_working_3-way'!W8)&gt;0,0,PI()),ACOS('OddsRatio_working_3-way'!V8/(2*'OddsRatio_working_3-way'!X8)))</f>
        <v>0.40216854043982986</v>
      </c>
      <c r="Z8" s="11">
        <f>'OddsRatio_working_3-way'!X8^(1/3)*COS('OddsRatio_working_3-way'!Y8/3)</f>
        <v>0.53579767661635358</v>
      </c>
      <c r="AA8" s="11">
        <f>'OddsRatio_working_3-way'!X8^(1/3)*COS(('OddsRatio_working_3-way'!Y8+2*PI())/3)</f>
        <v>-0.33047815832305577</v>
      </c>
      <c r="AB8" s="11">
        <f>'OddsRatio_working_3-way'!X8^(1/3)*COS(('OddsRatio_working_3-way'!Y8+4*PI())/3)</f>
        <v>-0.205319518293298</v>
      </c>
      <c r="AC8" s="11">
        <f>'OddsRatio_working_3-way'!X8^(1/3)*SIN('OddsRatio_working_3-way'!Y8/3)</f>
        <v>7.2260374512588377E-2</v>
      </c>
      <c r="AD8" s="11">
        <f>'OddsRatio_working_3-way'!X8^(1/3)*SIN(('OddsRatio_working_3-way'!Y8+2*PI())/3)</f>
        <v>0.42788421198214766</v>
      </c>
      <c r="AE8" s="11">
        <f>'OddsRatio_working_3-way'!X8^(1/3)*SIN(('OddsRatio_working_3-way'!Y8+4*PI())/3)</f>
        <v>-0.50014458649473581</v>
      </c>
      <c r="AF8" s="11">
        <f>-'OddsRatio_working_3-way'!U8/(3*'OddsRatio_working_3-way'!X8^(1/3))*COS(('OddsRatio_working_3-way'!Y8)/3)</f>
        <v>0.53579767661635347</v>
      </c>
      <c r="AG8" s="11">
        <f>-'OddsRatio_working_3-way'!U8/(3*'OddsRatio_working_3-way'!X8^(1/3))*COS(('OddsRatio_working_3-way'!Y8+2*PI())/3)</f>
        <v>-0.33047815832305566</v>
      </c>
      <c r="AH8" s="11">
        <f>-'OddsRatio_working_3-way'!U8/(3*'OddsRatio_working_3-way'!X8^(1/3))*COS(('OddsRatio_working_3-way'!Y8+4*PI())/3)</f>
        <v>-0.20531951829329798</v>
      </c>
      <c r="AI8" s="11">
        <f>'OddsRatio_working_3-way'!U8/(3*'OddsRatio_working_3-way'!X8^(1/3))*SIN(('OddsRatio_working_3-way'!Y8)/3)</f>
        <v>-7.2260374512588363E-2</v>
      </c>
      <c r="AJ8" s="11">
        <f>'OddsRatio_working_3-way'!U8/(3*'OddsRatio_working_3-way'!X8^(1/3))*SIN(('OddsRatio_working_3-way'!Y8+2*PI())/3)</f>
        <v>-0.4278842119821476</v>
      </c>
      <c r="AK8" s="11">
        <f>'OddsRatio_working_3-way'!U8/(3*'OddsRatio_working_3-way'!X8^(1/3))*SIN(('OddsRatio_working_3-way'!Y8+4*PI())/3)</f>
        <v>0.5001445864947357</v>
      </c>
      <c r="AL8" s="11">
        <f>'OddsRatio_working_3-way'!Z8+'OddsRatio_working_3-way'!AF8</f>
        <v>1.0715953532327069</v>
      </c>
      <c r="AM8" s="11">
        <f>'OddsRatio_working_3-way'!AA8+'OddsRatio_working_3-way'!AG8</f>
        <v>-0.66095631664611143</v>
      </c>
      <c r="AN8" s="11">
        <f>'OddsRatio_working_3-way'!AB8+'OddsRatio_working_3-way'!AH8</f>
        <v>-0.41063903658659595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1.0715953532327069</v>
      </c>
      <c r="AS8" s="11">
        <f>IF(('OddsRatio_working_3-way'!X8=0),IF(Q8&gt;0,-Q8^(1/3),(-Q8)^(1/3)),'OddsRatio_working_3-way'!AM8-'OddsRatio_working_3-way'!R8/3)</f>
        <v>-0.66095631664611143</v>
      </c>
      <c r="AT8" s="11">
        <f>IF(('OddsRatio_working_3-way'!X8=0),IF(Q8&gt;0,-Q8^(1/3),(-Q8)^(1/3)),'OddsRatio_working_3-way'!AN8-'OddsRatio_working_3-way'!R8/3)</f>
        <v>-0.41063903658659595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2.92</v>
      </c>
      <c r="B9" s="4">
        <f>IF('True_Odds_Calculator_3-way'!B10="","",'True_Odds_Calculator_3-way'!B10)</f>
        <v>3.2</v>
      </c>
      <c r="C9" s="4">
        <f>IF('True_Odds_Calculator_3-way'!C10="","",'True_Odds_Calculator_3-way'!C10)</f>
        <v>2.57</v>
      </c>
      <c r="D9" s="9">
        <f t="shared" si="13"/>
        <v>0.3278293287315811</v>
      </c>
      <c r="E9" s="9">
        <f t="shared" si="14"/>
        <v>0.29856274830250468</v>
      </c>
      <c r="F9" s="9">
        <f t="shared" si="15"/>
        <v>0.37360792296591416</v>
      </c>
      <c r="G9" s="9">
        <f t="shared" si="16"/>
        <v>1.067899850938228</v>
      </c>
      <c r="H9" s="9">
        <f t="shared" si="17"/>
        <v>3.050367713801398</v>
      </c>
      <c r="I9" s="9">
        <f t="shared" si="18"/>
        <v>3.3493796720641016</v>
      </c>
      <c r="J9" s="9">
        <f t="shared" si="19"/>
        <v>2.6766027659730178</v>
      </c>
      <c r="K9" s="11">
        <f t="shared" si="20"/>
        <v>0.34246575342465752</v>
      </c>
      <c r="L9" s="11">
        <f t="shared" si="21"/>
        <v>0.3125</v>
      </c>
      <c r="M9" s="11">
        <f t="shared" si="22"/>
        <v>0.38910505836575876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-0.27615798731410901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0.23694432599541604</v>
      </c>
      <c r="Q9" s="11">
        <f>2*'OddsRatio_working_3-way'!K9*'OddsRatio_working_3-way'!L9*'OddsRatio_working_3-way'!M9</f>
        <v>8.3284473109109317E-2</v>
      </c>
      <c r="R9" s="11">
        <f t="shared" si="23"/>
        <v>0</v>
      </c>
      <c r="S9" s="11">
        <f t="shared" si="24"/>
        <v>-0.85800279868751228</v>
      </c>
      <c r="T9" s="11">
        <f t="shared" si="25"/>
        <v>-0.30158270604130477</v>
      </c>
      <c r="U9" s="11">
        <f>'OddsRatio_working_3-way'!S9-'OddsRatio_working_3-way'!R9^2/3</f>
        <v>-0.85800279868751228</v>
      </c>
      <c r="V9" s="11">
        <f>'OddsRatio_working_3-way'!S9*'OddsRatio_working_3-way'!R9/3-2*'OddsRatio_working_3-way'!R9^3/27-'OddsRatio_working_3-way'!T9</f>
        <v>0.30158270604130477</v>
      </c>
      <c r="W9" s="11">
        <f>'OddsRatio_working_3-way'!V9^2+4*'OddsRatio_working_3-way'!U9^3/27</f>
        <v>-2.6234111055658399E-3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0.15295059634467095</v>
      </c>
      <c r="Y9" s="11">
        <f>IF('OddsRatio_working_3-way'!W9&gt;=0,IF('OddsRatio_working_3-way'!V9+SQRT('OddsRatio_working_3-way'!W9)&gt;0,0,PI()),ACOS('OddsRatio_working_3-way'!V9/(2*'OddsRatio_working_3-way'!X9)))</f>
        <v>0.16822961517247625</v>
      </c>
      <c r="Z9" s="11">
        <f>'OddsRatio_working_3-way'!X9^(1/3)*COS('OddsRatio_working_3-way'!Y9/3)</f>
        <v>0.53394992546911402</v>
      </c>
      <c r="AA9" s="11">
        <f>'OddsRatio_working_3-way'!X9^(1/3)*COS(('OddsRatio_working_3-way'!Y9+2*PI())/3)</f>
        <v>-0.29293276484728953</v>
      </c>
      <c r="AB9" s="11">
        <f>'OddsRatio_working_3-way'!X9^(1/3)*COS(('OddsRatio_working_3-way'!Y9+4*PI())/3)</f>
        <v>-0.24101716062182441</v>
      </c>
      <c r="AC9" s="11">
        <f>'OddsRatio_working_3-way'!X9^(1/3)*SIN('OddsRatio_working_3-way'!Y9/3)</f>
        <v>2.9973488074714297E-2</v>
      </c>
      <c r="AD9" s="11">
        <f>'OddsRatio_working_3-way'!X9^(1/3)*SIN(('OddsRatio_working_3-way'!Y9+2*PI())/3)</f>
        <v>0.44742745576770326</v>
      </c>
      <c r="AE9" s="11">
        <f>'OddsRatio_working_3-way'!X9^(1/3)*SIN(('OddsRatio_working_3-way'!Y9+4*PI())/3)</f>
        <v>-0.4774009438424176</v>
      </c>
      <c r="AF9" s="11">
        <f>-'OddsRatio_working_3-way'!U9/(3*'OddsRatio_working_3-way'!X9^(1/3))*COS(('OddsRatio_working_3-way'!Y9)/3)</f>
        <v>0.53394992546911391</v>
      </c>
      <c r="AG9" s="11">
        <f>-'OddsRatio_working_3-way'!U9/(3*'OddsRatio_working_3-way'!X9^(1/3))*COS(('OddsRatio_working_3-way'!Y9+2*PI())/3)</f>
        <v>-0.29293276484728947</v>
      </c>
      <c r="AH9" s="11">
        <f>-'OddsRatio_working_3-way'!U9/(3*'OddsRatio_working_3-way'!X9^(1/3))*COS(('OddsRatio_working_3-way'!Y9+4*PI())/3)</f>
        <v>-0.24101716062182435</v>
      </c>
      <c r="AI9" s="11">
        <f>'OddsRatio_working_3-way'!U9/(3*'OddsRatio_working_3-way'!X9^(1/3))*SIN(('OddsRatio_working_3-way'!Y9)/3)</f>
        <v>-2.997348807471429E-2</v>
      </c>
      <c r="AJ9" s="11">
        <f>'OddsRatio_working_3-way'!U9/(3*'OddsRatio_working_3-way'!X9^(1/3))*SIN(('OddsRatio_working_3-way'!Y9+2*PI())/3)</f>
        <v>-0.44742745576770315</v>
      </c>
      <c r="AK9" s="11">
        <f>'OddsRatio_working_3-way'!U9/(3*'OddsRatio_working_3-way'!X9^(1/3))*SIN(('OddsRatio_working_3-way'!Y9+4*PI())/3)</f>
        <v>0.47740094384241755</v>
      </c>
      <c r="AL9" s="11">
        <f>'OddsRatio_working_3-way'!Z9+'OddsRatio_working_3-way'!AF9</f>
        <v>1.067899850938228</v>
      </c>
      <c r="AM9" s="11">
        <f>'OddsRatio_working_3-way'!AA9+'OddsRatio_working_3-way'!AG9</f>
        <v>-0.58586552969457895</v>
      </c>
      <c r="AN9" s="11">
        <f>'OddsRatio_working_3-way'!AB9+'OddsRatio_working_3-way'!AH9</f>
        <v>-0.48203432124364876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1.067899850938228</v>
      </c>
      <c r="AS9" s="11">
        <f>IF(('OddsRatio_working_3-way'!X9=0),IF(Q9&gt;0,-Q9^(1/3),(-Q9)^(1/3)),'OddsRatio_working_3-way'!AM9-'OddsRatio_working_3-way'!R9/3)</f>
        <v>-0.58586552969457895</v>
      </c>
      <c r="AT9" s="11">
        <f>IF(('OddsRatio_working_3-way'!X9=0),IF(Q9&gt;0,-Q9^(1/3),(-Q9)^(1/3)),'OddsRatio_working_3-way'!AN9-'OddsRatio_working_3-way'!R9/3)</f>
        <v>-0.48203432124364876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1.98</v>
      </c>
      <c r="B10" s="4">
        <f>IF('True_Odds_Calculator_3-way'!B11="","",'True_Odds_Calculator_3-way'!B11)</f>
        <v>3.46</v>
      </c>
      <c r="C10" s="4">
        <f>IF('True_Odds_Calculator_3-way'!C11="","",'True_Odds_Calculator_3-way'!C11)</f>
        <v>4.25</v>
      </c>
      <c r="D10" s="9">
        <f t="shared" si="13"/>
        <v>0.49342073549759213</v>
      </c>
      <c r="E10" s="9">
        <f t="shared" si="14"/>
        <v>0.27955246012384249</v>
      </c>
      <c r="F10" s="9">
        <f t="shared" si="15"/>
        <v>0.22702680437856532</v>
      </c>
      <c r="G10" s="9">
        <f t="shared" si="16"/>
        <v>1.0476203767924428</v>
      </c>
      <c r="H10" s="9">
        <f t="shared" si="17"/>
        <v>2.0266679692565939</v>
      </c>
      <c r="I10" s="9">
        <f t="shared" si="18"/>
        <v>3.5771461269094083</v>
      </c>
      <c r="J10" s="9">
        <f t="shared" si="19"/>
        <v>4.4047662245754395</v>
      </c>
      <c r="K10" s="11">
        <f t="shared" si="20"/>
        <v>0.50505050505050508</v>
      </c>
      <c r="L10" s="11">
        <f t="shared" si="21"/>
        <v>0.28901734104046245</v>
      </c>
      <c r="M10" s="11">
        <f t="shared" si="22"/>
        <v>0.23529411764705882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-0.26910038844754913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0.22977136203929813</v>
      </c>
      <c r="Q10" s="11">
        <f>2*'OddsRatio_working_3-way'!K10*'OddsRatio_working_3-way'!L10*'OddsRatio_working_3-way'!M10</f>
        <v>6.869099014627747E-2</v>
      </c>
      <c r="R10" s="11">
        <f t="shared" si="23"/>
        <v>0</v>
      </c>
      <c r="S10" s="11">
        <f t="shared" si="24"/>
        <v>-0.85384998276984392</v>
      </c>
      <c r="T10" s="11">
        <f t="shared" si="25"/>
        <v>-0.25526157930339133</v>
      </c>
      <c r="U10" s="11">
        <f>'OddsRatio_working_3-way'!S10-'OddsRatio_working_3-way'!R10^2/3</f>
        <v>-0.85384998276984392</v>
      </c>
      <c r="V10" s="11">
        <f>'OddsRatio_working_3-way'!S10*'OddsRatio_working_3-way'!R10/3-2*'OddsRatio_working_3-way'!R10^3/27-'OddsRatio_working_3-way'!T10</f>
        <v>0.25526157930339133</v>
      </c>
      <c r="W10" s="11">
        <f>'OddsRatio_working_3-way'!V10^2+4*'OddsRatio_working_3-way'!U10^3/27</f>
        <v>-2.7064887873195081E-2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0.15184149773831312</v>
      </c>
      <c r="Y10" s="11">
        <f>IF('OddsRatio_working_3-way'!W10&gt;=0,IF('OddsRatio_working_3-way'!V10+SQRT('OddsRatio_working_3-way'!W10)&gt;0,0,PI()),ACOS('OddsRatio_working_3-way'!V10/(2*'OddsRatio_working_3-way'!X10)))</f>
        <v>0.57249355372332722</v>
      </c>
      <c r="Z10" s="11">
        <f>'OddsRatio_working_3-way'!X10^(1/3)*COS('OddsRatio_working_3-way'!Y10/3)</f>
        <v>0.5238101883962214</v>
      </c>
      <c r="AA10" s="11">
        <f>'OddsRatio_working_3-way'!X10^(1/3)*COS(('OddsRatio_working_3-way'!Y10+2*PI())/3)</f>
        <v>-0.34953876690271224</v>
      </c>
      <c r="AB10" s="11">
        <f>'OddsRatio_working_3-way'!X10^(1/3)*COS(('OddsRatio_working_3-way'!Y10+4*PI())/3)</f>
        <v>-0.17427142149350958</v>
      </c>
      <c r="AC10" s="11">
        <f>'OddsRatio_working_3-way'!X10^(1/3)*SIN('OddsRatio_working_3-way'!Y10/3)</f>
        <v>0.10119064905215448</v>
      </c>
      <c r="AD10" s="11">
        <f>'OddsRatio_working_3-way'!X10^(1/3)*SIN(('OddsRatio_working_3-way'!Y10+2*PI())/3)</f>
        <v>0.40303760538616334</v>
      </c>
      <c r="AE10" s="11">
        <f>'OddsRatio_working_3-way'!X10^(1/3)*SIN(('OddsRatio_working_3-way'!Y10+4*PI())/3)</f>
        <v>-0.50422825443831765</v>
      </c>
      <c r="AF10" s="11">
        <f>-'OddsRatio_working_3-way'!U10/(3*'OddsRatio_working_3-way'!X10^(1/3))*COS(('OddsRatio_working_3-way'!Y10)/3)</f>
        <v>0.5238101883962214</v>
      </c>
      <c r="AG10" s="11">
        <f>-'OddsRatio_working_3-way'!U10/(3*'OddsRatio_working_3-way'!X10^(1/3))*COS(('OddsRatio_working_3-way'!Y10+2*PI())/3)</f>
        <v>-0.34953876690271224</v>
      </c>
      <c r="AH10" s="11">
        <f>-'OddsRatio_working_3-way'!U10/(3*'OddsRatio_working_3-way'!X10^(1/3))*COS(('OddsRatio_working_3-way'!Y10+4*PI())/3)</f>
        <v>-0.17427142149350958</v>
      </c>
      <c r="AI10" s="11">
        <f>'OddsRatio_working_3-way'!U10/(3*'OddsRatio_working_3-way'!X10^(1/3))*SIN(('OddsRatio_working_3-way'!Y10)/3)</f>
        <v>-0.10119064905215448</v>
      </c>
      <c r="AJ10" s="11">
        <f>'OddsRatio_working_3-way'!U10/(3*'OddsRatio_working_3-way'!X10^(1/3))*SIN(('OddsRatio_working_3-way'!Y10+2*PI())/3)</f>
        <v>-0.40303760538616334</v>
      </c>
      <c r="AK10" s="11">
        <f>'OddsRatio_working_3-way'!U10/(3*'OddsRatio_working_3-way'!X10^(1/3))*SIN(('OddsRatio_working_3-way'!Y10+4*PI())/3)</f>
        <v>0.50422825443831765</v>
      </c>
      <c r="AL10" s="11">
        <f>'OddsRatio_working_3-way'!Z10+'OddsRatio_working_3-way'!AF10</f>
        <v>1.0476203767924428</v>
      </c>
      <c r="AM10" s="11">
        <f>'OddsRatio_working_3-way'!AA10+'OddsRatio_working_3-way'!AG10</f>
        <v>-0.69907753380542448</v>
      </c>
      <c r="AN10" s="11">
        <f>'OddsRatio_working_3-way'!AB10+'OddsRatio_working_3-way'!AH10</f>
        <v>-0.34854284298701915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1.0476203767924428</v>
      </c>
      <c r="AS10" s="11">
        <f>IF(('OddsRatio_working_3-way'!X10=0),IF(Q10&gt;0,-Q10^(1/3),(-Q10)^(1/3)),'OddsRatio_working_3-way'!AM10-'OddsRatio_working_3-way'!R10/3)</f>
        <v>-0.69907753380542448</v>
      </c>
      <c r="AT10" s="11">
        <f>IF(('OddsRatio_working_3-way'!X10=0),IF(Q10&gt;0,-Q10^(1/3),(-Q10)^(1/3)),'OddsRatio_working_3-way'!AN10-'OddsRatio_working_3-way'!R10/3)</f>
        <v>-0.34854284298701915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2.2400000000000002</v>
      </c>
      <c r="B11" s="4">
        <f>IF('True_Odds_Calculator_3-way'!B12="","",'True_Odds_Calculator_3-way'!B12)</f>
        <v>3.28</v>
      </c>
      <c r="C11" s="4">
        <f>IF('True_Odds_Calculator_3-way'!C12="","",'True_Odds_Calculator_3-way'!C12)</f>
        <v>3.6</v>
      </c>
      <c r="D11" s="9">
        <f t="shared" si="13"/>
        <v>0.43548629386322224</v>
      </c>
      <c r="E11" s="9">
        <f t="shared" si="14"/>
        <v>0.29555289941677032</v>
      </c>
      <c r="F11" s="9">
        <f t="shared" si="15"/>
        <v>0.26896080672000738</v>
      </c>
      <c r="G11" s="9">
        <f t="shared" si="16"/>
        <v>1.0453899358838787</v>
      </c>
      <c r="H11" s="9">
        <f t="shared" si="17"/>
        <v>2.2962835204960101</v>
      </c>
      <c r="I11" s="9">
        <f t="shared" si="18"/>
        <v>3.3834890538152433</v>
      </c>
      <c r="J11" s="9">
        <f t="shared" si="19"/>
        <v>3.7180138332980852</v>
      </c>
      <c r="K11" s="11">
        <f t="shared" si="20"/>
        <v>0.4464285714285714</v>
      </c>
      <c r="L11" s="11">
        <f t="shared" si="21"/>
        <v>0.3048780487804878</v>
      </c>
      <c r="M11" s="11">
        <f t="shared" si="22"/>
        <v>0.27777777777777779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-0.27791085946573757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0.2313806620209059</v>
      </c>
      <c r="Q11" s="11">
        <f>2*'OddsRatio_working_3-way'!K11*'OddsRatio_working_3-way'!L11*'OddsRatio_working_3-way'!M11</f>
        <v>7.5614595431668596E-2</v>
      </c>
      <c r="R11" s="11">
        <f t="shared" si="23"/>
        <v>0</v>
      </c>
      <c r="S11" s="11">
        <f t="shared" si="24"/>
        <v>-0.83257150319968631</v>
      </c>
      <c r="T11" s="11">
        <f t="shared" si="25"/>
        <v>-0.27208219058813277</v>
      </c>
      <c r="U11" s="11">
        <f>'OddsRatio_working_3-way'!S11-'OddsRatio_working_3-way'!R11^2/3</f>
        <v>-0.83257150319968631</v>
      </c>
      <c r="V11" s="11">
        <f>'OddsRatio_working_3-way'!S11*'OddsRatio_working_3-way'!R11/3-2*'OddsRatio_working_3-way'!R11^3/27-'OddsRatio_working_3-way'!T11</f>
        <v>0.27208219058813277</v>
      </c>
      <c r="W11" s="11">
        <f>'OddsRatio_working_3-way'!V11^2+4*'OddsRatio_working_3-way'!U11^3/27</f>
        <v>-1.1470245729602313E-2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0.14620102954907613</v>
      </c>
      <c r="Y11" s="11">
        <f>IF('OddsRatio_working_3-way'!W11&gt;=0,IF('OddsRatio_working_3-way'!V11+SQRT('OddsRatio_working_3-way'!W11)&gt;0,0,PI()),ACOS('OddsRatio_working_3-way'!V11/(2*'OddsRatio_working_3-way'!X11)))</f>
        <v>0.37500143853349766</v>
      </c>
      <c r="Z11" s="11">
        <f>'OddsRatio_working_3-way'!X11^(1/3)*COS('OddsRatio_working_3-way'!Y11/3)</f>
        <v>0.52269496794193937</v>
      </c>
      <c r="AA11" s="11">
        <f>'OddsRatio_working_3-way'!X11^(1/3)*COS(('OddsRatio_working_3-way'!Y11+2*PI())/3)</f>
        <v>-0.3182276533277219</v>
      </c>
      <c r="AB11" s="11">
        <f>'OddsRatio_working_3-way'!X11^(1/3)*COS(('OddsRatio_working_3-way'!Y11+4*PI())/3)</f>
        <v>-0.2044673146142171</v>
      </c>
      <c r="AC11" s="11">
        <f>'OddsRatio_working_3-way'!X11^(1/3)*SIN('OddsRatio_working_3-way'!Y11/3)</f>
        <v>6.5679562179344925E-2</v>
      </c>
      <c r="AD11" s="11">
        <f>'OddsRatio_working_3-way'!X11^(1/3)*SIN(('OddsRatio_working_3-way'!Y11+2*PI())/3)</f>
        <v>0.41982733957833984</v>
      </c>
      <c r="AE11" s="11">
        <f>'OddsRatio_working_3-way'!X11^(1/3)*SIN(('OddsRatio_working_3-way'!Y11+4*PI())/3)</f>
        <v>-0.48550690175768479</v>
      </c>
      <c r="AF11" s="11">
        <f>-'OddsRatio_working_3-way'!U11/(3*'OddsRatio_working_3-way'!X11^(1/3))*COS(('OddsRatio_working_3-way'!Y11)/3)</f>
        <v>0.52269496794193937</v>
      </c>
      <c r="AG11" s="11">
        <f>-'OddsRatio_working_3-way'!U11/(3*'OddsRatio_working_3-way'!X11^(1/3))*COS(('OddsRatio_working_3-way'!Y11+2*PI())/3)</f>
        <v>-0.3182276533277219</v>
      </c>
      <c r="AH11" s="11">
        <f>-'OddsRatio_working_3-way'!U11/(3*'OddsRatio_working_3-way'!X11^(1/3))*COS(('OddsRatio_working_3-way'!Y11+4*PI())/3)</f>
        <v>-0.2044673146142171</v>
      </c>
      <c r="AI11" s="11">
        <f>'OddsRatio_working_3-way'!U11/(3*'OddsRatio_working_3-way'!X11^(1/3))*SIN(('OddsRatio_working_3-way'!Y11)/3)</f>
        <v>-6.5679562179344925E-2</v>
      </c>
      <c r="AJ11" s="11">
        <f>'OddsRatio_working_3-way'!U11/(3*'OddsRatio_working_3-way'!X11^(1/3))*SIN(('OddsRatio_working_3-way'!Y11+2*PI())/3)</f>
        <v>-0.41982733957833984</v>
      </c>
      <c r="AK11" s="11">
        <f>'OddsRatio_working_3-way'!U11/(3*'OddsRatio_working_3-way'!X11^(1/3))*SIN(('OddsRatio_working_3-way'!Y11+4*PI())/3)</f>
        <v>0.48550690175768479</v>
      </c>
      <c r="AL11" s="11">
        <f>'OddsRatio_working_3-way'!Z11+'OddsRatio_working_3-way'!AF11</f>
        <v>1.0453899358838787</v>
      </c>
      <c r="AM11" s="11">
        <f>'OddsRatio_working_3-way'!AA11+'OddsRatio_working_3-way'!AG11</f>
        <v>-0.63645530665544381</v>
      </c>
      <c r="AN11" s="11">
        <f>'OddsRatio_working_3-way'!AB11+'OddsRatio_working_3-way'!AH11</f>
        <v>-0.40893462922843421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1.0453899358838787</v>
      </c>
      <c r="AS11" s="11">
        <f>IF(('OddsRatio_working_3-way'!X11=0),IF(Q11&gt;0,-Q11^(1/3),(-Q11)^(1/3)),'OddsRatio_working_3-way'!AM11-'OddsRatio_working_3-way'!R11/3)</f>
        <v>-0.63645530665544381</v>
      </c>
      <c r="AT11" s="11">
        <f>IF(('OddsRatio_working_3-way'!X11=0),IF(Q11&gt;0,-Q11^(1/3),(-Q11)^(1/3)),'OddsRatio_working_3-way'!AN11-'OddsRatio_working_3-way'!R11/3)</f>
        <v>-0.40893462922843421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2.4500000000000002</v>
      </c>
      <c r="B12" s="4">
        <f>IF('True_Odds_Calculator_3-way'!B13="","",'True_Odds_Calculator_3-way'!B13)</f>
        <v>3.57</v>
      </c>
      <c r="C12" s="4">
        <f>IF('True_Odds_Calculator_3-way'!C13="","",'True_Odds_Calculator_3-way'!C13)</f>
        <v>2.66</v>
      </c>
      <c r="D12" s="9">
        <f t="shared" si="13"/>
        <v>0.38517129320281462</v>
      </c>
      <c r="E12" s="9">
        <f t="shared" si="14"/>
        <v>0.26115040042416632</v>
      </c>
      <c r="F12" s="9">
        <f t="shared" si="15"/>
        <v>0.35367830637301906</v>
      </c>
      <c r="G12" s="9">
        <f t="shared" si="16"/>
        <v>1.1008603322052133</v>
      </c>
      <c r="H12" s="9">
        <f t="shared" si="17"/>
        <v>2.59624748169756</v>
      </c>
      <c r="I12" s="9">
        <f t="shared" si="18"/>
        <v>3.8292110537673985</v>
      </c>
      <c r="J12" s="9">
        <f t="shared" si="19"/>
        <v>2.8274281514606536</v>
      </c>
      <c r="K12" s="11">
        <f t="shared" si="20"/>
        <v>0.4081632653061224</v>
      </c>
      <c r="L12" s="11">
        <f t="shared" si="21"/>
        <v>0.28011204481792717</v>
      </c>
      <c r="M12" s="11">
        <f t="shared" si="22"/>
        <v>0.37593984962406013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-0.26588465676281259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0.24413632262786958</v>
      </c>
      <c r="Q12" s="11">
        <f>2*'OddsRatio_working_3-way'!K12*'OddsRatio_working_3-way'!L12*'OddsRatio_working_3-way'!M12</f>
        <v>8.5963493883052675E-2</v>
      </c>
      <c r="R12" s="11">
        <f t="shared" si="23"/>
        <v>0</v>
      </c>
      <c r="S12" s="11">
        <f t="shared" si="24"/>
        <v>-0.91820387682488946</v>
      </c>
      <c r="T12" s="11">
        <f t="shared" si="25"/>
        <v>-0.32331122423411601</v>
      </c>
      <c r="U12" s="11">
        <f>'OddsRatio_working_3-way'!S12-'OddsRatio_working_3-way'!R12^2/3</f>
        <v>-0.91820387682488946</v>
      </c>
      <c r="V12" s="11">
        <f>'OddsRatio_working_3-way'!S12*'OddsRatio_working_3-way'!R12/3-2*'OddsRatio_working_3-way'!R12^3/27-'OddsRatio_working_3-way'!T12</f>
        <v>0.32331122423411601</v>
      </c>
      <c r="W12" s="11">
        <f>'OddsRatio_working_3-way'!V12^2+4*'OddsRatio_working_3-way'!U12^3/27</f>
        <v>-1.0156694085823981E-2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0.1693272289101688</v>
      </c>
      <c r="Y12" s="11">
        <f>IF('OddsRatio_working_3-way'!W12&gt;=0,IF('OddsRatio_working_3-way'!V12+SQRT('OddsRatio_working_3-way'!W12)&gt;0,0,PI()),ACOS('OddsRatio_working_3-way'!V12/(2*'OddsRatio_working_3-way'!X12)))</f>
        <v>0.30216804549902254</v>
      </c>
      <c r="Z12" s="11">
        <f>'OddsRatio_working_3-way'!X12^(1/3)*COS('OddsRatio_working_3-way'!Y12/3)</f>
        <v>0.55043016610260664</v>
      </c>
      <c r="AA12" s="11">
        <f>'OddsRatio_working_3-way'!X12^(1/3)*COS(('OddsRatio_working_3-way'!Y12+2*PI())/3)</f>
        <v>-0.32339125339946412</v>
      </c>
      <c r="AB12" s="11">
        <f>'OddsRatio_working_3-way'!X12^(1/3)*COS(('OddsRatio_working_3-way'!Y12+4*PI())/3)</f>
        <v>-0.22703891270314244</v>
      </c>
      <c r="AC12" s="11">
        <f>'OddsRatio_working_3-way'!X12^(1/3)*SIN('OddsRatio_working_3-way'!Y12/3)</f>
        <v>5.5629049838071855E-2</v>
      </c>
      <c r="AD12" s="11">
        <f>'OddsRatio_working_3-way'!X12^(1/3)*SIN(('OddsRatio_working_3-way'!Y12+2*PI())/3)</f>
        <v>0.44887198193510969</v>
      </c>
      <c r="AE12" s="11">
        <f>'OddsRatio_working_3-way'!X12^(1/3)*SIN(('OddsRatio_working_3-way'!Y12+4*PI())/3)</f>
        <v>-0.50450103177318151</v>
      </c>
      <c r="AF12" s="11">
        <f>-'OddsRatio_working_3-way'!U12/(3*'OddsRatio_working_3-way'!X12^(1/3))*COS(('OddsRatio_working_3-way'!Y12)/3)</f>
        <v>0.55043016610260664</v>
      </c>
      <c r="AG12" s="11">
        <f>-'OddsRatio_working_3-way'!U12/(3*'OddsRatio_working_3-way'!X12^(1/3))*COS(('OddsRatio_working_3-way'!Y12+2*PI())/3)</f>
        <v>-0.32339125339946412</v>
      </c>
      <c r="AH12" s="11">
        <f>-'OddsRatio_working_3-way'!U12/(3*'OddsRatio_working_3-way'!X12^(1/3))*COS(('OddsRatio_working_3-way'!Y12+4*PI())/3)</f>
        <v>-0.22703891270314244</v>
      </c>
      <c r="AI12" s="11">
        <f>'OddsRatio_working_3-way'!U12/(3*'OddsRatio_working_3-way'!X12^(1/3))*SIN(('OddsRatio_working_3-way'!Y12)/3)</f>
        <v>-5.5629049838071855E-2</v>
      </c>
      <c r="AJ12" s="11">
        <f>'OddsRatio_working_3-way'!U12/(3*'OddsRatio_working_3-way'!X12^(1/3))*SIN(('OddsRatio_working_3-way'!Y12+2*PI())/3)</f>
        <v>-0.44887198193510969</v>
      </c>
      <c r="AK12" s="11">
        <f>'OddsRatio_working_3-way'!U12/(3*'OddsRatio_working_3-way'!X12^(1/3))*SIN(('OddsRatio_working_3-way'!Y12+4*PI())/3)</f>
        <v>0.50450103177318151</v>
      </c>
      <c r="AL12" s="11">
        <f>'OddsRatio_working_3-way'!Z12+'OddsRatio_working_3-way'!AF12</f>
        <v>1.1008603322052133</v>
      </c>
      <c r="AM12" s="11">
        <f>'OddsRatio_working_3-way'!AA12+'OddsRatio_working_3-way'!AG12</f>
        <v>-0.64678250679892824</v>
      </c>
      <c r="AN12" s="11">
        <f>'OddsRatio_working_3-way'!AB12+'OddsRatio_working_3-way'!AH12</f>
        <v>-0.45407782540628489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1.1008603322052133</v>
      </c>
      <c r="AS12" s="11">
        <f>IF(('OddsRatio_working_3-way'!X12=0),IF(Q12&gt;0,-Q12^(1/3),(-Q12)^(1/3)),'OddsRatio_working_3-way'!AM12-'OddsRatio_working_3-way'!R12/3)</f>
        <v>-0.64678250679892824</v>
      </c>
      <c r="AT12" s="11">
        <f>IF(('OddsRatio_working_3-way'!X12=0),IF(Q12&gt;0,-Q12^(1/3),(-Q12)^(1/3)),'OddsRatio_working_3-way'!AN12-'OddsRatio_working_3-way'!R12/3)</f>
        <v>-0.45407782540628489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1.7</v>
      </c>
      <c r="B13" s="4">
        <f>IF('True_Odds_Calculator_3-way'!B14="","",'True_Odds_Calculator_3-way'!B14)</f>
        <v>3.61</v>
      </c>
      <c r="C13" s="4">
        <f>IF('True_Odds_Calculator_3-way'!C14="","",'True_Odds_Calculator_3-way'!C14)</f>
        <v>5.82</v>
      </c>
      <c r="D13" s="9">
        <f t="shared" si="13"/>
        <v>0.57268033213470093</v>
      </c>
      <c r="E13" s="9">
        <f t="shared" si="14"/>
        <v>0.26439874087796661</v>
      </c>
      <c r="F13" s="9">
        <f t="shared" si="15"/>
        <v>0.16292092698733235</v>
      </c>
      <c r="G13" s="9">
        <f t="shared" si="16"/>
        <v>1.0659640887325117</v>
      </c>
      <c r="H13" s="9">
        <f t="shared" si="17"/>
        <v>1.7461748621127582</v>
      </c>
      <c r="I13" s="9">
        <f t="shared" si="18"/>
        <v>3.7821662715918554</v>
      </c>
      <c r="J13" s="9">
        <f t="shared" si="19"/>
        <v>6.1379469076907069</v>
      </c>
      <c r="K13" s="11">
        <f t="shared" si="20"/>
        <v>0.58823529411764708</v>
      </c>
      <c r="L13" s="11">
        <f t="shared" si="21"/>
        <v>0.2770083102493075</v>
      </c>
      <c r="M13" s="11">
        <f t="shared" si="22"/>
        <v>0.1718213058419244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-0.24655083497259311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0.22762053389194153</v>
      </c>
      <c r="Q13" s="11">
        <f>2*'OddsRatio_working_3-way'!K13*'OddsRatio_working_3-way'!L13*'OddsRatio_working_3-way'!M13</f>
        <v>5.5995211289530521E-2</v>
      </c>
      <c r="R13" s="11">
        <f t="shared" si="23"/>
        <v>0</v>
      </c>
      <c r="S13" s="11">
        <f t="shared" si="24"/>
        <v>-0.92321948095306228</v>
      </c>
      <c r="T13" s="11">
        <f t="shared" si="25"/>
        <v>-0.22711426345708793</v>
      </c>
      <c r="U13" s="11">
        <f>'OddsRatio_working_3-way'!S13-'OddsRatio_working_3-way'!R13^2/3</f>
        <v>-0.92321948095306228</v>
      </c>
      <c r="V13" s="11">
        <f>'OddsRatio_working_3-way'!S13*'OddsRatio_working_3-way'!R13/3-2*'OddsRatio_working_3-way'!R13^3/27-'OddsRatio_working_3-way'!T13</f>
        <v>0.22711426345708793</v>
      </c>
      <c r="W13" s="11">
        <f>'OddsRatio_working_3-way'!V13^2+4*'OddsRatio_working_3-way'!U13^3/27</f>
        <v>-6.4995636810658078E-2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0.17071652342136776</v>
      </c>
      <c r="Y13" s="11">
        <f>IF('OddsRatio_working_3-way'!W13&gt;=0,IF('OddsRatio_working_3-way'!V13+SQRT('OddsRatio_working_3-way'!W13)&gt;0,0,PI()),ACOS('OddsRatio_working_3-way'!V13/(2*'OddsRatio_working_3-way'!X13)))</f>
        <v>0.84306213786397366</v>
      </c>
      <c r="Z13" s="11">
        <f>'OddsRatio_working_3-way'!X13^(1/3)*COS('OddsRatio_working_3-way'!Y13/3)</f>
        <v>0.53298204436625585</v>
      </c>
      <c r="AA13" s="11">
        <f>'OddsRatio_working_3-way'!X13^(1/3)*COS(('OddsRatio_working_3-way'!Y13+2*PI())/3)</f>
        <v>-0.39972943828614405</v>
      </c>
      <c r="AB13" s="11">
        <f>'OddsRatio_working_3-way'!X13^(1/3)*COS(('OddsRatio_working_3-way'!Y13+4*PI())/3)</f>
        <v>-0.13325260608011147</v>
      </c>
      <c r="AC13" s="11">
        <f>'OddsRatio_working_3-way'!X13^(1/3)*SIN('OddsRatio_working_3-way'!Y13/3)</f>
        <v>0.15385047080695161</v>
      </c>
      <c r="AD13" s="11">
        <f>'OddsRatio_working_3-way'!X13^(1/3)*SIN(('OddsRatio_working_3-way'!Y13+2*PI())/3)</f>
        <v>0.38465075477866656</v>
      </c>
      <c r="AE13" s="11">
        <f>'OddsRatio_working_3-way'!X13^(1/3)*SIN(('OddsRatio_working_3-way'!Y13+4*PI())/3)</f>
        <v>-0.53850122558561808</v>
      </c>
      <c r="AF13" s="11">
        <f>-'OddsRatio_working_3-way'!U13/(3*'OddsRatio_working_3-way'!X13^(1/3))*COS(('OddsRatio_working_3-way'!Y13)/3)</f>
        <v>0.53298204436625574</v>
      </c>
      <c r="AG13" s="11">
        <f>-'OddsRatio_working_3-way'!U13/(3*'OddsRatio_working_3-way'!X13^(1/3))*COS(('OddsRatio_working_3-way'!Y13+2*PI())/3)</f>
        <v>-0.39972943828614399</v>
      </c>
      <c r="AH13" s="11">
        <f>-'OddsRatio_working_3-way'!U13/(3*'OddsRatio_working_3-way'!X13^(1/3))*COS(('OddsRatio_working_3-way'!Y13+4*PI())/3)</f>
        <v>-0.13325260608011144</v>
      </c>
      <c r="AI13" s="11">
        <f>'OddsRatio_working_3-way'!U13/(3*'OddsRatio_working_3-way'!X13^(1/3))*SIN(('OddsRatio_working_3-way'!Y13)/3)</f>
        <v>-0.15385047080695158</v>
      </c>
      <c r="AJ13" s="11">
        <f>'OddsRatio_working_3-way'!U13/(3*'OddsRatio_working_3-way'!X13^(1/3))*SIN(('OddsRatio_working_3-way'!Y13+2*PI())/3)</f>
        <v>-0.3846507547786665</v>
      </c>
      <c r="AK13" s="11">
        <f>'OddsRatio_working_3-way'!U13/(3*'OddsRatio_working_3-way'!X13^(1/3))*SIN(('OddsRatio_working_3-way'!Y13+4*PI())/3)</f>
        <v>0.53850122558561797</v>
      </c>
      <c r="AL13" s="11">
        <f>'OddsRatio_working_3-way'!Z13+'OddsRatio_working_3-way'!AF13</f>
        <v>1.0659640887325117</v>
      </c>
      <c r="AM13" s="11">
        <f>'OddsRatio_working_3-way'!AA13+'OddsRatio_working_3-way'!AG13</f>
        <v>-0.79945887657228809</v>
      </c>
      <c r="AN13" s="11">
        <f>'OddsRatio_working_3-way'!AB13+'OddsRatio_working_3-way'!AH13</f>
        <v>-0.26650521216022294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1.0659640887325117</v>
      </c>
      <c r="AS13" s="11">
        <f>IF(('OddsRatio_working_3-way'!X13=0),IF(Q13&gt;0,-Q13^(1/3),(-Q13)^(1/3)),'OddsRatio_working_3-way'!AM13-'OddsRatio_working_3-way'!R13/3)</f>
        <v>-0.79945887657228809</v>
      </c>
      <c r="AT13" s="11">
        <f>IF(('OddsRatio_working_3-way'!X13=0),IF(Q13&gt;0,-Q13^(1/3),(-Q13)^(1/3)),'OddsRatio_working_3-way'!AN13-'OddsRatio_working_3-way'!R13/3)</f>
        <v>-0.26650521216022294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2.2799999999999998</v>
      </c>
      <c r="B14" s="4">
        <f>IF('True_Odds_Calculator_3-way'!B15="","",'True_Odds_Calculator_3-way'!B15)</f>
        <v>3.13</v>
      </c>
      <c r="C14" s="4">
        <f>IF('True_Odds_Calculator_3-way'!C15="","",'True_Odds_Calculator_3-way'!C15)</f>
        <v>3.63</v>
      </c>
      <c r="D14" s="9">
        <f t="shared" si="13"/>
        <v>0.42607877019506923</v>
      </c>
      <c r="E14" s="9">
        <f t="shared" si="14"/>
        <v>0.3085024500979332</v>
      </c>
      <c r="F14" s="9">
        <f t="shared" si="15"/>
        <v>0.26541877970699762</v>
      </c>
      <c r="G14" s="9">
        <f t="shared" si="16"/>
        <v>1.0523311466089353</v>
      </c>
      <c r="H14" s="9">
        <f t="shared" si="17"/>
        <v>2.346983867659437</v>
      </c>
      <c r="I14" s="9">
        <f t="shared" si="18"/>
        <v>3.2414653422770319</v>
      </c>
      <c r="J14" s="9">
        <f t="shared" si="19"/>
        <v>3.7676309155815004</v>
      </c>
      <c r="K14" s="11">
        <f t="shared" si="20"/>
        <v>0.43859649122807021</v>
      </c>
      <c r="L14" s="11">
        <f t="shared" si="21"/>
        <v>0.31948881789137379</v>
      </c>
      <c r="M14" s="11">
        <f t="shared" si="22"/>
        <v>0.27548209366391185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-0.27679581018927057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0.23315843362620198</v>
      </c>
      <c r="Q14" s="11">
        <f>2*'OddsRatio_working_3-way'!K14*'OddsRatio_working_3-way'!L14*'OddsRatio_working_3-way'!M14</f>
        <v>7.7204779346424487E-2</v>
      </c>
      <c r="R14" s="11">
        <f t="shared" si="23"/>
        <v>0</v>
      </c>
      <c r="S14" s="11">
        <f t="shared" si="24"/>
        <v>-0.84234813188382529</v>
      </c>
      <c r="T14" s="11">
        <f t="shared" si="25"/>
        <v>-0.27892322247808782</v>
      </c>
      <c r="U14" s="11">
        <f>'OddsRatio_working_3-way'!S14-'OddsRatio_working_3-way'!R14^2/3</f>
        <v>-0.84234813188382529</v>
      </c>
      <c r="V14" s="11">
        <f>'OddsRatio_working_3-way'!S14*'OddsRatio_working_3-way'!R14/3-2*'OddsRatio_working_3-way'!R14^3/27-'OddsRatio_working_3-way'!T14</f>
        <v>0.27892322247808782</v>
      </c>
      <c r="W14" s="11">
        <f>'OddsRatio_working_3-way'!V14^2+4*'OddsRatio_working_3-way'!U14^3/27</f>
        <v>-1.074827049598838E-2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0.14878376468347382</v>
      </c>
      <c r="Y14" s="11">
        <f>IF('OddsRatio_working_3-way'!W14&gt;=0,IF('OddsRatio_working_3-way'!V14+SQRT('OddsRatio_working_3-way'!W14)&gt;0,0,PI()),ACOS('OddsRatio_working_3-way'!V14/(2*'OddsRatio_working_3-way'!X14)))</f>
        <v>0.35586841369140432</v>
      </c>
      <c r="Z14" s="11">
        <f>'OddsRatio_working_3-way'!X14^(1/3)*COS('OddsRatio_working_3-way'!Y14/3)</f>
        <v>0.52616557330446767</v>
      </c>
      <c r="AA14" s="11">
        <f>'OddsRatio_working_3-way'!X14^(1/3)*COS(('OddsRatio_working_3-way'!Y14+2*PI())/3)</f>
        <v>-0.31739093588273087</v>
      </c>
      <c r="AB14" s="11">
        <f>'OddsRatio_working_3-way'!X14^(1/3)*COS(('OddsRatio_working_3-way'!Y14+4*PI())/3)</f>
        <v>-0.20877463742173696</v>
      </c>
      <c r="AC14" s="11">
        <f>'OddsRatio_working_3-way'!X14^(1/3)*SIN('OddsRatio_working_3-way'!Y14/3)</f>
        <v>6.2709649154835664E-2</v>
      </c>
      <c r="AD14" s="11">
        <f>'OddsRatio_working_3-way'!X14^(1/3)*SIN(('OddsRatio_working_3-way'!Y14+2*PI())/3)</f>
        <v>0.42431792850105449</v>
      </c>
      <c r="AE14" s="11">
        <f>'OddsRatio_working_3-way'!X14^(1/3)*SIN(('OddsRatio_working_3-way'!Y14+4*PI())/3)</f>
        <v>-0.48702757765589005</v>
      </c>
      <c r="AF14" s="11">
        <f>-'OddsRatio_working_3-way'!U14/(3*'OddsRatio_working_3-way'!X14^(1/3))*COS(('OddsRatio_working_3-way'!Y14)/3)</f>
        <v>0.52616557330446767</v>
      </c>
      <c r="AG14" s="11">
        <f>-'OddsRatio_working_3-way'!U14/(3*'OddsRatio_working_3-way'!X14^(1/3))*COS(('OddsRatio_working_3-way'!Y14+2*PI())/3)</f>
        <v>-0.31739093588273087</v>
      </c>
      <c r="AH14" s="11">
        <f>-'OddsRatio_working_3-way'!U14/(3*'OddsRatio_working_3-way'!X14^(1/3))*COS(('OddsRatio_working_3-way'!Y14+4*PI())/3)</f>
        <v>-0.20877463742173696</v>
      </c>
      <c r="AI14" s="11">
        <f>'OddsRatio_working_3-way'!U14/(3*'OddsRatio_working_3-way'!X14^(1/3))*SIN(('OddsRatio_working_3-way'!Y14)/3)</f>
        <v>-6.2709649154835664E-2</v>
      </c>
      <c r="AJ14" s="11">
        <f>'OddsRatio_working_3-way'!U14/(3*'OddsRatio_working_3-way'!X14^(1/3))*SIN(('OddsRatio_working_3-way'!Y14+2*PI())/3)</f>
        <v>-0.42431792850105449</v>
      </c>
      <c r="AK14" s="11">
        <f>'OddsRatio_working_3-way'!U14/(3*'OddsRatio_working_3-way'!X14^(1/3))*SIN(('OddsRatio_working_3-way'!Y14+4*PI())/3)</f>
        <v>0.48702757765589005</v>
      </c>
      <c r="AL14" s="11">
        <f>'OddsRatio_working_3-way'!Z14+'OddsRatio_working_3-way'!AF14</f>
        <v>1.0523311466089353</v>
      </c>
      <c r="AM14" s="11">
        <f>'OddsRatio_working_3-way'!AA14+'OddsRatio_working_3-way'!AG14</f>
        <v>-0.63478187176546175</v>
      </c>
      <c r="AN14" s="11">
        <f>'OddsRatio_working_3-way'!AB14+'OddsRatio_working_3-way'!AH14</f>
        <v>-0.41754927484347393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1.0523311466089353</v>
      </c>
      <c r="AS14" s="11">
        <f>IF(('OddsRatio_working_3-way'!X14=0),IF(Q14&gt;0,-Q14^(1/3),(-Q14)^(1/3)),'OddsRatio_working_3-way'!AM14-'OddsRatio_working_3-way'!R14/3)</f>
        <v>-0.63478187176546175</v>
      </c>
      <c r="AT14" s="11">
        <f>IF(('OddsRatio_working_3-way'!X14=0),IF(Q14&gt;0,-Q14^(1/3),(-Q14)^(1/3)),'OddsRatio_working_3-way'!AN14-'OddsRatio_working_3-way'!R14/3)</f>
        <v>-0.41754927484347393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2.25</v>
      </c>
      <c r="B15" s="4">
        <f>IF('True_Odds_Calculator_3-way'!B16="","",'True_Odds_Calculator_3-way'!B16)</f>
        <v>3.05</v>
      </c>
      <c r="C15" s="4">
        <f>IF('True_Odds_Calculator_3-way'!C16="","",'True_Odds_Calculator_3-way'!C16)</f>
        <v>3.83</v>
      </c>
      <c r="D15" s="9">
        <f t="shared" si="13"/>
        <v>0.43189081511168814</v>
      </c>
      <c r="E15" s="9">
        <f t="shared" si="14"/>
        <v>0.31673072818720066</v>
      </c>
      <c r="F15" s="9">
        <f t="shared" si="15"/>
        <v>0.25137845670111125</v>
      </c>
      <c r="G15" s="9">
        <f t="shared" si="16"/>
        <v>1.0523200123927565</v>
      </c>
      <c r="H15" s="9">
        <f t="shared" si="17"/>
        <v>2.3154000154909458</v>
      </c>
      <c r="I15" s="9">
        <f t="shared" si="18"/>
        <v>3.1572560254051498</v>
      </c>
      <c r="J15" s="9">
        <f t="shared" si="19"/>
        <v>3.9780656350715011</v>
      </c>
      <c r="K15" s="11">
        <f t="shared" si="20"/>
        <v>0.44444444444444442</v>
      </c>
      <c r="L15" s="11">
        <f t="shared" si="21"/>
        <v>0.32786885245901642</v>
      </c>
      <c r="M15" s="11">
        <f t="shared" si="22"/>
        <v>0.2610966057441253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-0.2759111035017382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0.23322727769930612</v>
      </c>
      <c r="Q15" s="11">
        <f>2*'OddsRatio_working_3-way'!K15*'OddsRatio_working_3-way'!L15*'OddsRatio_working_3-way'!M15</f>
        <v>7.6093728450018314E-2</v>
      </c>
      <c r="R15" s="11">
        <f t="shared" si="23"/>
        <v>0</v>
      </c>
      <c r="S15" s="11">
        <f t="shared" si="24"/>
        <v>-0.84529862966474212</v>
      </c>
      <c r="T15" s="11">
        <f t="shared" si="25"/>
        <v>-0.27579074377316221</v>
      </c>
      <c r="U15" s="11">
        <f>'OddsRatio_working_3-way'!S15-'OddsRatio_working_3-way'!R15^2/3</f>
        <v>-0.84529862966474212</v>
      </c>
      <c r="V15" s="11">
        <f>'OddsRatio_working_3-way'!S15*'OddsRatio_working_3-way'!R15/3-2*'OddsRatio_working_3-way'!R15^3/27-'OddsRatio_working_3-way'!T15</f>
        <v>0.27579074377316221</v>
      </c>
      <c r="W15" s="11">
        <f>'OddsRatio_working_3-way'!V15^2+4*'OddsRatio_working_3-way'!U15^3/27</f>
        <v>-1.3419619461818535E-2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0.14956616747511162</v>
      </c>
      <c r="Y15" s="11">
        <f>IF('OddsRatio_working_3-way'!W15&gt;=0,IF('OddsRatio_working_3-way'!V15+SQRT('OddsRatio_working_3-way'!W15)&gt;0,0,PI()),ACOS('OddsRatio_working_3-way'!V15/(2*'OddsRatio_working_3-way'!X15)))</f>
        <v>0.39766179947218205</v>
      </c>
      <c r="Z15" s="11">
        <f>'OddsRatio_working_3-way'!X15^(1/3)*COS('OddsRatio_working_3-way'!Y15/3)</f>
        <v>0.52616000619637837</v>
      </c>
      <c r="AA15" s="11">
        <f>'OddsRatio_working_3-way'!X15^(1/3)*COS(('OddsRatio_working_3-way'!Y15+2*PI())/3)</f>
        <v>-0.3238368407854475</v>
      </c>
      <c r="AB15" s="11">
        <f>'OddsRatio_working_3-way'!X15^(1/3)*COS(('OddsRatio_working_3-way'!Y15+4*PI())/3)</f>
        <v>-0.20232316541093071</v>
      </c>
      <c r="AC15" s="11">
        <f>'OddsRatio_working_3-way'!X15^(1/3)*SIN('OddsRatio_working_3-way'!Y15/3)</f>
        <v>7.0155953187698072E-2</v>
      </c>
      <c r="AD15" s="11">
        <f>'OddsRatio_working_3-way'!X15^(1/3)*SIN(('OddsRatio_working_3-way'!Y15+2*PI())/3)</f>
        <v>0.42058995522759229</v>
      </c>
      <c r="AE15" s="11">
        <f>'OddsRatio_working_3-way'!X15^(1/3)*SIN(('OddsRatio_working_3-way'!Y15+4*PI())/3)</f>
        <v>-0.49074590841529037</v>
      </c>
      <c r="AF15" s="11">
        <f>-'OddsRatio_working_3-way'!U15/(3*'OddsRatio_working_3-way'!X15^(1/3))*COS(('OddsRatio_working_3-way'!Y15)/3)</f>
        <v>0.52616000619637826</v>
      </c>
      <c r="AG15" s="11">
        <f>-'OddsRatio_working_3-way'!U15/(3*'OddsRatio_working_3-way'!X15^(1/3))*COS(('OddsRatio_working_3-way'!Y15+2*PI())/3)</f>
        <v>-0.32383684078544744</v>
      </c>
      <c r="AH15" s="11">
        <f>-'OddsRatio_working_3-way'!U15/(3*'OddsRatio_working_3-way'!X15^(1/3))*COS(('OddsRatio_working_3-way'!Y15+4*PI())/3)</f>
        <v>-0.20232316541093068</v>
      </c>
      <c r="AI15" s="11">
        <f>'OddsRatio_working_3-way'!U15/(3*'OddsRatio_working_3-way'!X15^(1/3))*SIN(('OddsRatio_working_3-way'!Y15)/3)</f>
        <v>-7.0155953187698059E-2</v>
      </c>
      <c r="AJ15" s="11">
        <f>'OddsRatio_working_3-way'!U15/(3*'OddsRatio_working_3-way'!X15^(1/3))*SIN(('OddsRatio_working_3-way'!Y15+2*PI())/3)</f>
        <v>-0.42058995522759218</v>
      </c>
      <c r="AK15" s="11">
        <f>'OddsRatio_working_3-way'!U15/(3*'OddsRatio_working_3-way'!X15^(1/3))*SIN(('OddsRatio_working_3-way'!Y15+4*PI())/3)</f>
        <v>0.49074590841529026</v>
      </c>
      <c r="AL15" s="11">
        <f>'OddsRatio_working_3-way'!Z15+'OddsRatio_working_3-way'!AF15</f>
        <v>1.0523200123927565</v>
      </c>
      <c r="AM15" s="11">
        <f>'OddsRatio_working_3-way'!AA15+'OddsRatio_working_3-way'!AG15</f>
        <v>-0.647673681570895</v>
      </c>
      <c r="AN15" s="11">
        <f>'OddsRatio_working_3-way'!AB15+'OddsRatio_working_3-way'!AH15</f>
        <v>-0.40464633082186141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1.0523200123927565</v>
      </c>
      <c r="AS15" s="11">
        <f>IF(('OddsRatio_working_3-way'!X15=0),IF(Q15&gt;0,-Q15^(1/3),(-Q15)^(1/3)),'OddsRatio_working_3-way'!AM15-'OddsRatio_working_3-way'!R15/3)</f>
        <v>-0.647673681570895</v>
      </c>
      <c r="AT15" s="11">
        <f>IF(('OddsRatio_working_3-way'!X15=0),IF(Q15&gt;0,-Q15^(1/3),(-Q15)^(1/3)),'OddsRatio_working_3-way'!AN15-'OddsRatio_working_3-way'!R15/3)</f>
        <v>-0.40464633082186141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2.12</v>
      </c>
      <c r="B16" s="4">
        <f>IF('True_Odds_Calculator_3-way'!B17="","",'True_Odds_Calculator_3-way'!B17)</f>
        <v>3.03</v>
      </c>
      <c r="C16" s="4">
        <f>IF('True_Odds_Calculator_3-way'!C17="","",'True_Odds_Calculator_3-way'!C17)</f>
        <v>4.1100000000000003</v>
      </c>
      <c r="D16" s="9">
        <f t="shared" si="13"/>
        <v>0.45441447823667935</v>
      </c>
      <c r="E16" s="9">
        <f t="shared" si="14"/>
        <v>0.31484665832227149</v>
      </c>
      <c r="F16" s="9">
        <f t="shared" si="15"/>
        <v>0.23073886344104949</v>
      </c>
      <c r="G16" s="9">
        <f t="shared" si="16"/>
        <v>1.0719947393315732</v>
      </c>
      <c r="H16" s="9">
        <f t="shared" si="17"/>
        <v>2.2006341080513621</v>
      </c>
      <c r="I16" s="9">
        <f t="shared" si="18"/>
        <v>3.1761493208430931</v>
      </c>
      <c r="J16" s="9">
        <f t="shared" si="19"/>
        <v>4.3339036393211927</v>
      </c>
      <c r="K16" s="11">
        <f t="shared" si="20"/>
        <v>0.47169811320754712</v>
      </c>
      <c r="L16" s="11">
        <f t="shared" si="21"/>
        <v>0.33003300330033003</v>
      </c>
      <c r="M16" s="11">
        <f t="shared" si="22"/>
        <v>0.24330900243309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-0.26782686531977828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0.23711226652206605</v>
      </c>
      <c r="Q16" s="11">
        <f>2*'OddsRatio_working_3-way'!K16*'OddsRatio_working_3-way'!L16*'OddsRatio_working_3-way'!M16</f>
        <v>7.5754717738679228E-2</v>
      </c>
      <c r="R16" s="11">
        <f t="shared" si="23"/>
        <v>0</v>
      </c>
      <c r="S16" s="11">
        <f t="shared" si="24"/>
        <v>-0.88531920141379461</v>
      </c>
      <c r="T16" s="11">
        <f t="shared" si="25"/>
        <v>-0.28284958511622826</v>
      </c>
      <c r="U16" s="11">
        <f>'OddsRatio_working_3-way'!S16-'OddsRatio_working_3-way'!R16^2/3</f>
        <v>-0.88531920141379461</v>
      </c>
      <c r="V16" s="11">
        <f>'OddsRatio_working_3-way'!S16*'OddsRatio_working_3-way'!R16/3-2*'OddsRatio_working_3-way'!R16^3/27-'OddsRatio_working_3-way'!T16</f>
        <v>0.28284958511622826</v>
      </c>
      <c r="W16" s="11">
        <f>'OddsRatio_working_3-way'!V16^2+4*'OddsRatio_working_3-way'!U16^3/27</f>
        <v>-2.2796766293091131E-2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0.16031270543340723</v>
      </c>
      <c r="Y16" s="11">
        <f>IF('OddsRatio_working_3-way'!W16&gt;=0,IF('OddsRatio_working_3-way'!V16+SQRT('OddsRatio_working_3-way'!W16)&gt;0,0,PI()),ACOS('OddsRatio_working_3-way'!V16/(2*'OddsRatio_working_3-way'!X16)))</f>
        <v>0.49032297667777525</v>
      </c>
      <c r="Z16" s="11">
        <f>'OddsRatio_working_3-way'!X16^(1/3)*COS('OddsRatio_working_3-way'!Y16/3)</f>
        <v>0.5359973696657867</v>
      </c>
      <c r="AA16" s="11">
        <f>'OddsRatio_working_3-way'!X16^(1/3)*COS(('OddsRatio_working_3-way'!Y16+2*PI())/3)</f>
        <v>-0.34454876737345747</v>
      </c>
      <c r="AB16" s="11">
        <f>'OddsRatio_working_3-way'!X16^(1/3)*COS(('OddsRatio_working_3-way'!Y16+4*PI())/3)</f>
        <v>-0.19144860229232896</v>
      </c>
      <c r="AC16" s="11">
        <f>'OddsRatio_working_3-way'!X16^(1/3)*SIN('OddsRatio_working_3-way'!Y16/3)</f>
        <v>8.839242152256567E-2</v>
      </c>
      <c r="AD16" s="11">
        <f>'OddsRatio_working_3-way'!X16^(1/3)*SIN(('OddsRatio_working_3-way'!Y16+2*PI())/3)</f>
        <v>0.41999112773092723</v>
      </c>
      <c r="AE16" s="11">
        <f>'OddsRatio_working_3-way'!X16^(1/3)*SIN(('OddsRatio_working_3-way'!Y16+4*PI())/3)</f>
        <v>-0.50838354925349294</v>
      </c>
      <c r="AF16" s="11">
        <f>-'OddsRatio_working_3-way'!U16/(3*'OddsRatio_working_3-way'!X16^(1/3))*COS(('OddsRatio_working_3-way'!Y16)/3)</f>
        <v>0.53599736966578648</v>
      </c>
      <c r="AG16" s="11">
        <f>-'OddsRatio_working_3-way'!U16/(3*'OddsRatio_working_3-way'!X16^(1/3))*COS(('OddsRatio_working_3-way'!Y16+2*PI())/3)</f>
        <v>-0.34454876737345735</v>
      </c>
      <c r="AH16" s="11">
        <f>-'OddsRatio_working_3-way'!U16/(3*'OddsRatio_working_3-way'!X16^(1/3))*COS(('OddsRatio_working_3-way'!Y16+4*PI())/3)</f>
        <v>-0.19144860229232888</v>
      </c>
      <c r="AI16" s="11">
        <f>'OddsRatio_working_3-way'!U16/(3*'OddsRatio_working_3-way'!X16^(1/3))*SIN(('OddsRatio_working_3-way'!Y16)/3)</f>
        <v>-8.8392421522565642E-2</v>
      </c>
      <c r="AJ16" s="11">
        <f>'OddsRatio_working_3-way'!U16/(3*'OddsRatio_working_3-way'!X16^(1/3))*SIN(('OddsRatio_working_3-way'!Y16+2*PI())/3)</f>
        <v>-0.41999112773092706</v>
      </c>
      <c r="AK16" s="11">
        <f>'OddsRatio_working_3-way'!U16/(3*'OddsRatio_working_3-way'!X16^(1/3))*SIN(('OddsRatio_working_3-way'!Y16+4*PI())/3)</f>
        <v>0.50838354925349272</v>
      </c>
      <c r="AL16" s="11">
        <f>'OddsRatio_working_3-way'!Z16+'OddsRatio_working_3-way'!AF16</f>
        <v>1.0719947393315732</v>
      </c>
      <c r="AM16" s="11">
        <f>'OddsRatio_working_3-way'!AA16+'OddsRatio_working_3-way'!AG16</f>
        <v>-0.68909753474691482</v>
      </c>
      <c r="AN16" s="11">
        <f>'OddsRatio_working_3-way'!AB16+'OddsRatio_working_3-way'!AH16</f>
        <v>-0.38289720458465781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1.0719947393315732</v>
      </c>
      <c r="AS16" s="11">
        <f>IF(('OddsRatio_working_3-way'!X16=0),IF(Q16&gt;0,-Q16^(1/3),(-Q16)^(1/3)),'OddsRatio_working_3-way'!AM16-'OddsRatio_working_3-way'!R16/3)</f>
        <v>-0.68909753474691482</v>
      </c>
      <c r="AT16" s="11">
        <f>IF(('OddsRatio_working_3-way'!X16=0),IF(Q16&gt;0,-Q16^(1/3),(-Q16)^(1/3)),'OddsRatio_working_3-way'!AN16-'OddsRatio_working_3-way'!R16/3)</f>
        <v>-0.38289720458465781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1.9</v>
      </c>
      <c r="B17" s="4">
        <f>IF('True_Odds_Calculator_3-way'!B18="","",'True_Odds_Calculator_3-way'!B18)</f>
        <v>3.16</v>
      </c>
      <c r="C17" s="4">
        <f>IF('True_Odds_Calculator_3-way'!C18="","",'True_Odds_Calculator_3-way'!C18)</f>
        <v>5.18</v>
      </c>
      <c r="D17" s="9">
        <f t="shared" si="13"/>
        <v>0.51181403061393382</v>
      </c>
      <c r="E17" s="9">
        <f t="shared" si="14"/>
        <v>0.30402499734730648</v>
      </c>
      <c r="F17" s="9">
        <f t="shared" si="15"/>
        <v>0.18416097203875978</v>
      </c>
      <c r="G17" s="9">
        <f t="shared" si="16"/>
        <v>1.0598163051973188</v>
      </c>
      <c r="H17" s="9">
        <f t="shared" si="17"/>
        <v>1.9538346746775872</v>
      </c>
      <c r="I17" s="9">
        <f t="shared" si="18"/>
        <v>3.2892032192262084</v>
      </c>
      <c r="J17" s="9">
        <f t="shared" si="19"/>
        <v>5.4300321557247928</v>
      </c>
      <c r="K17" s="11">
        <f t="shared" si="20"/>
        <v>0.52631578947368418</v>
      </c>
      <c r="L17" s="11">
        <f t="shared" si="21"/>
        <v>0.31645569620253161</v>
      </c>
      <c r="M17" s="11">
        <f t="shared" si="22"/>
        <v>0.19305019305019305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-0.26127755241679296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0.23279203825506289</v>
      </c>
      <c r="Q17" s="11">
        <f>2*'OddsRatio_working_3-way'!K17*'OddsRatio_working_3-way'!L17*'OddsRatio_working_3-way'!M17</f>
        <v>6.4307192888138909E-2</v>
      </c>
      <c r="R17" s="11">
        <f t="shared" si="23"/>
        <v>0</v>
      </c>
      <c r="S17" s="11">
        <f t="shared" si="24"/>
        <v>-0.8909760371748674</v>
      </c>
      <c r="T17" s="11">
        <f t="shared" si="25"/>
        <v>-0.24612597712012907</v>
      </c>
      <c r="U17" s="11">
        <f>'OddsRatio_working_3-way'!S17-'OddsRatio_working_3-way'!R17^2/3</f>
        <v>-0.8909760371748674</v>
      </c>
      <c r="V17" s="11">
        <f>'OddsRatio_working_3-way'!S17*'OddsRatio_working_3-way'!R17/3-2*'OddsRatio_working_3-way'!R17^3/27-'OddsRatio_working_3-way'!T17</f>
        <v>0.24612597712012907</v>
      </c>
      <c r="W17" s="11">
        <f>'OddsRatio_working_3-way'!V17^2+4*'OddsRatio_working_3-way'!U17^3/27</f>
        <v>-4.4205840666681102E-2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0.16185165837891452</v>
      </c>
      <c r="Y17" s="11">
        <f>IF('OddsRatio_working_3-way'!W17&gt;=0,IF('OddsRatio_working_3-way'!V17+SQRT('OddsRatio_working_3-way'!W17)&gt;0,0,PI()),ACOS('OddsRatio_working_3-way'!V17/(2*'OddsRatio_working_3-way'!X17)))</f>
        <v>0.70695326720130192</v>
      </c>
      <c r="Z17" s="11">
        <f>'OddsRatio_working_3-way'!X17^(1/3)*COS('OddsRatio_working_3-way'!Y17/3)</f>
        <v>0.52990815259865942</v>
      </c>
      <c r="AA17" s="11">
        <f>'OddsRatio_working_3-way'!X17^(1/3)*COS(('OddsRatio_working_3-way'!Y17+2*PI())/3)</f>
        <v>-0.37514491825465612</v>
      </c>
      <c r="AB17" s="11">
        <f>'OddsRatio_working_3-way'!X17^(1/3)*COS(('OddsRatio_working_3-way'!Y17+4*PI())/3)</f>
        <v>-0.15476323434400327</v>
      </c>
      <c r="AC17" s="11">
        <f>'OddsRatio_working_3-way'!X17^(1/3)*SIN('OddsRatio_working_3-way'!Y17/3)</f>
        <v>0.1272374245302785</v>
      </c>
      <c r="AD17" s="11">
        <f>'OddsRatio_working_3-way'!X17^(1/3)*SIN(('OddsRatio_working_3-way'!Y17+2*PI())/3)</f>
        <v>0.39529520955778086</v>
      </c>
      <c r="AE17" s="11">
        <f>'OddsRatio_working_3-way'!X17^(1/3)*SIN(('OddsRatio_working_3-way'!Y17+4*PI())/3)</f>
        <v>-0.52253263408805928</v>
      </c>
      <c r="AF17" s="11">
        <f>-'OddsRatio_working_3-way'!U17/(3*'OddsRatio_working_3-way'!X17^(1/3))*COS(('OddsRatio_working_3-way'!Y17)/3)</f>
        <v>0.52990815259865942</v>
      </c>
      <c r="AG17" s="11">
        <f>-'OddsRatio_working_3-way'!U17/(3*'OddsRatio_working_3-way'!X17^(1/3))*COS(('OddsRatio_working_3-way'!Y17+2*PI())/3)</f>
        <v>-0.37514491825465612</v>
      </c>
      <c r="AH17" s="11">
        <f>-'OddsRatio_working_3-way'!U17/(3*'OddsRatio_working_3-way'!X17^(1/3))*COS(('OddsRatio_working_3-way'!Y17+4*PI())/3)</f>
        <v>-0.15476323434400327</v>
      </c>
      <c r="AI17" s="11">
        <f>'OddsRatio_working_3-way'!U17/(3*'OddsRatio_working_3-way'!X17^(1/3))*SIN(('OddsRatio_working_3-way'!Y17)/3)</f>
        <v>-0.1272374245302785</v>
      </c>
      <c r="AJ17" s="11">
        <f>'OddsRatio_working_3-way'!U17/(3*'OddsRatio_working_3-way'!X17^(1/3))*SIN(('OddsRatio_working_3-way'!Y17+2*PI())/3)</f>
        <v>-0.39529520955778086</v>
      </c>
      <c r="AK17" s="11">
        <f>'OddsRatio_working_3-way'!U17/(3*'OddsRatio_working_3-way'!X17^(1/3))*SIN(('OddsRatio_working_3-way'!Y17+4*PI())/3)</f>
        <v>0.52253263408805928</v>
      </c>
      <c r="AL17" s="11">
        <f>'OddsRatio_working_3-way'!Z17+'OddsRatio_working_3-way'!AF17</f>
        <v>1.0598163051973188</v>
      </c>
      <c r="AM17" s="11">
        <f>'OddsRatio_working_3-way'!AA17+'OddsRatio_working_3-way'!AG17</f>
        <v>-0.75028983650931225</v>
      </c>
      <c r="AN17" s="11">
        <f>'OddsRatio_working_3-way'!AB17+'OddsRatio_working_3-way'!AH17</f>
        <v>-0.30952646868800654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1.0598163051973188</v>
      </c>
      <c r="AS17" s="11">
        <f>IF(('OddsRatio_working_3-way'!X17=0),IF(Q17&gt;0,-Q17^(1/3),(-Q17)^(1/3)),'OddsRatio_working_3-way'!AM17-'OddsRatio_working_3-way'!R17/3)</f>
        <v>-0.75028983650931225</v>
      </c>
      <c r="AT17" s="11">
        <f>IF(('OddsRatio_working_3-way'!X17=0),IF(Q17&gt;0,-Q17^(1/3),(-Q17)^(1/3)),'OddsRatio_working_3-way'!AN17-'OddsRatio_working_3-way'!R17/3)</f>
        <v>-0.30952646868800654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1.95</v>
      </c>
      <c r="B18" s="4">
        <f>IF('True_Odds_Calculator_3-way'!B19="","",'True_Odds_Calculator_3-way'!B19)</f>
        <v>3.33</v>
      </c>
      <c r="C18" s="4">
        <f>IF('True_Odds_Calculator_3-way'!C19="","",'True_Odds_Calculator_3-way'!C19)</f>
        <v>4.6100000000000003</v>
      </c>
      <c r="D18" s="9">
        <f t="shared" si="13"/>
        <v>0.50081827635084619</v>
      </c>
      <c r="E18" s="9">
        <f t="shared" si="14"/>
        <v>0.29030803937411875</v>
      </c>
      <c r="F18" s="9">
        <f t="shared" si="15"/>
        <v>0.20887368427503503</v>
      </c>
      <c r="G18" s="9">
        <f t="shared" si="16"/>
        <v>1.0491918341621636</v>
      </c>
      <c r="H18" s="9">
        <f t="shared" si="17"/>
        <v>1.9967322424540555</v>
      </c>
      <c r="I18" s="9">
        <f t="shared" si="18"/>
        <v>3.4446169735978418</v>
      </c>
      <c r="J18" s="9">
        <f t="shared" si="19"/>
        <v>4.7875825213254108</v>
      </c>
      <c r="K18" s="11">
        <f t="shared" si="20"/>
        <v>0.51282051282051289</v>
      </c>
      <c r="L18" s="11">
        <f t="shared" si="21"/>
        <v>0.3003003003003003</v>
      </c>
      <c r="M18" s="11">
        <f t="shared" si="22"/>
        <v>0.21691973969631234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-0.2669358829879438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0.23016508916725836</v>
      </c>
      <c r="Q18" s="11">
        <f>2*'OddsRatio_working_3-way'!K18*'OddsRatio_working_3-way'!L18*'OddsRatio_working_3-way'!M18</f>
        <v>6.6811346637810839E-2</v>
      </c>
      <c r="R18" s="11">
        <f t="shared" si="23"/>
        <v>0</v>
      </c>
      <c r="S18" s="11">
        <f t="shared" si="24"/>
        <v>-0.86224859165020462</v>
      </c>
      <c r="T18" s="11">
        <f t="shared" si="25"/>
        <v>-0.25028986695216388</v>
      </c>
      <c r="U18" s="11">
        <f>'OddsRatio_working_3-way'!S18-'OddsRatio_working_3-way'!R18^2/3</f>
        <v>-0.86224859165020462</v>
      </c>
      <c r="V18" s="11">
        <f>'OddsRatio_working_3-way'!S18*'OddsRatio_working_3-way'!R18/3-2*'OddsRatio_working_3-way'!R18^3/27-'OddsRatio_working_3-way'!T18</f>
        <v>0.25028986695216388</v>
      </c>
      <c r="W18" s="11">
        <f>'OddsRatio_working_3-way'!V18^2+4*'OddsRatio_working_3-way'!U18^3/27</f>
        <v>-3.2326572342090215E-2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0.15408730466931897</v>
      </c>
      <c r="Y18" s="11">
        <f>IF('OddsRatio_working_3-way'!W18&gt;=0,IF('OddsRatio_working_3-way'!V18+SQRT('OddsRatio_working_3-way'!W18)&gt;0,0,PI()),ACOS('OddsRatio_working_3-way'!V18/(2*'OddsRatio_working_3-way'!X18)))</f>
        <v>0.62293604010338932</v>
      </c>
      <c r="Z18" s="11">
        <f>'OddsRatio_working_3-way'!X18^(1/3)*COS('OddsRatio_working_3-way'!Y18/3)</f>
        <v>0.52459591708108189</v>
      </c>
      <c r="AA18" s="11">
        <f>'OddsRatio_working_3-way'!X18^(1/3)*COS(('OddsRatio_working_3-way'!Y18+2*PI())/3)</f>
        <v>-0.35801363515072449</v>
      </c>
      <c r="AB18" s="11">
        <f>'OddsRatio_working_3-way'!X18^(1/3)*COS(('OddsRatio_working_3-way'!Y18+4*PI())/3)</f>
        <v>-0.16658228193035726</v>
      </c>
      <c r="AC18" s="11">
        <f>'OddsRatio_working_3-way'!X18^(1/3)*SIN('OddsRatio_working_3-way'!Y18/3)</f>
        <v>0.11052294331311334</v>
      </c>
      <c r="AD18" s="11">
        <f>'OddsRatio_working_3-way'!X18^(1/3)*SIN(('OddsRatio_working_3-way'!Y18+2*PI())/3)</f>
        <v>0.39905191925725519</v>
      </c>
      <c r="AE18" s="11">
        <f>'OddsRatio_working_3-way'!X18^(1/3)*SIN(('OddsRatio_working_3-way'!Y18+4*PI())/3)</f>
        <v>-0.50957486257036844</v>
      </c>
      <c r="AF18" s="11">
        <f>-'OddsRatio_working_3-way'!U18/(3*'OddsRatio_working_3-way'!X18^(1/3))*COS(('OddsRatio_working_3-way'!Y18)/3)</f>
        <v>0.52459591708108166</v>
      </c>
      <c r="AG18" s="11">
        <f>-'OddsRatio_working_3-way'!U18/(3*'OddsRatio_working_3-way'!X18^(1/3))*COS(('OddsRatio_working_3-way'!Y18+2*PI())/3)</f>
        <v>-0.35801363515072432</v>
      </c>
      <c r="AH18" s="11">
        <f>-'OddsRatio_working_3-way'!U18/(3*'OddsRatio_working_3-way'!X18^(1/3))*COS(('OddsRatio_working_3-way'!Y18+4*PI())/3)</f>
        <v>-0.16658228193035718</v>
      </c>
      <c r="AI18" s="11">
        <f>'OddsRatio_working_3-way'!U18/(3*'OddsRatio_working_3-way'!X18^(1/3))*SIN(('OddsRatio_working_3-way'!Y18)/3)</f>
        <v>-0.1105229433131133</v>
      </c>
      <c r="AJ18" s="11">
        <f>'OddsRatio_working_3-way'!U18/(3*'OddsRatio_working_3-way'!X18^(1/3))*SIN(('OddsRatio_working_3-way'!Y18+2*PI())/3)</f>
        <v>-0.39905191925725503</v>
      </c>
      <c r="AK18" s="11">
        <f>'OddsRatio_working_3-way'!U18/(3*'OddsRatio_working_3-way'!X18^(1/3))*SIN(('OddsRatio_working_3-way'!Y18+4*PI())/3)</f>
        <v>0.50957486257036821</v>
      </c>
      <c r="AL18" s="11">
        <f>'OddsRatio_working_3-way'!Z18+'OddsRatio_working_3-way'!AF18</f>
        <v>1.0491918341621636</v>
      </c>
      <c r="AM18" s="11">
        <f>'OddsRatio_working_3-way'!AA18+'OddsRatio_working_3-way'!AG18</f>
        <v>-0.71602727030144875</v>
      </c>
      <c r="AN18" s="11">
        <f>'OddsRatio_working_3-way'!AB18+'OddsRatio_working_3-way'!AH18</f>
        <v>-0.33316456386071447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1.0491918341621636</v>
      </c>
      <c r="AS18" s="11">
        <f>IF(('OddsRatio_working_3-way'!X18=0),IF(Q18&gt;0,-Q18^(1/3),(-Q18)^(1/3)),'OddsRatio_working_3-way'!AM18-'OddsRatio_working_3-way'!R18/3)</f>
        <v>-0.71602727030144875</v>
      </c>
      <c r="AT18" s="11">
        <f>IF(('OddsRatio_working_3-way'!X18=0),IF(Q18&gt;0,-Q18^(1/3),(-Q18)^(1/3)),'OddsRatio_working_3-way'!AN18-'OddsRatio_working_3-way'!R18/3)</f>
        <v>-0.33316456386071447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1.94</v>
      </c>
      <c r="B19" s="4">
        <f>IF('True_Odds_Calculator_3-way'!B20="","",'True_Odds_Calculator_3-way'!B20)</f>
        <v>3.41</v>
      </c>
      <c r="C19" s="4">
        <f>IF('True_Odds_Calculator_3-way'!C20="","",'True_Odds_Calculator_3-way'!C20)</f>
        <v>4.54</v>
      </c>
      <c r="D19" s="9">
        <f t="shared" si="13"/>
        <v>0.50386918193001151</v>
      </c>
      <c r="E19" s="9">
        <f t="shared" si="14"/>
        <v>0.28373182794318302</v>
      </c>
      <c r="F19" s="9">
        <f t="shared" si="15"/>
        <v>0.21239899012680538</v>
      </c>
      <c r="G19" s="9">
        <f t="shared" si="16"/>
        <v>1.0474916140057955</v>
      </c>
      <c r="H19" s="9">
        <f t="shared" si="17"/>
        <v>1.9846421171654474</v>
      </c>
      <c r="I19" s="9">
        <f t="shared" si="18"/>
        <v>3.5244547897539675</v>
      </c>
      <c r="J19" s="9">
        <f t="shared" si="19"/>
        <v>4.7081203135805163</v>
      </c>
      <c r="K19" s="11">
        <f t="shared" si="20"/>
        <v>0.51546391752577325</v>
      </c>
      <c r="L19" s="11">
        <f t="shared" si="21"/>
        <v>0.29325513196480935</v>
      </c>
      <c r="M19" s="11">
        <f t="shared" si="22"/>
        <v>0.22026431718061673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-0.26701533026862023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0.22940731405122133</v>
      </c>
      <c r="Q19" s="11">
        <f>2*'OddsRatio_working_3-way'!K19*'OddsRatio_working_3-way'!L19*'OddsRatio_working_3-way'!M19</f>
        <v>6.6591382888598338E-2</v>
      </c>
      <c r="R19" s="11">
        <f t="shared" si="23"/>
        <v>0</v>
      </c>
      <c r="S19" s="11">
        <f t="shared" si="24"/>
        <v>-0.85915409358869077</v>
      </c>
      <c r="T19" s="11">
        <f t="shared" si="25"/>
        <v>-0.24939160916943123</v>
      </c>
      <c r="U19" s="11">
        <f>'OddsRatio_working_3-way'!S19-'OddsRatio_working_3-way'!R19^2/3</f>
        <v>-0.85915409358869077</v>
      </c>
      <c r="V19" s="11">
        <f>'OddsRatio_working_3-way'!S19*'OddsRatio_working_3-way'!R19/3-2*'OddsRatio_working_3-way'!R19^3/27-'OddsRatio_working_3-way'!T19</f>
        <v>0.24939160916943123</v>
      </c>
      <c r="W19" s="11">
        <f>'OddsRatio_working_3-way'!V19^2+4*'OddsRatio_working_3-way'!U19^3/27</f>
        <v>-3.1756558370407091E-2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0.15325855040953296</v>
      </c>
      <c r="Y19" s="11">
        <f>IF('OddsRatio_working_3-way'!W19&gt;=0,IF('OddsRatio_working_3-way'!V19+SQRT('OddsRatio_working_3-way'!W19)&gt;0,0,PI()),ACOS('OddsRatio_working_3-way'!V19/(2*'OddsRatio_working_3-way'!X19)))</f>
        <v>0.62042691883266732</v>
      </c>
      <c r="Z19" s="11">
        <f>'OddsRatio_working_3-way'!X19^(1/3)*COS('OddsRatio_working_3-way'!Y19/3)</f>
        <v>0.52374580700289775</v>
      </c>
      <c r="AA19" s="11">
        <f>'OddsRatio_working_3-way'!X19^(1/3)*COS(('OddsRatio_working_3-way'!Y19+2*PI())/3)</f>
        <v>-0.35703734345847926</v>
      </c>
      <c r="AB19" s="11">
        <f>'OddsRatio_working_3-way'!X19^(1/3)*COS(('OddsRatio_working_3-way'!Y19+4*PI())/3)</f>
        <v>-0.16670846354441854</v>
      </c>
      <c r="AC19" s="11">
        <f>'OddsRatio_working_3-way'!X19^(1/3)*SIN('OddsRatio_working_3-way'!Y19/3)</f>
        <v>0.109886430052943</v>
      </c>
      <c r="AD19" s="11">
        <f>'OddsRatio_working_3-way'!X19^(1/3)*SIN(('OddsRatio_working_3-way'!Y19+2*PI())/3)</f>
        <v>0.39863395896361969</v>
      </c>
      <c r="AE19" s="11">
        <f>'OddsRatio_working_3-way'!X19^(1/3)*SIN(('OddsRatio_working_3-way'!Y19+4*PI())/3)</f>
        <v>-0.5085203890165626</v>
      </c>
      <c r="AF19" s="11">
        <f>-'OddsRatio_working_3-way'!U19/(3*'OddsRatio_working_3-way'!X19^(1/3))*COS(('OddsRatio_working_3-way'!Y19)/3)</f>
        <v>0.52374580700289786</v>
      </c>
      <c r="AG19" s="11">
        <f>-'OddsRatio_working_3-way'!U19/(3*'OddsRatio_working_3-way'!X19^(1/3))*COS(('OddsRatio_working_3-way'!Y19+2*PI())/3)</f>
        <v>-0.35703734345847937</v>
      </c>
      <c r="AH19" s="11">
        <f>-'OddsRatio_working_3-way'!U19/(3*'OddsRatio_working_3-way'!X19^(1/3))*COS(('OddsRatio_working_3-way'!Y19+4*PI())/3)</f>
        <v>-0.16670846354441857</v>
      </c>
      <c r="AI19" s="11">
        <f>'OddsRatio_working_3-way'!U19/(3*'OddsRatio_working_3-way'!X19^(1/3))*SIN(('OddsRatio_working_3-way'!Y19)/3)</f>
        <v>-0.10988643005294303</v>
      </c>
      <c r="AJ19" s="11">
        <f>'OddsRatio_working_3-way'!U19/(3*'OddsRatio_working_3-way'!X19^(1/3))*SIN(('OddsRatio_working_3-way'!Y19+2*PI())/3)</f>
        <v>-0.39863395896361975</v>
      </c>
      <c r="AK19" s="11">
        <f>'OddsRatio_working_3-way'!U19/(3*'OddsRatio_working_3-way'!X19^(1/3))*SIN(('OddsRatio_working_3-way'!Y19+4*PI())/3)</f>
        <v>0.50852038901656271</v>
      </c>
      <c r="AL19" s="11">
        <f>'OddsRatio_working_3-way'!Z19+'OddsRatio_working_3-way'!AF19</f>
        <v>1.0474916140057955</v>
      </c>
      <c r="AM19" s="11">
        <f>'OddsRatio_working_3-way'!AA19+'OddsRatio_working_3-way'!AG19</f>
        <v>-0.71407468691695863</v>
      </c>
      <c r="AN19" s="11">
        <f>'OddsRatio_working_3-way'!AB19+'OddsRatio_working_3-way'!AH19</f>
        <v>-0.33341692708883708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1.0474916140057955</v>
      </c>
      <c r="AS19" s="11">
        <f>IF(('OddsRatio_working_3-way'!X19=0),IF(Q19&gt;0,-Q19^(1/3),(-Q19)^(1/3)),'OddsRatio_working_3-way'!AM19-'OddsRatio_working_3-way'!R19/3)</f>
        <v>-0.71407468691695863</v>
      </c>
      <c r="AT19" s="11">
        <f>IF(('OddsRatio_working_3-way'!X19=0),IF(Q19&gt;0,-Q19^(1/3),(-Q19)^(1/3)),'OddsRatio_working_3-way'!AN19-'OddsRatio_working_3-way'!R19/3)</f>
        <v>-0.33341692708883708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1.71</v>
      </c>
      <c r="B20" s="4">
        <f>IF('True_Odds_Calculator_3-way'!B21="","",'True_Odds_Calculator_3-way'!B21)</f>
        <v>3.61</v>
      </c>
      <c r="C20" s="4">
        <f>IF('True_Odds_Calculator_3-way'!C21="","",'True_Odds_Calculator_3-way'!C21)</f>
        <v>5.95</v>
      </c>
      <c r="D20" s="9">
        <f t="shared" si="13"/>
        <v>0.57222108549749284</v>
      </c>
      <c r="E20" s="9">
        <f t="shared" si="14"/>
        <v>0.26679952938939289</v>
      </c>
      <c r="F20" s="9">
        <f t="shared" si="15"/>
        <v>0.16097938511311422</v>
      </c>
      <c r="G20" s="9">
        <f t="shared" si="16"/>
        <v>1.0529243480428381</v>
      </c>
      <c r="H20" s="9">
        <f t="shared" si="17"/>
        <v>1.7475762871104152</v>
      </c>
      <c r="I20" s="9">
        <f t="shared" si="18"/>
        <v>3.7481325483918071</v>
      </c>
      <c r="J20" s="9">
        <f t="shared" si="19"/>
        <v>6.2119755228120503</v>
      </c>
      <c r="K20" s="11">
        <f t="shared" si="20"/>
        <v>0.58479532163742687</v>
      </c>
      <c r="L20" s="11">
        <f t="shared" si="21"/>
        <v>0.2770083102493075</v>
      </c>
      <c r="M20" s="11">
        <f t="shared" si="22"/>
        <v>0.16806722689075629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-0.24973750981658149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0.22515688493407759</v>
      </c>
      <c r="Q20" s="11">
        <f>2*'OddsRatio_working_3-way'!K20*'OddsRatio_working_3-way'!L20*'OddsRatio_working_3-way'!M20</f>
        <v>5.4451483659994589E-2</v>
      </c>
      <c r="R20" s="11">
        <f t="shared" si="23"/>
        <v>0</v>
      </c>
      <c r="S20" s="11">
        <f t="shared" si="24"/>
        <v>-0.90157415719986544</v>
      </c>
      <c r="T20" s="11">
        <f t="shared" si="25"/>
        <v>-0.21803486268436895</v>
      </c>
      <c r="U20" s="11">
        <f>'OddsRatio_working_3-way'!S20-'OddsRatio_working_3-way'!R20^2/3</f>
        <v>-0.90157415719986544</v>
      </c>
      <c r="V20" s="11">
        <f>'OddsRatio_working_3-way'!S20*'OddsRatio_working_3-way'!R20/3-2*'OddsRatio_working_3-way'!R20^3/27-'OddsRatio_working_3-way'!T20</f>
        <v>0.21803486268436895</v>
      </c>
      <c r="W20" s="11">
        <f>'OddsRatio_working_3-way'!V20^2+4*'OddsRatio_working_3-way'!U20^3/27</f>
        <v>-6.1028487012399699E-2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0.16474805640597959</v>
      </c>
      <c r="Y20" s="11">
        <f>IF('OddsRatio_working_3-way'!W20&gt;=0,IF('OddsRatio_working_3-way'!V20+SQRT('OddsRatio_working_3-way'!W20)&gt;0,0,PI()),ACOS('OddsRatio_working_3-way'!V20/(2*'OddsRatio_working_3-way'!X20)))</f>
        <v>0.84768297392353487</v>
      </c>
      <c r="Z20" s="11">
        <f>'OddsRatio_working_3-way'!X20^(1/3)*COS('OddsRatio_working_3-way'!Y20/3)</f>
        <v>0.52646217402141904</v>
      </c>
      <c r="AA20" s="11">
        <f>'OddsRatio_working_3-way'!X20^(1/3)*COS(('OddsRatio_working_3-way'!Y20+2*PI())/3)</f>
        <v>-0.39560073531970497</v>
      </c>
      <c r="AB20" s="11">
        <f>'OddsRatio_working_3-way'!X20^(1/3)*COS(('OddsRatio_working_3-way'!Y20+4*PI())/3)</f>
        <v>-0.13086143870171429</v>
      </c>
      <c r="AC20" s="11">
        <f>'OddsRatio_working_3-way'!X20^(1/3)*SIN('OddsRatio_working_3-way'!Y20/3)</f>
        <v>0.15284730416746936</v>
      </c>
      <c r="AD20" s="11">
        <f>'OddsRatio_working_3-way'!X20^(1/3)*SIN(('OddsRatio_working_3-way'!Y20+2*PI())/3)</f>
        <v>0.37950596475039827</v>
      </c>
      <c r="AE20" s="11">
        <f>'OddsRatio_working_3-way'!X20^(1/3)*SIN(('OddsRatio_working_3-way'!Y20+4*PI())/3)</f>
        <v>-0.53235326891786738</v>
      </c>
      <c r="AF20" s="11">
        <f>-'OddsRatio_working_3-way'!U20/(3*'OddsRatio_working_3-way'!X20^(1/3))*COS(('OddsRatio_working_3-way'!Y20)/3)</f>
        <v>0.52646217402141904</v>
      </c>
      <c r="AG20" s="11">
        <f>-'OddsRatio_working_3-way'!U20/(3*'OddsRatio_working_3-way'!X20^(1/3))*COS(('OddsRatio_working_3-way'!Y20+2*PI())/3)</f>
        <v>-0.39560073531970497</v>
      </c>
      <c r="AH20" s="11">
        <f>-'OddsRatio_working_3-way'!U20/(3*'OddsRatio_working_3-way'!X20^(1/3))*COS(('OddsRatio_working_3-way'!Y20+4*PI())/3)</f>
        <v>-0.13086143870171429</v>
      </c>
      <c r="AI20" s="11">
        <f>'OddsRatio_working_3-way'!U20/(3*'OddsRatio_working_3-way'!X20^(1/3))*SIN(('OddsRatio_working_3-way'!Y20)/3)</f>
        <v>-0.15284730416746936</v>
      </c>
      <c r="AJ20" s="11">
        <f>'OddsRatio_working_3-way'!U20/(3*'OddsRatio_working_3-way'!X20^(1/3))*SIN(('OddsRatio_working_3-way'!Y20+2*PI())/3)</f>
        <v>-0.37950596475039827</v>
      </c>
      <c r="AK20" s="11">
        <f>'OddsRatio_working_3-way'!U20/(3*'OddsRatio_working_3-way'!X20^(1/3))*SIN(('OddsRatio_working_3-way'!Y20+4*PI())/3)</f>
        <v>0.53235326891786738</v>
      </c>
      <c r="AL20" s="11">
        <f>'OddsRatio_working_3-way'!Z20+'OddsRatio_working_3-way'!AF20</f>
        <v>1.0529243480428381</v>
      </c>
      <c r="AM20" s="11">
        <f>'OddsRatio_working_3-way'!AA20+'OddsRatio_working_3-way'!AG20</f>
        <v>-0.79120147063940993</v>
      </c>
      <c r="AN20" s="11">
        <f>'OddsRatio_working_3-way'!AB20+'OddsRatio_working_3-way'!AH20</f>
        <v>-0.26172287740342859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1.0529243480428381</v>
      </c>
      <c r="AS20" s="11">
        <f>IF(('OddsRatio_working_3-way'!X20=0),IF(Q20&gt;0,-Q20^(1/3),(-Q20)^(1/3)),'OddsRatio_working_3-way'!AM20-'OddsRatio_working_3-way'!R20/3)</f>
        <v>-0.79120147063940993</v>
      </c>
      <c r="AT20" s="11">
        <f>IF(('OddsRatio_working_3-way'!X20=0),IF(Q20&gt;0,-Q20^(1/3),(-Q20)^(1/3)),'OddsRatio_working_3-way'!AN20-'OddsRatio_working_3-way'!R20/3)</f>
        <v>-0.26172287740342859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3.07</v>
      </c>
      <c r="B21" s="4">
        <f>IF('True_Odds_Calculator_3-way'!B22="","",'True_Odds_Calculator_3-way'!B22)</f>
        <v>3.2</v>
      </c>
      <c r="C21" s="4">
        <f>IF('True_Odds_Calculator_3-way'!C22="","",'True_Odds_Calculator_3-way'!C22)</f>
        <v>2.57</v>
      </c>
      <c r="D21" s="9">
        <f t="shared" si="13"/>
        <v>0.31680695518086571</v>
      </c>
      <c r="E21" s="9">
        <f t="shared" si="14"/>
        <v>0.30377330531558427</v>
      </c>
      <c r="F21" s="9">
        <f t="shared" si="15"/>
        <v>0.37941973950355007</v>
      </c>
      <c r="G21" s="9">
        <f t="shared" si="16"/>
        <v>1.041785679861619</v>
      </c>
      <c r="H21" s="9">
        <f t="shared" si="17"/>
        <v>3.1564963573135509</v>
      </c>
      <c r="I21" s="9">
        <f t="shared" si="18"/>
        <v>3.2919284956955619</v>
      </c>
      <c r="J21" s="9">
        <f t="shared" si="19"/>
        <v>2.6356035173827412</v>
      </c>
      <c r="K21" s="11">
        <f t="shared" si="20"/>
        <v>0.32573289902280134</v>
      </c>
      <c r="L21" s="11">
        <f t="shared" si="21"/>
        <v>0.3125</v>
      </c>
      <c r="M21" s="11">
        <f t="shared" si="22"/>
        <v>0.38910505836575876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-0.28318562339193143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0.23130838160179473</v>
      </c>
      <c r="Q21" s="11">
        <f>2*'OddsRatio_working_3-way'!K21*'OddsRatio_working_3-way'!L21*'OddsRatio_working_3-way'!M21</f>
        <v>7.9215199178696835E-2</v>
      </c>
      <c r="R21" s="11">
        <f t="shared" si="23"/>
        <v>0</v>
      </c>
      <c r="S21" s="11">
        <f t="shared" si="24"/>
        <v>-0.81680834934781232</v>
      </c>
      <c r="T21" s="11">
        <f t="shared" si="25"/>
        <v>-0.27972888676294944</v>
      </c>
      <c r="U21" s="11">
        <f>'OddsRatio_working_3-way'!S21-'OddsRatio_working_3-way'!R21^2/3</f>
        <v>-0.81680834934781232</v>
      </c>
      <c r="V21" s="11">
        <f>'OddsRatio_working_3-way'!S21*'OddsRatio_working_3-way'!R21/3-2*'OddsRatio_working_3-way'!R21^3/27-'OddsRatio_working_3-way'!T21</f>
        <v>0.27972888676294944</v>
      </c>
      <c r="W21" s="11">
        <f>'OddsRatio_working_3-way'!V21^2+4*'OddsRatio_working_3-way'!U21^3/27</f>
        <v>-2.4857986380038277E-3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0.14206868825293878</v>
      </c>
      <c r="Y21" s="11">
        <f>IF('OddsRatio_working_3-way'!W21&gt;=0,IF('OddsRatio_working_3-way'!V21+SQRT('OddsRatio_working_3-way'!W21)&gt;0,0,PI()),ACOS('OddsRatio_working_3-way'!V21/(2*'OddsRatio_working_3-way'!X21)))</f>
        <v>0.1763838651755778</v>
      </c>
      <c r="Z21" s="11">
        <f>'OddsRatio_working_3-way'!X21^(1/3)*COS('OddsRatio_working_3-way'!Y21/3)</f>
        <v>0.52089283993080948</v>
      </c>
      <c r="AA21" s="11">
        <f>'OddsRatio_working_3-way'!X21^(1/3)*COS(('OddsRatio_working_3-way'!Y21+2*PI())/3)</f>
        <v>-0.28699965552277362</v>
      </c>
      <c r="AB21" s="11">
        <f>'OddsRatio_working_3-way'!X21^(1/3)*COS(('OddsRatio_working_3-way'!Y21+4*PI())/3)</f>
        <v>-0.23389318440803603</v>
      </c>
      <c r="AC21" s="11">
        <f>'OddsRatio_working_3-way'!X21^(1/3)*SIN('OddsRatio_working_3-way'!Y21/3)</f>
        <v>3.0661035393804874E-2</v>
      </c>
      <c r="AD21" s="11">
        <f>'OddsRatio_working_3-way'!X21^(1/3)*SIN(('OddsRatio_working_3-way'!Y21+2*PI())/3)</f>
        <v>0.43577591433259982</v>
      </c>
      <c r="AE21" s="11">
        <f>'OddsRatio_working_3-way'!X21^(1/3)*SIN(('OddsRatio_working_3-way'!Y21+4*PI())/3)</f>
        <v>-0.46643694972640465</v>
      </c>
      <c r="AF21" s="11">
        <f>-'OddsRatio_working_3-way'!U21/(3*'OddsRatio_working_3-way'!X21^(1/3))*COS(('OddsRatio_working_3-way'!Y21)/3)</f>
        <v>0.52089283993080948</v>
      </c>
      <c r="AG21" s="11">
        <f>-'OddsRatio_working_3-way'!U21/(3*'OddsRatio_working_3-way'!X21^(1/3))*COS(('OddsRatio_working_3-way'!Y21+2*PI())/3)</f>
        <v>-0.28699965552277362</v>
      </c>
      <c r="AH21" s="11">
        <f>-'OddsRatio_working_3-way'!U21/(3*'OddsRatio_working_3-way'!X21^(1/3))*COS(('OddsRatio_working_3-way'!Y21+4*PI())/3)</f>
        <v>-0.23389318440803603</v>
      </c>
      <c r="AI21" s="11">
        <f>'OddsRatio_working_3-way'!U21/(3*'OddsRatio_working_3-way'!X21^(1/3))*SIN(('OddsRatio_working_3-way'!Y21)/3)</f>
        <v>-3.0661035393804874E-2</v>
      </c>
      <c r="AJ21" s="11">
        <f>'OddsRatio_working_3-way'!U21/(3*'OddsRatio_working_3-way'!X21^(1/3))*SIN(('OddsRatio_working_3-way'!Y21+2*PI())/3)</f>
        <v>-0.43577591433259982</v>
      </c>
      <c r="AK21" s="11">
        <f>'OddsRatio_working_3-way'!U21/(3*'OddsRatio_working_3-way'!X21^(1/3))*SIN(('OddsRatio_working_3-way'!Y21+4*PI())/3)</f>
        <v>0.46643694972640465</v>
      </c>
      <c r="AL21" s="11">
        <f>'OddsRatio_working_3-way'!Z21+'OddsRatio_working_3-way'!AF21</f>
        <v>1.041785679861619</v>
      </c>
      <c r="AM21" s="11">
        <f>'OddsRatio_working_3-way'!AA21+'OddsRatio_working_3-way'!AG21</f>
        <v>-0.57399931104554724</v>
      </c>
      <c r="AN21" s="11">
        <f>'OddsRatio_working_3-way'!AB21+'OddsRatio_working_3-way'!AH21</f>
        <v>-0.46778636881607205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1.041785679861619</v>
      </c>
      <c r="AS21" s="11">
        <f>IF(('OddsRatio_working_3-way'!X21=0),IF(Q21&gt;0,-Q21^(1/3),(-Q21)^(1/3)),'OddsRatio_working_3-way'!AM21-'OddsRatio_working_3-way'!R21/3)</f>
        <v>-0.57399931104554724</v>
      </c>
      <c r="AT21" s="11">
        <f>IF(('OddsRatio_working_3-way'!X21=0),IF(Q21&gt;0,-Q21^(1/3),(-Q21)^(1/3)),'OddsRatio_working_3-way'!AN21-'OddsRatio_working_3-way'!R21/3)</f>
        <v>-0.46778636881607205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2.02</v>
      </c>
      <c r="B22" s="4">
        <f>IF('True_Odds_Calculator_3-way'!B23="","",'True_Odds_Calculator_3-way'!B23)</f>
        <v>3.19</v>
      </c>
      <c r="C22" s="4">
        <f>IF('True_Odds_Calculator_3-way'!C23="","",'True_Odds_Calculator_3-way'!C23)</f>
        <v>4.5599999999999996</v>
      </c>
      <c r="D22" s="9">
        <f t="shared" si="13"/>
        <v>0.48405397224060887</v>
      </c>
      <c r="E22" s="9">
        <f t="shared" si="14"/>
        <v>0.30408829977328161</v>
      </c>
      <c r="F22" s="9">
        <f t="shared" si="15"/>
        <v>0.2118577279861095</v>
      </c>
      <c r="G22" s="9">
        <f t="shared" si="16"/>
        <v>1.0449856172822858</v>
      </c>
      <c r="H22" s="9">
        <f t="shared" si="17"/>
        <v>2.0658853296279318</v>
      </c>
      <c r="I22" s="9">
        <f t="shared" si="18"/>
        <v>3.2885185018482055</v>
      </c>
      <c r="J22" s="9">
        <f t="shared" si="19"/>
        <v>4.7201487975249377</v>
      </c>
      <c r="K22" s="11">
        <f t="shared" si="20"/>
        <v>0.49504950495049505</v>
      </c>
      <c r="L22" s="11">
        <f t="shared" si="21"/>
        <v>0.31347962382445144</v>
      </c>
      <c r="M22" s="11">
        <f t="shared" si="22"/>
        <v>0.2192982456140351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-0.27063713630891217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0.23039962798457708</v>
      </c>
      <c r="Q22" s="11">
        <f>2*'OddsRatio_working_3-way'!K22*'OddsRatio_working_3-way'!L22*'OddsRatio_working_3-way'!M22</f>
        <v>6.8064882713316718E-2</v>
      </c>
      <c r="R22" s="11">
        <f t="shared" si="23"/>
        <v>0</v>
      </c>
      <c r="S22" s="11">
        <f t="shared" si="24"/>
        <v>-0.85132303395936404</v>
      </c>
      <c r="T22" s="11">
        <f t="shared" si="25"/>
        <v>-0.25149868063792147</v>
      </c>
      <c r="U22" s="11">
        <f>'OddsRatio_working_3-way'!S22-'OddsRatio_working_3-way'!R22^2/3</f>
        <v>-0.85132303395936404</v>
      </c>
      <c r="V22" s="11">
        <f>'OddsRatio_working_3-way'!S22*'OddsRatio_working_3-way'!R22/3-2*'OddsRatio_working_3-way'!R22^3/27-'OddsRatio_working_3-way'!T22</f>
        <v>0.25149868063792147</v>
      </c>
      <c r="W22" s="11">
        <f>'OddsRatio_working_3-way'!V22^2+4*'OddsRatio_working_3-way'!U22^3/27</f>
        <v>-2.8155397636032503E-2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0.15116793972156242</v>
      </c>
      <c r="Y22" s="11">
        <f>IF('OddsRatio_working_3-way'!W22&gt;=0,IF('OddsRatio_working_3-way'!V22+SQRT('OddsRatio_working_3-way'!W22)&gt;0,0,PI()),ACOS('OddsRatio_working_3-way'!V22/(2*'OddsRatio_working_3-way'!X22)))</f>
        <v>0.58836013903207895</v>
      </c>
      <c r="Z22" s="11">
        <f>'OddsRatio_working_3-way'!X22^(1/3)*COS('OddsRatio_working_3-way'!Y22/3)</f>
        <v>0.522492808641143</v>
      </c>
      <c r="AA22" s="11">
        <f>'OddsRatio_working_3-way'!X22^(1/3)*COS(('OddsRatio_working_3-way'!Y22+2*PI())/3)</f>
        <v>-0.35114472009210579</v>
      </c>
      <c r="AB22" s="11">
        <f>'OddsRatio_working_3-way'!X22^(1/3)*COS(('OddsRatio_working_3-way'!Y22+4*PI())/3)</f>
        <v>-0.17134808854903713</v>
      </c>
      <c r="AC22" s="11">
        <f>'OddsRatio_working_3-way'!X22^(1/3)*SIN('OddsRatio_working_3-way'!Y22/3)</f>
        <v>0.10380563362077863</v>
      </c>
      <c r="AD22" s="11">
        <f>'OddsRatio_working_3-way'!X22^(1/3)*SIN(('OddsRatio_working_3-way'!Y22+2*PI())/3)</f>
        <v>0.40058922876752201</v>
      </c>
      <c r="AE22" s="11">
        <f>'OddsRatio_working_3-way'!X22^(1/3)*SIN(('OddsRatio_working_3-way'!Y22+4*PI())/3)</f>
        <v>-0.50439486238830067</v>
      </c>
      <c r="AF22" s="11">
        <f>-'OddsRatio_working_3-way'!U22/(3*'OddsRatio_working_3-way'!X22^(1/3))*COS(('OddsRatio_working_3-way'!Y22)/3)</f>
        <v>0.52249280864114289</v>
      </c>
      <c r="AG22" s="11">
        <f>-'OddsRatio_working_3-way'!U22/(3*'OddsRatio_working_3-way'!X22^(1/3))*COS(('OddsRatio_working_3-way'!Y22+2*PI())/3)</f>
        <v>-0.35114472009210573</v>
      </c>
      <c r="AH22" s="11">
        <f>-'OddsRatio_working_3-way'!U22/(3*'OddsRatio_working_3-way'!X22^(1/3))*COS(('OddsRatio_working_3-way'!Y22+4*PI())/3)</f>
        <v>-0.1713480885490371</v>
      </c>
      <c r="AI22" s="11">
        <f>'OddsRatio_working_3-way'!U22/(3*'OddsRatio_working_3-way'!X22^(1/3))*SIN(('OddsRatio_working_3-way'!Y22)/3)</f>
        <v>-0.10380563362077862</v>
      </c>
      <c r="AJ22" s="11">
        <f>'OddsRatio_working_3-way'!U22/(3*'OddsRatio_working_3-way'!X22^(1/3))*SIN(('OddsRatio_working_3-way'!Y22+2*PI())/3)</f>
        <v>-0.40058922876752195</v>
      </c>
      <c r="AK22" s="11">
        <f>'OddsRatio_working_3-way'!U22/(3*'OddsRatio_working_3-way'!X22^(1/3))*SIN(('OddsRatio_working_3-way'!Y22+4*PI())/3)</f>
        <v>0.50439486238830056</v>
      </c>
      <c r="AL22" s="11">
        <f>'OddsRatio_working_3-way'!Z22+'OddsRatio_working_3-way'!AF22</f>
        <v>1.0449856172822858</v>
      </c>
      <c r="AM22" s="11">
        <f>'OddsRatio_working_3-way'!AA22+'OddsRatio_working_3-way'!AG22</f>
        <v>-0.70228944018421147</v>
      </c>
      <c r="AN22" s="11">
        <f>'OddsRatio_working_3-way'!AB22+'OddsRatio_working_3-way'!AH22</f>
        <v>-0.34269617709807421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1.0449856172822858</v>
      </c>
      <c r="AS22" s="11">
        <f>IF(('OddsRatio_working_3-way'!X22=0),IF(Q22&gt;0,-Q22^(1/3),(-Q22)^(1/3)),'OddsRatio_working_3-way'!AM22-'OddsRatio_working_3-way'!R22/3)</f>
        <v>-0.70228944018421147</v>
      </c>
      <c r="AT22" s="11">
        <f>IF(('OddsRatio_working_3-way'!X22=0),IF(Q22&gt;0,-Q22^(1/3),(-Q22)^(1/3)),'OddsRatio_working_3-way'!AN22-'OddsRatio_working_3-way'!R22/3)</f>
        <v>-0.34269617709807421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4.24</v>
      </c>
      <c r="B23" s="4">
        <f>IF('True_Odds_Calculator_3-way'!B24="","",'True_Odds_Calculator_3-way'!B24)</f>
        <v>3.4</v>
      </c>
      <c r="C23" s="4">
        <f>IF('True_Odds_Calculator_3-way'!C24="","",'True_Odds_Calculator_3-way'!C24)</f>
        <v>2.0099999999999998</v>
      </c>
      <c r="D23" s="9">
        <f t="shared" si="13"/>
        <v>0.22812522597327659</v>
      </c>
      <c r="E23" s="9">
        <f t="shared" si="14"/>
        <v>0.28519777283282616</v>
      </c>
      <c r="F23" s="9">
        <f t="shared" si="15"/>
        <v>0.48667700119389712</v>
      </c>
      <c r="G23" s="9">
        <f t="shared" si="16"/>
        <v>1.0443078091435052</v>
      </c>
      <c r="H23" s="9">
        <f t="shared" si="17"/>
        <v>4.3835573016249576</v>
      </c>
      <c r="I23" s="9">
        <f t="shared" si="18"/>
        <v>3.5063387419444125</v>
      </c>
      <c r="J23" s="9">
        <f t="shared" si="19"/>
        <v>2.05475088723494</v>
      </c>
      <c r="K23" s="11">
        <f t="shared" si="20"/>
        <v>0.23584905660377356</v>
      </c>
      <c r="L23" s="11">
        <f t="shared" si="21"/>
        <v>0.29411764705882354</v>
      </c>
      <c r="M23" s="11">
        <f t="shared" si="22"/>
        <v>0.49751243781094534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-0.27104212566468422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0.22949900884037083</v>
      </c>
      <c r="Q23" s="11">
        <f>2*'OddsRatio_working_3-way'!K23*'OddsRatio_working_3-way'!L23*'OddsRatio_working_3-way'!M23</f>
        <v>6.9022258297855896E-2</v>
      </c>
      <c r="R23" s="11">
        <f t="shared" si="23"/>
        <v>0</v>
      </c>
      <c r="S23" s="11">
        <f t="shared" si="24"/>
        <v>-0.84672819133765265</v>
      </c>
      <c r="T23" s="11">
        <f t="shared" si="25"/>
        <v>-0.25465509513914369</v>
      </c>
      <c r="U23" s="11">
        <f>'OddsRatio_working_3-way'!S23-'OddsRatio_working_3-way'!R23^2/3</f>
        <v>-0.84672819133765265</v>
      </c>
      <c r="V23" s="11">
        <f>'OddsRatio_working_3-way'!S23*'OddsRatio_working_3-way'!R23/3-2*'OddsRatio_working_3-way'!R23^3/27-'OddsRatio_working_3-way'!T23</f>
        <v>0.25465509513914369</v>
      </c>
      <c r="W23" s="11">
        <f>'OddsRatio_working_3-way'!V23^2+4*'OddsRatio_working_3-way'!U23^3/27</f>
        <v>-2.5085688707367201E-2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0.14994574534451913</v>
      </c>
      <c r="Y23" s="11">
        <f>IF('OddsRatio_working_3-way'!W23&gt;=0,IF('OddsRatio_working_3-way'!V23+SQRT('OddsRatio_working_3-way'!W23)&gt;0,0,PI()),ACOS('OddsRatio_working_3-way'!V23/(2*'OddsRatio_working_3-way'!X23)))</f>
        <v>0.55640839093479211</v>
      </c>
      <c r="Z23" s="11">
        <f>'OddsRatio_working_3-way'!X23^(1/3)*COS('OddsRatio_working_3-way'!Y23/3)</f>
        <v>0.52215390457175259</v>
      </c>
      <c r="AA23" s="11">
        <f>'OddsRatio_working_3-way'!X23^(1/3)*COS(('OddsRatio_working_3-way'!Y23+2*PI())/3)</f>
        <v>-0.34592106103697345</v>
      </c>
      <c r="AB23" s="11">
        <f>'OddsRatio_working_3-way'!X23^(1/3)*COS(('OddsRatio_working_3-way'!Y23+4*PI())/3)</f>
        <v>-0.17623284353477928</v>
      </c>
      <c r="AC23" s="11">
        <f>'OddsRatio_working_3-way'!X23^(1/3)*SIN('OddsRatio_working_3-way'!Y23/3)</f>
        <v>9.7969538053199703E-2</v>
      </c>
      <c r="AD23" s="11">
        <f>'OddsRatio_working_3-way'!X23^(1/3)*SIN(('OddsRatio_working_3-way'!Y23+2*PI())/3)</f>
        <v>0.40321377701777344</v>
      </c>
      <c r="AE23" s="11">
        <f>'OddsRatio_working_3-way'!X23^(1/3)*SIN(('OddsRatio_working_3-way'!Y23+4*PI())/3)</f>
        <v>-0.50118331507097302</v>
      </c>
      <c r="AF23" s="11">
        <f>-'OddsRatio_working_3-way'!U23/(3*'OddsRatio_working_3-way'!X23^(1/3))*COS(('OddsRatio_working_3-way'!Y23)/3)</f>
        <v>0.52215390457175259</v>
      </c>
      <c r="AG23" s="11">
        <f>-'OddsRatio_working_3-way'!U23/(3*'OddsRatio_working_3-way'!X23^(1/3))*COS(('OddsRatio_working_3-way'!Y23+2*PI())/3)</f>
        <v>-0.34592106103697345</v>
      </c>
      <c r="AH23" s="11">
        <f>-'OddsRatio_working_3-way'!U23/(3*'OddsRatio_working_3-way'!X23^(1/3))*COS(('OddsRatio_working_3-way'!Y23+4*PI())/3)</f>
        <v>-0.17623284353477928</v>
      </c>
      <c r="AI23" s="11">
        <f>'OddsRatio_working_3-way'!U23/(3*'OddsRatio_working_3-way'!X23^(1/3))*SIN(('OddsRatio_working_3-way'!Y23)/3)</f>
        <v>-9.7969538053199703E-2</v>
      </c>
      <c r="AJ23" s="11">
        <f>'OddsRatio_working_3-way'!U23/(3*'OddsRatio_working_3-way'!X23^(1/3))*SIN(('OddsRatio_working_3-way'!Y23+2*PI())/3)</f>
        <v>-0.40321377701777344</v>
      </c>
      <c r="AK23" s="11">
        <f>'OddsRatio_working_3-way'!U23/(3*'OddsRatio_working_3-way'!X23^(1/3))*SIN(('OddsRatio_working_3-way'!Y23+4*PI())/3)</f>
        <v>0.50118331507097302</v>
      </c>
      <c r="AL23" s="11">
        <f>'OddsRatio_working_3-way'!Z23+'OddsRatio_working_3-way'!AF23</f>
        <v>1.0443078091435052</v>
      </c>
      <c r="AM23" s="11">
        <f>'OddsRatio_working_3-way'!AA23+'OddsRatio_working_3-way'!AG23</f>
        <v>-0.69184212207394691</v>
      </c>
      <c r="AN23" s="11">
        <f>'OddsRatio_working_3-way'!AB23+'OddsRatio_working_3-way'!AH23</f>
        <v>-0.35246568706955855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1.0443078091435052</v>
      </c>
      <c r="AS23" s="11">
        <f>IF(('OddsRatio_working_3-way'!X23=0),IF(Q23&gt;0,-Q23^(1/3),(-Q23)^(1/3)),'OddsRatio_working_3-way'!AM23-'OddsRatio_working_3-way'!R23/3)</f>
        <v>-0.69184212207394691</v>
      </c>
      <c r="AT23" s="11">
        <f>IF(('OddsRatio_working_3-way'!X23=0),IF(Q23&gt;0,-Q23^(1/3),(-Q23)^(1/3)),'OddsRatio_working_3-way'!AN23-'OddsRatio_working_3-way'!R23/3)</f>
        <v>-0.35246568706955855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2.5299999999999998</v>
      </c>
      <c r="B24" s="4">
        <f>IF('True_Odds_Calculator_3-way'!B25="","",'True_Odds_Calculator_3-way'!B25)</f>
        <v>3.07</v>
      </c>
      <c r="C24" s="4">
        <f>IF('True_Odds_Calculator_3-way'!C25="","",'True_Odds_Calculator_3-way'!C25)</f>
        <v>3.27</v>
      </c>
      <c r="D24" s="9">
        <f t="shared" si="13"/>
        <v>0.38568973763358244</v>
      </c>
      <c r="E24" s="9">
        <f t="shared" si="14"/>
        <v>0.3169665191973009</v>
      </c>
      <c r="F24" s="9">
        <f t="shared" si="15"/>
        <v>0.29734374316911677</v>
      </c>
      <c r="G24" s="9">
        <f t="shared" si="16"/>
        <v>1.0410180417720492</v>
      </c>
      <c r="H24" s="9">
        <f t="shared" si="17"/>
        <v>2.5927576039112346</v>
      </c>
      <c r="I24" s="9">
        <f t="shared" si="18"/>
        <v>3.1549073464681423</v>
      </c>
      <c r="J24" s="9">
        <f t="shared" si="19"/>
        <v>3.363110954822552</v>
      </c>
      <c r="K24" s="11">
        <f t="shared" si="20"/>
        <v>0.39525691699604748</v>
      </c>
      <c r="L24" s="11">
        <f t="shared" si="21"/>
        <v>0.32573289902280134</v>
      </c>
      <c r="M24" s="11">
        <f t="shared" si="22"/>
        <v>0.3058103975535168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-0.28306161758033976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0.23111676605671921</v>
      </c>
      <c r="Q24" s="11">
        <f>2*'OddsRatio_working_3-way'!K24*'OddsRatio_working_3-way'!L24*'OddsRatio_working_3-way'!M24</f>
        <v>7.8745065095986111E-2</v>
      </c>
      <c r="R24" s="11">
        <f t="shared" si="23"/>
        <v>0</v>
      </c>
      <c r="S24" s="11">
        <f t="shared" si="24"/>
        <v>-0.81648924369310738</v>
      </c>
      <c r="T24" s="11">
        <f t="shared" si="25"/>
        <v>-0.27819054299594803</v>
      </c>
      <c r="U24" s="11">
        <f>'OddsRatio_working_3-way'!S24-'OddsRatio_working_3-way'!R24^2/3</f>
        <v>-0.81648924369310738</v>
      </c>
      <c r="V24" s="11">
        <f>'OddsRatio_working_3-way'!S24*'OddsRatio_working_3-way'!R24/3-2*'OddsRatio_working_3-way'!R24^3/27-'OddsRatio_working_3-way'!T24</f>
        <v>0.27819054299594803</v>
      </c>
      <c r="W24" s="11">
        <f>'OddsRatio_working_3-way'!V24^2+4*'OddsRatio_working_3-way'!U24^3/27</f>
        <v>-3.2494854342044605E-3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0.14198544260467769</v>
      </c>
      <c r="Y24" s="11">
        <f>IF('OddsRatio_working_3-way'!W24&gt;=0,IF('OddsRatio_working_3-way'!V24+SQRT('OddsRatio_working_3-way'!W24)&gt;0,0,PI()),ACOS('OddsRatio_working_3-way'!V24/(2*'OddsRatio_working_3-way'!X24)))</f>
        <v>0.20211303187303153</v>
      </c>
      <c r="Z24" s="11">
        <f>'OddsRatio_working_3-way'!X24^(1/3)*COS('OddsRatio_working_3-way'!Y24/3)</f>
        <v>0.52050902088602469</v>
      </c>
      <c r="AA24" s="11">
        <f>'OddsRatio_working_3-way'!X24^(1/3)*COS(('OddsRatio_working_3-way'!Y24+2*PI())/3)</f>
        <v>-0.2906696432798222</v>
      </c>
      <c r="AB24" s="11">
        <f>'OddsRatio_working_3-way'!X24^(1/3)*COS(('OddsRatio_working_3-way'!Y24+4*PI())/3)</f>
        <v>-0.2298393776062026</v>
      </c>
      <c r="AC24" s="11">
        <f>'OddsRatio_working_3-way'!X24^(1/3)*SIN('OddsRatio_working_3-way'!Y24/3)</f>
        <v>3.5120370261540974E-2</v>
      </c>
      <c r="AD24" s="11">
        <f>'OddsRatio_working_3-way'!X24^(1/3)*SIN(('OddsRatio_working_3-way'!Y24+2*PI())/3)</f>
        <v>0.43321384985549194</v>
      </c>
      <c r="AE24" s="11">
        <f>'OddsRatio_working_3-way'!X24^(1/3)*SIN(('OddsRatio_working_3-way'!Y24+4*PI())/3)</f>
        <v>-0.46833422011703268</v>
      </c>
      <c r="AF24" s="11">
        <f>-'OddsRatio_working_3-way'!U24/(3*'OddsRatio_working_3-way'!X24^(1/3))*COS(('OddsRatio_working_3-way'!Y24)/3)</f>
        <v>0.52050902088602458</v>
      </c>
      <c r="AG24" s="11">
        <f>-'OddsRatio_working_3-way'!U24/(3*'OddsRatio_working_3-way'!X24^(1/3))*COS(('OddsRatio_working_3-way'!Y24+2*PI())/3)</f>
        <v>-0.29066964327982214</v>
      </c>
      <c r="AH24" s="11">
        <f>-'OddsRatio_working_3-way'!U24/(3*'OddsRatio_working_3-way'!X24^(1/3))*COS(('OddsRatio_working_3-way'!Y24+4*PI())/3)</f>
        <v>-0.22983937760620257</v>
      </c>
      <c r="AI24" s="11">
        <f>'OddsRatio_working_3-way'!U24/(3*'OddsRatio_working_3-way'!X24^(1/3))*SIN(('OddsRatio_working_3-way'!Y24)/3)</f>
        <v>-3.5120370261540967E-2</v>
      </c>
      <c r="AJ24" s="11">
        <f>'OddsRatio_working_3-way'!U24/(3*'OddsRatio_working_3-way'!X24^(1/3))*SIN(('OddsRatio_working_3-way'!Y24+2*PI())/3)</f>
        <v>-0.43321384985549183</v>
      </c>
      <c r="AK24" s="11">
        <f>'OddsRatio_working_3-way'!U24/(3*'OddsRatio_working_3-way'!X24^(1/3))*SIN(('OddsRatio_working_3-way'!Y24+4*PI())/3)</f>
        <v>0.46833422011703257</v>
      </c>
      <c r="AL24" s="11">
        <f>'OddsRatio_working_3-way'!Z24+'OddsRatio_working_3-way'!AF24</f>
        <v>1.0410180417720492</v>
      </c>
      <c r="AM24" s="11">
        <f>'OddsRatio_working_3-way'!AA24+'OddsRatio_working_3-way'!AG24</f>
        <v>-0.58133928655964429</v>
      </c>
      <c r="AN24" s="11">
        <f>'OddsRatio_working_3-way'!AB24+'OddsRatio_working_3-way'!AH24</f>
        <v>-0.4596787552124052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1.0410180417720492</v>
      </c>
      <c r="AS24" s="11">
        <f>IF(('OddsRatio_working_3-way'!X24=0),IF(Q24&gt;0,-Q24^(1/3),(-Q24)^(1/3)),'OddsRatio_working_3-way'!AM24-'OddsRatio_working_3-way'!R24/3)</f>
        <v>-0.58133928655964429</v>
      </c>
      <c r="AT24" s="11">
        <f>IF(('OddsRatio_working_3-way'!X24=0),IF(Q24&gt;0,-Q24^(1/3),(-Q24)^(1/3)),'OddsRatio_working_3-way'!AN24-'OddsRatio_working_3-way'!R24/3)</f>
        <v>-0.4596787552124052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2.4500000000000002</v>
      </c>
      <c r="B25" s="4">
        <f>IF('True_Odds_Calculator_3-way'!B26="","",'True_Odds_Calculator_3-way'!B26)</f>
        <v>3.32</v>
      </c>
      <c r="C25" s="4">
        <f>IF('True_Odds_Calculator_3-way'!C26="","",'True_Odds_Calculator_3-way'!C26)</f>
        <v>3.14</v>
      </c>
      <c r="D25" s="9">
        <f t="shared" si="13"/>
        <v>0.39808600376520564</v>
      </c>
      <c r="E25" s="9">
        <f t="shared" si="14"/>
        <v>0.29246333788873902</v>
      </c>
      <c r="F25" s="9">
        <f t="shared" si="15"/>
        <v>0.3094506583460554</v>
      </c>
      <c r="G25" s="9">
        <f t="shared" si="16"/>
        <v>1.0427724082869774</v>
      </c>
      <c r="H25" s="9">
        <f t="shared" si="17"/>
        <v>2.5120199920161177</v>
      </c>
      <c r="I25" s="9">
        <f t="shared" si="18"/>
        <v>3.4192319872257873</v>
      </c>
      <c r="J25" s="9">
        <f t="shared" si="19"/>
        <v>3.2315329537341317</v>
      </c>
      <c r="K25" s="11">
        <f t="shared" si="20"/>
        <v>0.4081632653061224</v>
      </c>
      <c r="L25" s="11">
        <f t="shared" si="21"/>
        <v>0.30120481927710846</v>
      </c>
      <c r="M25" s="11">
        <f t="shared" si="22"/>
        <v>0.31847133757961782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-0.28186162040597074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0.23139483711526204</v>
      </c>
      <c r="Q25" s="11">
        <f>2*'OddsRatio_working_3-way'!K25*'OddsRatio_working_3-way'!L25*'OddsRatio_working_3-way'!M25</f>
        <v>7.8306205453557376E-2</v>
      </c>
      <c r="R25" s="11">
        <f t="shared" si="23"/>
        <v>0</v>
      </c>
      <c r="S25" s="11">
        <f t="shared" si="24"/>
        <v>-0.82095191527665101</v>
      </c>
      <c r="T25" s="11">
        <f t="shared" si="25"/>
        <v>-0.27781790703101555</v>
      </c>
      <c r="U25" s="11">
        <f>'OddsRatio_working_3-way'!S25-'OddsRatio_working_3-way'!R25^2/3</f>
        <v>-0.82095191527665101</v>
      </c>
      <c r="V25" s="11">
        <f>'OddsRatio_working_3-way'!S25*'OddsRatio_working_3-way'!R25/3-2*'OddsRatio_working_3-way'!R25^3/27-'OddsRatio_working_3-way'!T25</f>
        <v>0.27781790703101555</v>
      </c>
      <c r="W25" s="11">
        <f>'OddsRatio_working_3-way'!V25^2+4*'OddsRatio_working_3-way'!U25^3/27</f>
        <v>-4.7861636395220841E-3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0.1431511029529777</v>
      </c>
      <c r="Y25" s="11">
        <f>IF('OddsRatio_working_3-way'!W25&gt;=0,IF('OddsRatio_working_3-way'!V25+SQRT('OddsRatio_working_3-way'!W25)&gt;0,0,PI()),ACOS('OddsRatio_working_3-way'!V25/(2*'OddsRatio_working_3-way'!X25)))</f>
        <v>0.24405572387174024</v>
      </c>
      <c r="Z25" s="11">
        <f>'OddsRatio_working_3-way'!X25^(1/3)*COS('OddsRatio_working_3-way'!Y25/3)</f>
        <v>0.5213862041434888</v>
      </c>
      <c r="AA25" s="11">
        <f>'OddsRatio_working_3-way'!X25^(1/3)*COS(('OddsRatio_working_3-way'!Y25+2*PI())/3)</f>
        <v>-0.29750747991241921</v>
      </c>
      <c r="AB25" s="11">
        <f>'OddsRatio_working_3-way'!X25^(1/3)*COS(('OddsRatio_working_3-way'!Y25+4*PI())/3)</f>
        <v>-0.22387872423106969</v>
      </c>
      <c r="AC25" s="11">
        <f>'OddsRatio_working_3-way'!X25^(1/3)*SIN('OddsRatio_working_3-way'!Y25/3)</f>
        <v>4.2509581912724435E-2</v>
      </c>
      <c r="AD25" s="11">
        <f>'OddsRatio_working_3-way'!X25^(1/3)*SIN(('OddsRatio_working_3-way'!Y25+2*PI())/3)</f>
        <v>0.43027890701463845</v>
      </c>
      <c r="AE25" s="11">
        <f>'OddsRatio_working_3-way'!X25^(1/3)*SIN(('OddsRatio_working_3-way'!Y25+4*PI())/3)</f>
        <v>-0.4727884889273628</v>
      </c>
      <c r="AF25" s="11">
        <f>-'OddsRatio_working_3-way'!U25/(3*'OddsRatio_working_3-way'!X25^(1/3))*COS(('OddsRatio_working_3-way'!Y25)/3)</f>
        <v>0.52138620414348869</v>
      </c>
      <c r="AG25" s="11">
        <f>-'OddsRatio_working_3-way'!U25/(3*'OddsRatio_working_3-way'!X25^(1/3))*COS(('OddsRatio_working_3-way'!Y25+2*PI())/3)</f>
        <v>-0.29750747991241916</v>
      </c>
      <c r="AH25" s="11">
        <f>-'OddsRatio_working_3-way'!U25/(3*'OddsRatio_working_3-way'!X25^(1/3))*COS(('OddsRatio_working_3-way'!Y25+4*PI())/3)</f>
        <v>-0.22387872423106966</v>
      </c>
      <c r="AI25" s="11">
        <f>'OddsRatio_working_3-way'!U25/(3*'OddsRatio_working_3-way'!X25^(1/3))*SIN(('OddsRatio_working_3-way'!Y25)/3)</f>
        <v>-4.2509581912724421E-2</v>
      </c>
      <c r="AJ25" s="11">
        <f>'OddsRatio_working_3-way'!U25/(3*'OddsRatio_working_3-way'!X25^(1/3))*SIN(('OddsRatio_working_3-way'!Y25+2*PI())/3)</f>
        <v>-0.43027890701463839</v>
      </c>
      <c r="AK25" s="11">
        <f>'OddsRatio_working_3-way'!U25/(3*'OddsRatio_working_3-way'!X25^(1/3))*SIN(('OddsRatio_working_3-way'!Y25+4*PI())/3)</f>
        <v>0.47278848892736269</v>
      </c>
      <c r="AL25" s="11">
        <f>'OddsRatio_working_3-way'!Z25+'OddsRatio_working_3-way'!AF25</f>
        <v>1.0427724082869774</v>
      </c>
      <c r="AM25" s="11">
        <f>'OddsRatio_working_3-way'!AA25+'OddsRatio_working_3-way'!AG25</f>
        <v>-0.59501495982483843</v>
      </c>
      <c r="AN25" s="11">
        <f>'OddsRatio_working_3-way'!AB25+'OddsRatio_working_3-way'!AH25</f>
        <v>-0.44775744846213938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1.0427724082869774</v>
      </c>
      <c r="AS25" s="11">
        <f>IF(('OddsRatio_working_3-way'!X25=0),IF(Q25&gt;0,-Q25^(1/3),(-Q25)^(1/3)),'OddsRatio_working_3-way'!AM25-'OddsRatio_working_3-way'!R25/3)</f>
        <v>-0.59501495982483843</v>
      </c>
      <c r="AT25" s="11">
        <f>IF(('OddsRatio_working_3-way'!X25=0),IF(Q25&gt;0,-Q25^(1/3),(-Q25)^(1/3)),'OddsRatio_working_3-way'!AN25-'OddsRatio_working_3-way'!R25/3)</f>
        <v>-0.44775744846213938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2.68</v>
      </c>
      <c r="B26" s="4">
        <f>IF('True_Odds_Calculator_3-way'!B27="","",'True_Odds_Calculator_3-way'!B27)</f>
        <v>2.86</v>
      </c>
      <c r="C26" s="4">
        <f>IF('True_Odds_Calculator_3-way'!C27="","",'True_Odds_Calculator_3-way'!C27)</f>
        <v>3.11</v>
      </c>
      <c r="D26" s="9">
        <f t="shared" si="13"/>
        <v>0.35784984380178253</v>
      </c>
      <c r="E26" s="9">
        <f t="shared" si="14"/>
        <v>0.33481403472706739</v>
      </c>
      <c r="F26" s="9">
        <f t="shared" si="15"/>
        <v>0.30733612147114991</v>
      </c>
      <c r="G26" s="9">
        <f t="shared" si="16"/>
        <v>1.0681358185641556</v>
      </c>
      <c r="H26" s="9">
        <f t="shared" si="17"/>
        <v>2.7944681751877818</v>
      </c>
      <c r="I26" s="9">
        <f t="shared" si="18"/>
        <v>2.9867326225293294</v>
      </c>
      <c r="J26" s="9">
        <f t="shared" si="19"/>
        <v>3.2537665771703681</v>
      </c>
      <c r="K26" s="11">
        <f t="shared" si="20"/>
        <v>0.37313432835820892</v>
      </c>
      <c r="L26" s="11">
        <f t="shared" si="21"/>
        <v>0.34965034965034969</v>
      </c>
      <c r="M26" s="11">
        <f t="shared" si="22"/>
        <v>0.32154340836012862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-0.27659445224353796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0.23702122132798337</v>
      </c>
      <c r="Q26" s="11">
        <f>2*'OddsRatio_working_3-way'!K26*'OddsRatio_working_3-way'!L26*'OddsRatio_working_3-way'!M26</f>
        <v>8.3901317284241897E-2</v>
      </c>
      <c r="R26" s="11">
        <f t="shared" si="23"/>
        <v>0</v>
      </c>
      <c r="S26" s="11">
        <f t="shared" si="24"/>
        <v>-0.8569268812350912</v>
      </c>
      <c r="T26" s="11">
        <f t="shared" si="25"/>
        <v>-0.30333694910976677</v>
      </c>
      <c r="U26" s="11">
        <f>'OddsRatio_working_3-way'!S26-'OddsRatio_working_3-way'!R26^2/3</f>
        <v>-0.8569268812350912</v>
      </c>
      <c r="V26" s="11">
        <f>'OddsRatio_working_3-way'!S26*'OddsRatio_working_3-way'!R26/3-2*'OddsRatio_working_3-way'!R26^3/27-'OddsRatio_working_3-way'!T26</f>
        <v>0.30333694910976677</v>
      </c>
      <c r="W26" s="11">
        <f>'OddsRatio_working_3-way'!V26^2+4*'OddsRatio_working_3-way'!U26^3/27</f>
        <v>-1.21065096904234E-3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0.15266299131114225</v>
      </c>
      <c r="Y26" s="11">
        <f>IF('OddsRatio_working_3-way'!W26&gt;=0,IF('OddsRatio_working_3-way'!V26+SQRT('OddsRatio_working_3-way'!W26)&gt;0,0,PI()),ACOS('OddsRatio_working_3-way'!V26/(2*'OddsRatio_working_3-way'!X26)))</f>
        <v>0.1142063401933946</v>
      </c>
      <c r="Z26" s="11">
        <f>'OddsRatio_working_3-way'!X26^(1/3)*COS('OddsRatio_working_3-way'!Y26/3)</f>
        <v>0.53406790928207781</v>
      </c>
      <c r="AA26" s="11">
        <f>'OddsRatio_working_3-way'!X26^(1/3)*COS(('OddsRatio_working_3-way'!Y26+2*PI())/3)</f>
        <v>-0.28464989955113529</v>
      </c>
      <c r="AB26" s="11">
        <f>'OddsRatio_working_3-way'!X26^(1/3)*COS(('OddsRatio_working_3-way'!Y26+4*PI())/3)</f>
        <v>-0.24941800973094241</v>
      </c>
      <c r="AC26" s="11">
        <f>'OddsRatio_working_3-way'!X26^(1/3)*SIN('OddsRatio_working_3-way'!Y26/3)</f>
        <v>2.0341141071747542E-2</v>
      </c>
      <c r="AD26" s="11">
        <f>'OddsRatio_working_3-way'!X26^(1/3)*SIN(('OddsRatio_working_3-way'!Y26+2*PI())/3)</f>
        <v>0.45234580624844856</v>
      </c>
      <c r="AE26" s="11">
        <f>'OddsRatio_working_3-way'!X26^(1/3)*SIN(('OddsRatio_working_3-way'!Y26+4*PI())/3)</f>
        <v>-0.47268694732019617</v>
      </c>
      <c r="AF26" s="11">
        <f>-'OddsRatio_working_3-way'!U26/(3*'OddsRatio_working_3-way'!X26^(1/3))*COS(('OddsRatio_working_3-way'!Y26)/3)</f>
        <v>0.53406790928207781</v>
      </c>
      <c r="AG26" s="11">
        <f>-'OddsRatio_working_3-way'!U26/(3*'OddsRatio_working_3-way'!X26^(1/3))*COS(('OddsRatio_working_3-way'!Y26+2*PI())/3)</f>
        <v>-0.28464989955113529</v>
      </c>
      <c r="AH26" s="11">
        <f>-'OddsRatio_working_3-way'!U26/(3*'OddsRatio_working_3-way'!X26^(1/3))*COS(('OddsRatio_working_3-way'!Y26+4*PI())/3)</f>
        <v>-0.24941800973094241</v>
      </c>
      <c r="AI26" s="11">
        <f>'OddsRatio_working_3-way'!U26/(3*'OddsRatio_working_3-way'!X26^(1/3))*SIN(('OddsRatio_working_3-way'!Y26)/3)</f>
        <v>-2.0341141071747542E-2</v>
      </c>
      <c r="AJ26" s="11">
        <f>'OddsRatio_working_3-way'!U26/(3*'OddsRatio_working_3-way'!X26^(1/3))*SIN(('OddsRatio_working_3-way'!Y26+2*PI())/3)</f>
        <v>-0.45234580624844856</v>
      </c>
      <c r="AK26" s="11">
        <f>'OddsRatio_working_3-way'!U26/(3*'OddsRatio_working_3-way'!X26^(1/3))*SIN(('OddsRatio_working_3-way'!Y26+4*PI())/3)</f>
        <v>0.47268694732019617</v>
      </c>
      <c r="AL26" s="11">
        <f>'OddsRatio_working_3-way'!Z26+'OddsRatio_working_3-way'!AF26</f>
        <v>1.0681358185641556</v>
      </c>
      <c r="AM26" s="11">
        <f>'OddsRatio_working_3-way'!AA26+'OddsRatio_working_3-way'!AG26</f>
        <v>-0.56929979910227058</v>
      </c>
      <c r="AN26" s="11">
        <f>'OddsRatio_working_3-way'!AB26+'OddsRatio_working_3-way'!AH26</f>
        <v>-0.49883601946188483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1.0681358185641556</v>
      </c>
      <c r="AS26" s="11">
        <f>IF(('OddsRatio_working_3-way'!X26=0),IF(Q26&gt;0,-Q26^(1/3),(-Q26)^(1/3)),'OddsRatio_working_3-way'!AM26-'OddsRatio_working_3-way'!R26/3)</f>
        <v>-0.56929979910227058</v>
      </c>
      <c r="AT26" s="11">
        <f>IF(('OddsRatio_working_3-way'!X26=0),IF(Q26&gt;0,-Q26^(1/3),(-Q26)^(1/3)),'OddsRatio_working_3-way'!AN26-'OddsRatio_working_3-way'!R26/3)</f>
        <v>-0.49883601946188483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2.62</v>
      </c>
      <c r="B27" s="4">
        <f>IF('True_Odds_Calculator_3-way'!B28="","",'True_Odds_Calculator_3-way'!B28)</f>
        <v>2.99</v>
      </c>
      <c r="C27" s="4">
        <f>IF('True_Odds_Calculator_3-way'!C28="","",'True_Odds_Calculator_3-way'!C28)</f>
        <v>3.05</v>
      </c>
      <c r="D27" s="9">
        <f t="shared" si="13"/>
        <v>0.36635404516584819</v>
      </c>
      <c r="E27" s="9">
        <f t="shared" si="14"/>
        <v>0.32003767810071165</v>
      </c>
      <c r="F27" s="9">
        <f t="shared" si="15"/>
        <v>0.31360827673344016</v>
      </c>
      <c r="G27" s="9">
        <f t="shared" si="16"/>
        <v>1.0676543181490401</v>
      </c>
      <c r="H27" s="9">
        <f t="shared" si="17"/>
        <v>2.7295999954014452</v>
      </c>
      <c r="I27" s="9">
        <f t="shared" si="18"/>
        <v>3.1246320931165896</v>
      </c>
      <c r="J27" s="9">
        <f t="shared" si="19"/>
        <v>3.1886913522055322</v>
      </c>
      <c r="K27" s="11">
        <f t="shared" si="20"/>
        <v>0.38167938931297707</v>
      </c>
      <c r="L27" s="11">
        <f t="shared" si="21"/>
        <v>0.33444816053511706</v>
      </c>
      <c r="M27" s="11">
        <f t="shared" si="22"/>
        <v>0.32786885245901642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-0.27659838053596242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0.23688857322347176</v>
      </c>
      <c r="Q27" s="11">
        <f>2*'OddsRatio_working_3-way'!K27*'OddsRatio_working_3-way'!L27*'OddsRatio_working_3-way'!M27</f>
        <v>8.3706209619601318E-2</v>
      </c>
      <c r="R27" s="11">
        <f t="shared" si="23"/>
        <v>0</v>
      </c>
      <c r="S27" s="11">
        <f t="shared" si="24"/>
        <v>-0.85643514168251711</v>
      </c>
      <c r="T27" s="11">
        <f t="shared" si="25"/>
        <v>-0.30262725854505901</v>
      </c>
      <c r="U27" s="11">
        <f>'OddsRatio_working_3-way'!S27-'OddsRatio_working_3-way'!R27^2/3</f>
        <v>-0.85643514168251711</v>
      </c>
      <c r="V27" s="11">
        <f>'OddsRatio_working_3-way'!S27*'OddsRatio_working_3-way'!R27/3-2*'OddsRatio_working_3-way'!R27^3/27-'OddsRatio_working_3-way'!T27</f>
        <v>0.30262725854505901</v>
      </c>
      <c r="W27" s="11">
        <f>'OddsRatio_working_3-way'!V27^2+4*'OddsRatio_working_3-way'!U27^3/27</f>
        <v>-1.480303016084053E-3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0.15253160379949302</v>
      </c>
      <c r="Y27" s="11">
        <f>IF('OddsRatio_working_3-way'!W27&gt;=0,IF('OddsRatio_working_3-way'!V27+SQRT('OddsRatio_working_3-way'!W27)&gt;0,0,PI()),ACOS('OddsRatio_working_3-way'!V27/(2*'OddsRatio_working_3-way'!X27)))</f>
        <v>0.12645720984024544</v>
      </c>
      <c r="Z27" s="11">
        <f>'OddsRatio_working_3-way'!X27^(1/3)*COS('OddsRatio_working_3-way'!Y27/3)</f>
        <v>0.53382715907452016</v>
      </c>
      <c r="AA27" s="11">
        <f>'OddsRatio_working_3-way'!X27^(1/3)*COS(('OddsRatio_working_3-way'!Y27+2*PI())/3)</f>
        <v>-0.28641251787886007</v>
      </c>
      <c r="AB27" s="11">
        <f>'OddsRatio_working_3-way'!X27^(1/3)*COS(('OddsRatio_working_3-way'!Y27+4*PI())/3)</f>
        <v>-0.24741464119566017</v>
      </c>
      <c r="AC27" s="11">
        <f>'OddsRatio_working_3-way'!X27^(1/3)*SIN('OddsRatio_working_3-way'!Y27/3)</f>
        <v>2.2515434600869404E-2</v>
      </c>
      <c r="AD27" s="11">
        <f>'OddsRatio_working_3-way'!X27^(1/3)*SIN(('OddsRatio_working_3-way'!Y27+2*PI())/3)</f>
        <v>0.45105016368817641</v>
      </c>
      <c r="AE27" s="11">
        <f>'OddsRatio_working_3-way'!X27^(1/3)*SIN(('OddsRatio_working_3-way'!Y27+4*PI())/3)</f>
        <v>-0.47356559828904571</v>
      </c>
      <c r="AF27" s="11">
        <f>-'OddsRatio_working_3-way'!U27/(3*'OddsRatio_working_3-way'!X27^(1/3))*COS(('OddsRatio_working_3-way'!Y27)/3)</f>
        <v>0.53382715907452005</v>
      </c>
      <c r="AG27" s="11">
        <f>-'OddsRatio_working_3-way'!U27/(3*'OddsRatio_working_3-way'!X27^(1/3))*COS(('OddsRatio_working_3-way'!Y27+2*PI())/3)</f>
        <v>-0.28641251787886002</v>
      </c>
      <c r="AH27" s="11">
        <f>-'OddsRatio_working_3-way'!U27/(3*'OddsRatio_working_3-way'!X27^(1/3))*COS(('OddsRatio_working_3-way'!Y27+4*PI())/3)</f>
        <v>-0.24741464119566015</v>
      </c>
      <c r="AI27" s="11">
        <f>'OddsRatio_working_3-way'!U27/(3*'OddsRatio_working_3-way'!X27^(1/3))*SIN(('OddsRatio_working_3-way'!Y27)/3)</f>
        <v>-2.25154346008694E-2</v>
      </c>
      <c r="AJ27" s="11">
        <f>'OddsRatio_working_3-way'!U27/(3*'OddsRatio_working_3-way'!X27^(1/3))*SIN(('OddsRatio_working_3-way'!Y27+2*PI())/3)</f>
        <v>-0.4510501636881763</v>
      </c>
      <c r="AK27" s="11">
        <f>'OddsRatio_working_3-way'!U27/(3*'OddsRatio_working_3-way'!X27^(1/3))*SIN(('OddsRatio_working_3-way'!Y27+4*PI())/3)</f>
        <v>0.47356559828904565</v>
      </c>
      <c r="AL27" s="11">
        <f>'OddsRatio_working_3-way'!Z27+'OddsRatio_working_3-way'!AF27</f>
        <v>1.0676543181490401</v>
      </c>
      <c r="AM27" s="11">
        <f>'OddsRatio_working_3-way'!AA27+'OddsRatio_working_3-way'!AG27</f>
        <v>-0.57282503575772004</v>
      </c>
      <c r="AN27" s="11">
        <f>'OddsRatio_working_3-way'!AB27+'OddsRatio_working_3-way'!AH27</f>
        <v>-0.49482928239132029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1.0676543181490401</v>
      </c>
      <c r="AS27" s="11">
        <f>IF(('OddsRatio_working_3-way'!X27=0),IF(Q27&gt;0,-Q27^(1/3),(-Q27)^(1/3)),'OddsRatio_working_3-way'!AM27-'OddsRatio_working_3-way'!R27/3)</f>
        <v>-0.57282503575772004</v>
      </c>
      <c r="AT27" s="11">
        <f>IF(('OddsRatio_working_3-way'!X27=0),IF(Q27&gt;0,-Q27^(1/3),(-Q27)^(1/3)),'OddsRatio_working_3-way'!AN27-'OddsRatio_working_3-way'!R27/3)</f>
        <v>-0.49482928239132029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3.67</v>
      </c>
      <c r="B28" s="4">
        <f>IF('True_Odds_Calculator_3-way'!B29="","",'True_Odds_Calculator_3-way'!B29)</f>
        <v>3.12</v>
      </c>
      <c r="C28" s="4">
        <f>IF('True_Odds_Calculator_3-way'!C29="","",'True_Odds_Calculator_3-way'!C29)</f>
        <v>2.21</v>
      </c>
      <c r="D28" s="9">
        <f t="shared" si="13"/>
        <v>0.258973639452801</v>
      </c>
      <c r="E28" s="9">
        <f t="shared" si="14"/>
        <v>0.30562622307672732</v>
      </c>
      <c r="F28" s="9">
        <f t="shared" si="15"/>
        <v>0.43540013747047185</v>
      </c>
      <c r="G28" s="9">
        <f t="shared" si="16"/>
        <v>1.0716842198232395</v>
      </c>
      <c r="H28" s="9">
        <f t="shared" si="17"/>
        <v>3.8613968669280494</v>
      </c>
      <c r="I28" s="9">
        <f t="shared" si="18"/>
        <v>3.2719705460252686</v>
      </c>
      <c r="J28" s="9">
        <f t="shared" si="19"/>
        <v>2.2967379059861193</v>
      </c>
      <c r="K28" s="11">
        <f t="shared" si="20"/>
        <v>0.27247956403269757</v>
      </c>
      <c r="L28" s="11">
        <f t="shared" si="21"/>
        <v>0.32051282051282048</v>
      </c>
      <c r="M28" s="11">
        <f t="shared" si="22"/>
        <v>0.45248868778280543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-0.27065718504805147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0.23710369303228118</v>
      </c>
      <c r="Q28" s="11">
        <f>2*'OddsRatio_working_3-way'!K28*'OddsRatio_working_3-way'!L28*'OddsRatio_working_3-way'!M28</f>
        <v>7.9034564344093727E-2</v>
      </c>
      <c r="R28" s="11">
        <f t="shared" si="23"/>
        <v>0</v>
      </c>
      <c r="S28" s="11">
        <f t="shared" si="24"/>
        <v>-0.8760295537330246</v>
      </c>
      <c r="T28" s="11">
        <f t="shared" si="25"/>
        <v>-0.29200985124434153</v>
      </c>
      <c r="U28" s="11">
        <f>'OddsRatio_working_3-way'!S28-'OddsRatio_working_3-way'!R28^2/3</f>
        <v>-0.8760295537330246</v>
      </c>
      <c r="V28" s="11">
        <f>'OddsRatio_working_3-way'!S28*'OddsRatio_working_3-way'!R28/3-2*'OddsRatio_working_3-way'!R28^3/27-'OddsRatio_working_3-way'!T28</f>
        <v>0.29200985124434153</v>
      </c>
      <c r="W28" s="11">
        <f>'OddsRatio_working_3-way'!V28^2+4*'OddsRatio_working_3-way'!U28^3/27</f>
        <v>-1.4328678594284522E-2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0.15779609613202333</v>
      </c>
      <c r="Y28" s="11">
        <f>IF('OddsRatio_working_3-way'!W28&gt;=0,IF('OddsRatio_working_3-way'!V28+SQRT('OddsRatio_working_3-way'!W28)&gt;0,0,PI()),ACOS('OddsRatio_working_3-way'!V28/(2*'OddsRatio_working_3-way'!X28)))</f>
        <v>0.38903396168912585</v>
      </c>
      <c r="Z28" s="11">
        <f>'OddsRatio_working_3-way'!X28^(1/3)*COS('OddsRatio_working_3-way'!Y28/3)</f>
        <v>0.53584210991161974</v>
      </c>
      <c r="AA28" s="11">
        <f>'OddsRatio_working_3-way'!X28^(1/3)*COS(('OddsRatio_working_3-way'!Y28+2*PI())/3)</f>
        <v>-0.32843810517600652</v>
      </c>
      <c r="AB28" s="11">
        <f>'OddsRatio_working_3-way'!X28^(1/3)*COS(('OddsRatio_working_3-way'!Y28+4*PI())/3)</f>
        <v>-0.20740400473561343</v>
      </c>
      <c r="AC28" s="11">
        <f>'OddsRatio_working_3-way'!X28^(1/3)*SIN('OddsRatio_working_3-way'!Y28/3)</f>
        <v>6.9879070470385288E-2</v>
      </c>
      <c r="AD28" s="11">
        <f>'OddsRatio_working_3-way'!X28^(1/3)*SIN(('OddsRatio_working_3-way'!Y28+2*PI())/3)</f>
        <v>0.42911334436572351</v>
      </c>
      <c r="AE28" s="11">
        <f>'OddsRatio_working_3-way'!X28^(1/3)*SIN(('OddsRatio_working_3-way'!Y28+4*PI())/3)</f>
        <v>-0.49899241483610868</v>
      </c>
      <c r="AF28" s="11">
        <f>-'OddsRatio_working_3-way'!U28/(3*'OddsRatio_working_3-way'!X28^(1/3))*COS(('OddsRatio_working_3-way'!Y28)/3)</f>
        <v>0.53584210991161985</v>
      </c>
      <c r="AG28" s="11">
        <f>-'OddsRatio_working_3-way'!U28/(3*'OddsRatio_working_3-way'!X28^(1/3))*COS(('OddsRatio_working_3-way'!Y28+2*PI())/3)</f>
        <v>-0.32843810517600658</v>
      </c>
      <c r="AH28" s="11">
        <f>-'OddsRatio_working_3-way'!U28/(3*'OddsRatio_working_3-way'!X28^(1/3))*COS(('OddsRatio_working_3-way'!Y28+4*PI())/3)</f>
        <v>-0.20740400473561346</v>
      </c>
      <c r="AI28" s="11">
        <f>'OddsRatio_working_3-way'!U28/(3*'OddsRatio_working_3-way'!X28^(1/3))*SIN(('OddsRatio_working_3-way'!Y28)/3)</f>
        <v>-6.9879070470385302E-2</v>
      </c>
      <c r="AJ28" s="11">
        <f>'OddsRatio_working_3-way'!U28/(3*'OddsRatio_working_3-way'!X28^(1/3))*SIN(('OddsRatio_working_3-way'!Y28+2*PI())/3)</f>
        <v>-0.42911334436572357</v>
      </c>
      <c r="AK28" s="11">
        <f>'OddsRatio_working_3-way'!U28/(3*'OddsRatio_working_3-way'!X28^(1/3))*SIN(('OddsRatio_working_3-way'!Y28+4*PI())/3)</f>
        <v>0.49899241483610879</v>
      </c>
      <c r="AL28" s="11">
        <f>'OddsRatio_working_3-way'!Z28+'OddsRatio_working_3-way'!AF28</f>
        <v>1.0716842198232395</v>
      </c>
      <c r="AM28" s="11">
        <f>'OddsRatio_working_3-way'!AA28+'OddsRatio_working_3-way'!AG28</f>
        <v>-0.65687621035201316</v>
      </c>
      <c r="AN28" s="11">
        <f>'OddsRatio_working_3-way'!AB28+'OddsRatio_working_3-way'!AH28</f>
        <v>-0.41480800947122687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1.0716842198232395</v>
      </c>
      <c r="AS28" s="11">
        <f>IF(('OddsRatio_working_3-way'!X28=0),IF(Q28&gt;0,-Q28^(1/3),(-Q28)^(1/3)),'OddsRatio_working_3-way'!AM28-'OddsRatio_working_3-way'!R28/3)</f>
        <v>-0.65687621035201316</v>
      </c>
      <c r="AT28" s="11">
        <f>IF(('OddsRatio_working_3-way'!X28=0),IF(Q28&gt;0,-Q28^(1/3),(-Q28)^(1/3)),'OddsRatio_working_3-way'!AN28-'OddsRatio_working_3-way'!R28/3)</f>
        <v>-0.41480800947122687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2.67</v>
      </c>
      <c r="B29" s="4">
        <f>IF('True_Odds_Calculator_3-way'!B30="","",'True_Odds_Calculator_3-way'!B30)</f>
        <v>3.06</v>
      </c>
      <c r="C29" s="4">
        <f>IF('True_Odds_Calculator_3-way'!C30="","",'True_Odds_Calculator_3-way'!C30)</f>
        <v>2.91</v>
      </c>
      <c r="D29" s="9">
        <f t="shared" si="13"/>
        <v>0.35900851876001683</v>
      </c>
      <c r="E29" s="9">
        <f t="shared" si="14"/>
        <v>0.31226478459348489</v>
      </c>
      <c r="F29" s="9">
        <f t="shared" si="15"/>
        <v>0.32872669664649845</v>
      </c>
      <c r="G29" s="9">
        <f t="shared" si="16"/>
        <v>1.0691312718738371</v>
      </c>
      <c r="H29" s="9">
        <f t="shared" si="17"/>
        <v>2.7854492240293078</v>
      </c>
      <c r="I29" s="9">
        <f t="shared" si="18"/>
        <v>3.2024104200601045</v>
      </c>
      <c r="J29" s="9">
        <f t="shared" si="19"/>
        <v>3.0420407292790284</v>
      </c>
      <c r="K29" s="11">
        <f t="shared" si="20"/>
        <v>0.37453183520599254</v>
      </c>
      <c r="L29" s="11">
        <f t="shared" si="21"/>
        <v>0.32679738562091504</v>
      </c>
      <c r="M29" s="11">
        <f t="shared" si="22"/>
        <v>0.3436426116838488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-0.27637030761612014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0.23722116103607099</v>
      </c>
      <c r="Q29" s="11">
        <f>2*'OddsRatio_working_3-way'!K29*'OddsRatio_working_3-way'!L29*'OddsRatio_working_3-way'!M29</f>
        <v>8.412097909080532E-2</v>
      </c>
      <c r="R29" s="11">
        <f t="shared" si="23"/>
        <v>0</v>
      </c>
      <c r="S29" s="11">
        <f t="shared" si="24"/>
        <v>-0.85834532328115531</v>
      </c>
      <c r="T29" s="11">
        <f t="shared" si="25"/>
        <v>-0.30437777421317569</v>
      </c>
      <c r="U29" s="11">
        <f>'OddsRatio_working_3-way'!S29-'OddsRatio_working_3-way'!R29^2/3</f>
        <v>-0.85834532328115531</v>
      </c>
      <c r="V29" s="11">
        <f>'OddsRatio_working_3-way'!S29*'OddsRatio_working_3-way'!R29/3-2*'OddsRatio_working_3-way'!R29^3/27-'OddsRatio_working_3-way'!T29</f>
        <v>0.30437777421317569</v>
      </c>
      <c r="W29" s="11">
        <f>'OddsRatio_working_3-way'!V29^2+4*'OddsRatio_working_3-way'!U29^3/27</f>
        <v>-1.041824296856772E-3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0.15304219494295007</v>
      </c>
      <c r="Y29" s="11">
        <f>IF('OddsRatio_working_3-way'!W29&gt;=0,IF('OddsRatio_working_3-way'!V29+SQRT('OddsRatio_working_3-way'!W29)&gt;0,0,PI()),ACOS('OddsRatio_working_3-way'!V29/(2*'OddsRatio_working_3-way'!X29)))</f>
        <v>0.10564872679430093</v>
      </c>
      <c r="Z29" s="11">
        <f>'OddsRatio_working_3-way'!X29^(1/3)*COS('OddsRatio_working_3-way'!Y29/3)</f>
        <v>0.53456563593691853</v>
      </c>
      <c r="AA29" s="11">
        <f>'OddsRatio_working_3-way'!X29^(1/3)*COS(('OddsRatio_working_3-way'!Y29+2*PI())/3)</f>
        <v>-0.28359282951987458</v>
      </c>
      <c r="AB29" s="11">
        <f>'OddsRatio_working_3-way'!X29^(1/3)*COS(('OddsRatio_working_3-way'!Y29+4*PI())/3)</f>
        <v>-0.25097280641704384</v>
      </c>
      <c r="AC29" s="11">
        <f>'OddsRatio_working_3-way'!X29^(1/3)*SIN('OddsRatio_working_3-way'!Y29/3)</f>
        <v>1.8833179119391155E-2</v>
      </c>
      <c r="AD29" s="11">
        <f>'OddsRatio_working_3-way'!X29^(1/3)*SIN(('OddsRatio_working_3-way'!Y29+2*PI())/3)</f>
        <v>0.45353083115185949</v>
      </c>
      <c r="AE29" s="11">
        <f>'OddsRatio_working_3-way'!X29^(1/3)*SIN(('OddsRatio_working_3-way'!Y29+4*PI())/3)</f>
        <v>-0.47236401027125063</v>
      </c>
      <c r="AF29" s="11">
        <f>-'OddsRatio_working_3-way'!U29/(3*'OddsRatio_working_3-way'!X29^(1/3))*COS(('OddsRatio_working_3-way'!Y29)/3)</f>
        <v>0.53456563593691853</v>
      </c>
      <c r="AG29" s="11">
        <f>-'OddsRatio_working_3-way'!U29/(3*'OddsRatio_working_3-way'!X29^(1/3))*COS(('OddsRatio_working_3-way'!Y29+2*PI())/3)</f>
        <v>-0.28359282951987458</v>
      </c>
      <c r="AH29" s="11">
        <f>-'OddsRatio_working_3-way'!U29/(3*'OddsRatio_working_3-way'!X29^(1/3))*COS(('OddsRatio_working_3-way'!Y29+4*PI())/3)</f>
        <v>-0.25097280641704384</v>
      </c>
      <c r="AI29" s="11">
        <f>'OddsRatio_working_3-way'!U29/(3*'OddsRatio_working_3-way'!X29^(1/3))*SIN(('OddsRatio_working_3-way'!Y29)/3)</f>
        <v>-1.8833179119391155E-2</v>
      </c>
      <c r="AJ29" s="11">
        <f>'OddsRatio_working_3-way'!U29/(3*'OddsRatio_working_3-way'!X29^(1/3))*SIN(('OddsRatio_working_3-way'!Y29+2*PI())/3)</f>
        <v>-0.45353083115185949</v>
      </c>
      <c r="AK29" s="11">
        <f>'OddsRatio_working_3-way'!U29/(3*'OddsRatio_working_3-way'!X29^(1/3))*SIN(('OddsRatio_working_3-way'!Y29+4*PI())/3)</f>
        <v>0.47236401027125063</v>
      </c>
      <c r="AL29" s="11">
        <f>'OddsRatio_working_3-way'!Z29+'OddsRatio_working_3-way'!AF29</f>
        <v>1.0691312718738371</v>
      </c>
      <c r="AM29" s="11">
        <f>'OddsRatio_working_3-way'!AA29+'OddsRatio_working_3-way'!AG29</f>
        <v>-0.56718565903974916</v>
      </c>
      <c r="AN29" s="11">
        <f>'OddsRatio_working_3-way'!AB29+'OddsRatio_working_3-way'!AH29</f>
        <v>-0.50194561283408767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1.0691312718738371</v>
      </c>
      <c r="AS29" s="11">
        <f>IF(('OddsRatio_working_3-way'!X29=0),IF(Q29&gt;0,-Q29^(1/3),(-Q29)^(1/3)),'OddsRatio_working_3-way'!AM29-'OddsRatio_working_3-way'!R29/3)</f>
        <v>-0.56718565903974916</v>
      </c>
      <c r="AT29" s="11">
        <f>IF(('OddsRatio_working_3-way'!X29=0),IF(Q29&gt;0,-Q29^(1/3),(-Q29)^(1/3)),'OddsRatio_working_3-way'!AN29-'OddsRatio_working_3-way'!R29/3)</f>
        <v>-0.50194561283408767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2.72</v>
      </c>
      <c r="B30" s="4">
        <f>IF('True_Odds_Calculator_3-way'!B31="","",'True_Odds_Calculator_3-way'!B31)</f>
        <v>3.16</v>
      </c>
      <c r="C30" s="4">
        <f>IF('True_Odds_Calculator_3-way'!C31="","",'True_Odds_Calculator_3-way'!C31)</f>
        <v>2.78</v>
      </c>
      <c r="D30" s="9">
        <f t="shared" si="13"/>
        <v>0.35262938606539806</v>
      </c>
      <c r="E30" s="9">
        <f t="shared" si="14"/>
        <v>0.30252868818943784</v>
      </c>
      <c r="F30" s="9">
        <f t="shared" si="15"/>
        <v>0.34484192574516426</v>
      </c>
      <c r="G30" s="9">
        <f t="shared" si="16"/>
        <v>1.0673479828639798</v>
      </c>
      <c r="H30" s="9">
        <f t="shared" si="17"/>
        <v>2.8358385305260456</v>
      </c>
      <c r="I30" s="9">
        <f t="shared" si="18"/>
        <v>3.305471642986197</v>
      </c>
      <c r="J30" s="9">
        <f t="shared" si="19"/>
        <v>2.8998794094978839</v>
      </c>
      <c r="K30" s="11">
        <f t="shared" si="20"/>
        <v>0.36764705882352938</v>
      </c>
      <c r="L30" s="11">
        <f t="shared" si="21"/>
        <v>0.31645569620253161</v>
      </c>
      <c r="M30" s="11">
        <f t="shared" si="22"/>
        <v>0.35971223021582738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-0.27675878656717223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0.2368730480991231</v>
      </c>
      <c r="Q30" s="11">
        <f>2*'OddsRatio_working_3-way'!K30*'OddsRatio_working_3-way'!L30*'OddsRatio_working_3-way'!M30</f>
        <v>8.3700723709937488E-2</v>
      </c>
      <c r="R30" s="11">
        <f t="shared" si="23"/>
        <v>0</v>
      </c>
      <c r="S30" s="11">
        <f t="shared" si="24"/>
        <v>-0.85588266604728569</v>
      </c>
      <c r="T30" s="11">
        <f t="shared" si="25"/>
        <v>-0.30243203747253911</v>
      </c>
      <c r="U30" s="11">
        <f>'OddsRatio_working_3-way'!S30-'OddsRatio_working_3-way'!R30^2/3</f>
        <v>-0.85588266604728569</v>
      </c>
      <c r="V30" s="11">
        <f>'OddsRatio_working_3-way'!S30*'OddsRatio_working_3-way'!R30/3-2*'OddsRatio_working_3-way'!R30^3/27-'OddsRatio_working_3-way'!T30</f>
        <v>0.30243203747253911</v>
      </c>
      <c r="W30" s="11">
        <f>'OddsRatio_working_3-way'!V30^2+4*'OddsRatio_working_3-way'!U30^3/27</f>
        <v>-1.4184370686044084E-3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0.15238403325020286</v>
      </c>
      <c r="Y30" s="11">
        <f>IF('OddsRatio_working_3-way'!W30&gt;=0,IF('OddsRatio_working_3-way'!V30+SQRT('OddsRatio_working_3-way'!W30)&gt;0,0,PI()),ACOS('OddsRatio_working_3-way'!V30/(2*'OddsRatio_working_3-way'!X30)))</f>
        <v>0.12389311704179673</v>
      </c>
      <c r="Z30" s="11">
        <f>'OddsRatio_working_3-way'!X30^(1/3)*COS('OddsRatio_working_3-way'!Y30/3)</f>
        <v>0.53367399143199001</v>
      </c>
      <c r="AA30" s="11">
        <f>'OddsRatio_working_3-way'!X30^(1/3)*COS(('OddsRatio_working_3-way'!Y30+2*PI())/3)</f>
        <v>-0.28593463074255288</v>
      </c>
      <c r="AB30" s="11">
        <f>'OddsRatio_working_3-way'!X30^(1/3)*COS(('OddsRatio_working_3-way'!Y30+4*PI())/3)</f>
        <v>-0.24773936068943711</v>
      </c>
      <c r="AC30" s="11">
        <f>'OddsRatio_working_3-way'!X30^(1/3)*SIN('OddsRatio_working_3-way'!Y30/3)</f>
        <v>2.2052049446936835E-2</v>
      </c>
      <c r="AD30" s="11">
        <f>'OddsRatio_working_3-way'!X30^(1/3)*SIN(('OddsRatio_working_3-way'!Y30+2*PI())/3)</f>
        <v>0.45114920919567386</v>
      </c>
      <c r="AE30" s="11">
        <f>'OddsRatio_working_3-way'!X30^(1/3)*SIN(('OddsRatio_working_3-way'!Y30+4*PI())/3)</f>
        <v>-0.47320125864261064</v>
      </c>
      <c r="AF30" s="11">
        <f>-'OddsRatio_working_3-way'!U30/(3*'OddsRatio_working_3-way'!X30^(1/3))*COS(('OddsRatio_working_3-way'!Y30)/3)</f>
        <v>0.5336739914319899</v>
      </c>
      <c r="AG30" s="11">
        <f>-'OddsRatio_working_3-way'!U30/(3*'OddsRatio_working_3-way'!X30^(1/3))*COS(('OddsRatio_working_3-way'!Y30+2*PI())/3)</f>
        <v>-0.28593463074255282</v>
      </c>
      <c r="AH30" s="11">
        <f>-'OddsRatio_working_3-way'!U30/(3*'OddsRatio_working_3-way'!X30^(1/3))*COS(('OddsRatio_working_3-way'!Y30+4*PI())/3)</f>
        <v>-0.24773936068943705</v>
      </c>
      <c r="AI30" s="11">
        <f>'OddsRatio_working_3-way'!U30/(3*'OddsRatio_working_3-way'!X30^(1/3))*SIN(('OddsRatio_working_3-way'!Y30)/3)</f>
        <v>-2.2052049446936832E-2</v>
      </c>
      <c r="AJ30" s="11">
        <f>'OddsRatio_working_3-way'!U30/(3*'OddsRatio_working_3-way'!X30^(1/3))*SIN(('OddsRatio_working_3-way'!Y30+2*PI())/3)</f>
        <v>-0.45114920919567381</v>
      </c>
      <c r="AK30" s="11">
        <f>'OddsRatio_working_3-way'!U30/(3*'OddsRatio_working_3-way'!X30^(1/3))*SIN(('OddsRatio_working_3-way'!Y30+4*PI())/3)</f>
        <v>0.47320125864261053</v>
      </c>
      <c r="AL30" s="11">
        <f>'OddsRatio_working_3-way'!Z30+'OddsRatio_working_3-way'!AF30</f>
        <v>1.0673479828639798</v>
      </c>
      <c r="AM30" s="11">
        <f>'OddsRatio_working_3-way'!AA30+'OddsRatio_working_3-way'!AG30</f>
        <v>-0.57186926148510575</v>
      </c>
      <c r="AN30" s="11">
        <f>'OddsRatio_working_3-way'!AB30+'OddsRatio_working_3-way'!AH30</f>
        <v>-0.49547872137887417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1.0673479828639798</v>
      </c>
      <c r="AS30" s="11">
        <f>IF(('OddsRatio_working_3-way'!X30=0),IF(Q30&gt;0,-Q30^(1/3),(-Q30)^(1/3)),'OddsRatio_working_3-way'!AM30-'OddsRatio_working_3-way'!R30/3)</f>
        <v>-0.57186926148510575</v>
      </c>
      <c r="AT30" s="11">
        <f>IF(('OddsRatio_working_3-way'!X30=0),IF(Q30&gt;0,-Q30^(1/3),(-Q30)^(1/3)),'OddsRatio_working_3-way'!AN30-'OddsRatio_working_3-way'!R30/3)</f>
        <v>-0.49547872137887417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str">
        <f>IF('True_Odds_Calculator_3-way'!A39="","",'True_Odds_Calculator_3-way'!A39)</f>
        <v/>
      </c>
      <c r="B38" s="4" t="str">
        <f>IF('True_Odds_Calculator_3-way'!B39="","",'True_Odds_Calculator_3-way'!B39)</f>
        <v/>
      </c>
      <c r="C38" s="4" t="str">
        <f>IF('True_Odds_Calculator_3-way'!C39="","",'True_Odds_Calculator_3-way'!C39)</f>
        <v/>
      </c>
      <c r="D38" s="9" t="e">
        <f t="shared" si="13"/>
        <v>#VALUE!</v>
      </c>
      <c r="E38" s="9" t="e">
        <f t="shared" si="14"/>
        <v>#VALUE!</v>
      </c>
      <c r="F38" s="9" t="e">
        <f t="shared" si="15"/>
        <v>#VALUE!</v>
      </c>
      <c r="G38" s="9" t="str">
        <f t="shared" si="16"/>
        <v/>
      </c>
      <c r="H38" s="9" t="str">
        <f t="shared" si="17"/>
        <v/>
      </c>
      <c r="I38" s="9" t="str">
        <f t="shared" si="18"/>
        <v/>
      </c>
      <c r="J38" s="9" t="str">
        <f t="shared" si="19"/>
        <v/>
      </c>
      <c r="K38" s="11" t="e">
        <f t="shared" si="20"/>
        <v>#VALUE!</v>
      </c>
      <c r="L38" s="11" t="e">
        <f t="shared" si="21"/>
        <v>#VALUE!</v>
      </c>
      <c r="M38" s="11" t="e">
        <f t="shared" si="22"/>
        <v>#VALUE!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#VALUE!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#VALUE!</v>
      </c>
      <c r="Q38" s="11" t="e">
        <f>2*'OddsRatio_working_3-way'!K38*'OddsRatio_working_3-way'!L38*'OddsRatio_working_3-way'!M38</f>
        <v>#VALUE!</v>
      </c>
      <c r="R38" s="11" t="e">
        <f t="shared" si="23"/>
        <v>#VALUE!</v>
      </c>
      <c r="S38" s="11" t="e">
        <f t="shared" si="24"/>
        <v>#VALUE!</v>
      </c>
      <c r="T38" s="11" t="e">
        <f t="shared" si="25"/>
        <v>#VALUE!</v>
      </c>
      <c r="U38" s="11" t="e">
        <f>'OddsRatio_working_3-way'!S38-'OddsRatio_working_3-way'!R38^2/3</f>
        <v>#VALUE!</v>
      </c>
      <c r="V38" s="11" t="e">
        <f>'OddsRatio_working_3-way'!S38*'OddsRatio_working_3-way'!R38/3-2*'OddsRatio_working_3-way'!R38^3/27-'OddsRatio_working_3-way'!T38</f>
        <v>#VALUE!</v>
      </c>
      <c r="W38" s="11" t="e">
        <f>'OddsRatio_working_3-way'!V38^2+4*'OddsRatio_working_3-way'!U38^3/27</f>
        <v>#VALUE!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#VALUE!</v>
      </c>
      <c r="Y38" s="11" t="e">
        <f>IF('OddsRatio_working_3-way'!W38&gt;=0,IF('OddsRatio_working_3-way'!V38+SQRT('OddsRatio_working_3-way'!W38)&gt;0,0,PI()),ACOS('OddsRatio_working_3-way'!V38/(2*'OddsRatio_working_3-way'!X38)))</f>
        <v>#VALUE!</v>
      </c>
      <c r="Z38" s="11" t="e">
        <f>'OddsRatio_working_3-way'!X38^(1/3)*COS('OddsRatio_working_3-way'!Y38/3)</f>
        <v>#VALUE!</v>
      </c>
      <c r="AA38" s="11" t="e">
        <f>'OddsRatio_working_3-way'!X38^(1/3)*COS(('OddsRatio_working_3-way'!Y38+2*PI())/3)</f>
        <v>#VALUE!</v>
      </c>
      <c r="AB38" s="11" t="e">
        <f>'OddsRatio_working_3-way'!X38^(1/3)*COS(('OddsRatio_working_3-way'!Y38+4*PI())/3)</f>
        <v>#VALUE!</v>
      </c>
      <c r="AC38" s="11" t="e">
        <f>'OddsRatio_working_3-way'!X38^(1/3)*SIN('OddsRatio_working_3-way'!Y38/3)</f>
        <v>#VALUE!</v>
      </c>
      <c r="AD38" s="11" t="e">
        <f>'OddsRatio_working_3-way'!X38^(1/3)*SIN(('OddsRatio_working_3-way'!Y38+2*PI())/3)</f>
        <v>#VALUE!</v>
      </c>
      <c r="AE38" s="11" t="e">
        <f>'OddsRatio_working_3-way'!X38^(1/3)*SIN(('OddsRatio_working_3-way'!Y38+4*PI())/3)</f>
        <v>#VALUE!</v>
      </c>
      <c r="AF38" s="11" t="e">
        <f>-'OddsRatio_working_3-way'!U38/(3*'OddsRatio_working_3-way'!X38^(1/3))*COS(('OddsRatio_working_3-way'!Y38)/3)</f>
        <v>#VALUE!</v>
      </c>
      <c r="AG38" s="11" t="e">
        <f>-'OddsRatio_working_3-way'!U38/(3*'OddsRatio_working_3-way'!X38^(1/3))*COS(('OddsRatio_working_3-way'!Y38+2*PI())/3)</f>
        <v>#VALUE!</v>
      </c>
      <c r="AH38" s="11" t="e">
        <f>-'OddsRatio_working_3-way'!U38/(3*'OddsRatio_working_3-way'!X38^(1/3))*COS(('OddsRatio_working_3-way'!Y38+4*PI())/3)</f>
        <v>#VALUE!</v>
      </c>
      <c r="AI38" s="11" t="e">
        <f>'OddsRatio_working_3-way'!U38/(3*'OddsRatio_working_3-way'!X38^(1/3))*SIN(('OddsRatio_working_3-way'!Y38)/3)</f>
        <v>#VALUE!</v>
      </c>
      <c r="AJ38" s="11" t="e">
        <f>'OddsRatio_working_3-way'!U38/(3*'OddsRatio_working_3-way'!X38^(1/3))*SIN(('OddsRatio_working_3-way'!Y38+2*PI())/3)</f>
        <v>#VALUE!</v>
      </c>
      <c r="AK38" s="11" t="e">
        <f>'OddsRatio_working_3-way'!U38/(3*'OddsRatio_working_3-way'!X38^(1/3))*SIN(('OddsRatio_working_3-way'!Y38+4*PI())/3)</f>
        <v>#VALUE!</v>
      </c>
      <c r="AL38" s="11" t="e">
        <f>'OddsRatio_working_3-way'!Z38+'OddsRatio_working_3-way'!AF38</f>
        <v>#VALUE!</v>
      </c>
      <c r="AM38" s="11" t="e">
        <f>'OddsRatio_working_3-way'!AA38+'OddsRatio_working_3-way'!AG38</f>
        <v>#VALUE!</v>
      </c>
      <c r="AN38" s="11" t="e">
        <f>'OddsRatio_working_3-way'!AB38+'OddsRatio_working_3-way'!AH38</f>
        <v>#VALUE!</v>
      </c>
      <c r="AO38" s="11" t="e">
        <f>'OddsRatio_working_3-way'!AC38+'OddsRatio_working_3-way'!AI38</f>
        <v>#VALUE!</v>
      </c>
      <c r="AP38" s="11" t="e">
        <f>'OddsRatio_working_3-way'!AD38+'OddsRatio_working_3-way'!AJ38</f>
        <v>#VALUE!</v>
      </c>
      <c r="AQ38" s="11" t="e">
        <f>'OddsRatio_working_3-way'!AE38+'OddsRatio_working_3-way'!AK38</f>
        <v>#VALUE!</v>
      </c>
      <c r="AR38" s="10" t="str">
        <f>IF(A38="","",IF(('OddsRatio_working_3-way'!X38=0),IF(Q38&gt;0,-Q38^(1/3),(-Q38)^(1/3)),'OddsRatio_working_3-way'!AL38-'OddsRatio_working_3-way'!R38/3))</f>
        <v/>
      </c>
      <c r="AS38" s="11" t="e">
        <f>IF(('OddsRatio_working_3-way'!X38=0),IF(Q38&gt;0,-Q38^(1/3),(-Q38)^(1/3)),'OddsRatio_working_3-way'!AM38-'OddsRatio_working_3-way'!R38/3)</f>
        <v>#VALUE!</v>
      </c>
      <c r="AT38" s="11" t="e">
        <f>IF(('OddsRatio_working_3-way'!X38=0),IF(Q38&gt;0,-Q38^(1/3),(-Q38)^(1/3)),'OddsRatio_working_3-way'!AN38-'OddsRatio_working_3-way'!R38/3)</f>
        <v>#VALUE!</v>
      </c>
      <c r="AU38" s="11" t="e">
        <f>IF(('OddsRatio_working_3-way'!X38=0),0,'OddsRatio_working_3-way'!AO38)</f>
        <v>#VALUE!</v>
      </c>
      <c r="AV38" s="11" t="e">
        <f>IF(('OddsRatio_working_3-way'!X38=0),0,'OddsRatio_working_3-way'!AP38)</f>
        <v>#VALUE!</v>
      </c>
      <c r="AW38" s="11" t="e">
        <f>IF(('OddsRatio_working_3-way'!X38=0),0,'OddsRatio_working_3-way'!AQ38)</f>
        <v>#VALUE!</v>
      </c>
    </row>
    <row r="39" spans="1:49" x14ac:dyDescent="0.2">
      <c r="A39" s="4" t="str">
        <f>IF('True_Odds_Calculator_3-way'!A40="","",'True_Odds_Calculator_3-way'!A40)</f>
        <v/>
      </c>
      <c r="B39" s="4" t="str">
        <f>IF('True_Odds_Calculator_3-way'!B40="","",'True_Odds_Calculator_3-way'!B40)</f>
        <v/>
      </c>
      <c r="C39" s="4" t="str">
        <f>IF('True_Odds_Calculator_3-way'!C40="","",'True_Odds_Calculator_3-way'!C40)</f>
        <v/>
      </c>
      <c r="D39" s="9" t="e">
        <f t="shared" si="13"/>
        <v>#VALUE!</v>
      </c>
      <c r="E39" s="9" t="e">
        <f t="shared" si="14"/>
        <v>#VALUE!</v>
      </c>
      <c r="F39" s="9" t="e">
        <f t="shared" si="15"/>
        <v>#VALUE!</v>
      </c>
      <c r="G39" s="9" t="str">
        <f t="shared" si="16"/>
        <v/>
      </c>
      <c r="H39" s="9" t="str">
        <f t="shared" si="17"/>
        <v/>
      </c>
      <c r="I39" s="9" t="str">
        <f t="shared" si="18"/>
        <v/>
      </c>
      <c r="J39" s="9" t="str">
        <f t="shared" si="19"/>
        <v/>
      </c>
      <c r="K39" s="11" t="e">
        <f t="shared" si="20"/>
        <v>#VALUE!</v>
      </c>
      <c r="L39" s="11" t="e">
        <f t="shared" si="21"/>
        <v>#VALUE!</v>
      </c>
      <c r="M39" s="11" t="e">
        <f t="shared" si="22"/>
        <v>#VALUE!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#VALUE!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#VALUE!</v>
      </c>
      <c r="Q39" s="11" t="e">
        <f>2*'OddsRatio_working_3-way'!K39*'OddsRatio_working_3-way'!L39*'OddsRatio_working_3-way'!M39</f>
        <v>#VALUE!</v>
      </c>
      <c r="R39" s="11" t="e">
        <f t="shared" si="23"/>
        <v>#VALUE!</v>
      </c>
      <c r="S39" s="11" t="e">
        <f t="shared" si="24"/>
        <v>#VALUE!</v>
      </c>
      <c r="T39" s="11" t="e">
        <f t="shared" si="25"/>
        <v>#VALUE!</v>
      </c>
      <c r="U39" s="11" t="e">
        <f>'OddsRatio_working_3-way'!S39-'OddsRatio_working_3-way'!R39^2/3</f>
        <v>#VALUE!</v>
      </c>
      <c r="V39" s="11" t="e">
        <f>'OddsRatio_working_3-way'!S39*'OddsRatio_working_3-way'!R39/3-2*'OddsRatio_working_3-way'!R39^3/27-'OddsRatio_working_3-way'!T39</f>
        <v>#VALUE!</v>
      </c>
      <c r="W39" s="11" t="e">
        <f>'OddsRatio_working_3-way'!V39^2+4*'OddsRatio_working_3-way'!U39^3/27</f>
        <v>#VALUE!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#VALUE!</v>
      </c>
      <c r="Y39" s="11" t="e">
        <f>IF('OddsRatio_working_3-way'!W39&gt;=0,IF('OddsRatio_working_3-way'!V39+SQRT('OddsRatio_working_3-way'!W39)&gt;0,0,PI()),ACOS('OddsRatio_working_3-way'!V39/(2*'OddsRatio_working_3-way'!X39)))</f>
        <v>#VALUE!</v>
      </c>
      <c r="Z39" s="11" t="e">
        <f>'OddsRatio_working_3-way'!X39^(1/3)*COS('OddsRatio_working_3-way'!Y39/3)</f>
        <v>#VALUE!</v>
      </c>
      <c r="AA39" s="11" t="e">
        <f>'OddsRatio_working_3-way'!X39^(1/3)*COS(('OddsRatio_working_3-way'!Y39+2*PI())/3)</f>
        <v>#VALUE!</v>
      </c>
      <c r="AB39" s="11" t="e">
        <f>'OddsRatio_working_3-way'!X39^(1/3)*COS(('OddsRatio_working_3-way'!Y39+4*PI())/3)</f>
        <v>#VALUE!</v>
      </c>
      <c r="AC39" s="11" t="e">
        <f>'OddsRatio_working_3-way'!X39^(1/3)*SIN('OddsRatio_working_3-way'!Y39/3)</f>
        <v>#VALUE!</v>
      </c>
      <c r="AD39" s="11" t="e">
        <f>'OddsRatio_working_3-way'!X39^(1/3)*SIN(('OddsRatio_working_3-way'!Y39+2*PI())/3)</f>
        <v>#VALUE!</v>
      </c>
      <c r="AE39" s="11" t="e">
        <f>'OddsRatio_working_3-way'!X39^(1/3)*SIN(('OddsRatio_working_3-way'!Y39+4*PI())/3)</f>
        <v>#VALUE!</v>
      </c>
      <c r="AF39" s="11" t="e">
        <f>-'OddsRatio_working_3-way'!U39/(3*'OddsRatio_working_3-way'!X39^(1/3))*COS(('OddsRatio_working_3-way'!Y39)/3)</f>
        <v>#VALUE!</v>
      </c>
      <c r="AG39" s="11" t="e">
        <f>-'OddsRatio_working_3-way'!U39/(3*'OddsRatio_working_3-way'!X39^(1/3))*COS(('OddsRatio_working_3-way'!Y39+2*PI())/3)</f>
        <v>#VALUE!</v>
      </c>
      <c r="AH39" s="11" t="e">
        <f>-'OddsRatio_working_3-way'!U39/(3*'OddsRatio_working_3-way'!X39^(1/3))*COS(('OddsRatio_working_3-way'!Y39+4*PI())/3)</f>
        <v>#VALUE!</v>
      </c>
      <c r="AI39" s="11" t="e">
        <f>'OddsRatio_working_3-way'!U39/(3*'OddsRatio_working_3-way'!X39^(1/3))*SIN(('OddsRatio_working_3-way'!Y39)/3)</f>
        <v>#VALUE!</v>
      </c>
      <c r="AJ39" s="11" t="e">
        <f>'OddsRatio_working_3-way'!U39/(3*'OddsRatio_working_3-way'!X39^(1/3))*SIN(('OddsRatio_working_3-way'!Y39+2*PI())/3)</f>
        <v>#VALUE!</v>
      </c>
      <c r="AK39" s="11" t="e">
        <f>'OddsRatio_working_3-way'!U39/(3*'OddsRatio_working_3-way'!X39^(1/3))*SIN(('OddsRatio_working_3-way'!Y39+4*PI())/3)</f>
        <v>#VALUE!</v>
      </c>
      <c r="AL39" s="11" t="e">
        <f>'OddsRatio_working_3-way'!Z39+'OddsRatio_working_3-way'!AF39</f>
        <v>#VALUE!</v>
      </c>
      <c r="AM39" s="11" t="e">
        <f>'OddsRatio_working_3-way'!AA39+'OddsRatio_working_3-way'!AG39</f>
        <v>#VALUE!</v>
      </c>
      <c r="AN39" s="11" t="e">
        <f>'OddsRatio_working_3-way'!AB39+'OddsRatio_working_3-way'!AH39</f>
        <v>#VALUE!</v>
      </c>
      <c r="AO39" s="11" t="e">
        <f>'OddsRatio_working_3-way'!AC39+'OddsRatio_working_3-way'!AI39</f>
        <v>#VALUE!</v>
      </c>
      <c r="AP39" s="11" t="e">
        <f>'OddsRatio_working_3-way'!AD39+'OddsRatio_working_3-way'!AJ39</f>
        <v>#VALUE!</v>
      </c>
      <c r="AQ39" s="11" t="e">
        <f>'OddsRatio_working_3-way'!AE39+'OddsRatio_working_3-way'!AK39</f>
        <v>#VALUE!</v>
      </c>
      <c r="AR39" s="10" t="str">
        <f>IF(A39="","",IF(('OddsRatio_working_3-way'!X39=0),IF(Q39&gt;0,-Q39^(1/3),(-Q39)^(1/3)),'OddsRatio_working_3-way'!AL39-'OddsRatio_working_3-way'!R39/3))</f>
        <v/>
      </c>
      <c r="AS39" s="11" t="e">
        <f>IF(('OddsRatio_working_3-way'!X39=0),IF(Q39&gt;0,-Q39^(1/3),(-Q39)^(1/3)),'OddsRatio_working_3-way'!AM39-'OddsRatio_working_3-way'!R39/3)</f>
        <v>#VALUE!</v>
      </c>
      <c r="AT39" s="11" t="e">
        <f>IF(('OddsRatio_working_3-way'!X39=0),IF(Q39&gt;0,-Q39^(1/3),(-Q39)^(1/3)),'OddsRatio_working_3-way'!AN39-'OddsRatio_working_3-way'!R39/3)</f>
        <v>#VALUE!</v>
      </c>
      <c r="AU39" s="11" t="e">
        <f>IF(('OddsRatio_working_3-way'!X39=0),0,'OddsRatio_working_3-way'!AO39)</f>
        <v>#VALUE!</v>
      </c>
      <c r="AV39" s="11" t="e">
        <f>IF(('OddsRatio_working_3-way'!X39=0),0,'OddsRatio_working_3-way'!AP39)</f>
        <v>#VALUE!</v>
      </c>
      <c r="AW39" s="11" t="e">
        <f>IF(('OddsRatio_working_3-way'!X39=0),0,'OddsRatio_working_3-way'!AQ39)</f>
        <v>#VALUE!</v>
      </c>
    </row>
    <row r="40" spans="1:49" x14ac:dyDescent="0.2">
      <c r="A40" s="4" t="str">
        <f>IF('True_Odds_Calculator_3-way'!A41="","",'True_Odds_Calculator_3-way'!A41)</f>
        <v/>
      </c>
      <c r="B40" s="4" t="str">
        <f>IF('True_Odds_Calculator_3-way'!B41="","",'True_Odds_Calculator_3-way'!B41)</f>
        <v/>
      </c>
      <c r="C40" s="4" t="str">
        <f>IF('True_Odds_Calculator_3-way'!C41="","",'True_Odds_Calculator_3-way'!C41)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2.6</v>
      </c>
      <c r="B2" s="4">
        <f>IF('True_Odds_Calculator_2-way'!B3="","",'True_Odds_Calculator_2-way'!B3)</f>
        <v>1.53</v>
      </c>
      <c r="C2" s="4">
        <f t="shared" ref="C2:C65" si="0">IF(A2="","",((1/A2)+(1/B2))-1)</f>
        <v>3.8210155857214545E-2</v>
      </c>
      <c r="D2" s="4">
        <f>IF(A2="","",(2*A2)/(2-($C2*A2)))</f>
        <v>2.7359009628610726</v>
      </c>
      <c r="E2" s="4">
        <f>IF(B2="","",(2*B2)/(2-($C2*B2)))</f>
        <v>1.5760697305863707</v>
      </c>
      <c r="G2" s="4">
        <f t="shared" ref="G2:G65" si="1">IF(A2="","",C2+1)</f>
        <v>1.0382101558572145</v>
      </c>
    </row>
    <row r="3" spans="1:7" x14ac:dyDescent="0.2">
      <c r="A3" s="4">
        <f>IF('True_Odds_Calculator_2-way'!A4="","",'True_Odds_Calculator_2-way'!A4)</f>
        <v>1.92</v>
      </c>
      <c r="B3" s="4">
        <f>IF('True_Odds_Calculator_2-way'!B4="","",'True_Odds_Calculator_2-way'!B4)</f>
        <v>1.92</v>
      </c>
      <c r="C3" s="4">
        <f t="shared" si="0"/>
        <v>4.1666666666666741E-2</v>
      </c>
      <c r="D3" s="4">
        <f t="shared" ref="D3:D66" si="2">IF(A3="","",(2*A3)/(2-($C3*A3)))</f>
        <v>2</v>
      </c>
      <c r="E3" s="4">
        <f t="shared" ref="E3:E66" si="3">IF(B3="","",(2*B3)/(2-($C3*B3)))</f>
        <v>2</v>
      </c>
      <c r="G3" s="4">
        <f t="shared" si="1"/>
        <v>1.0416666666666667</v>
      </c>
    </row>
    <row r="4" spans="1:7" x14ac:dyDescent="0.2">
      <c r="A4" s="4">
        <f>IF('True_Odds_Calculator_2-way'!A5="","",'True_Odds_Calculator_2-way'!A5)</f>
        <v>1.9</v>
      </c>
      <c r="B4" s="4">
        <f>IF('True_Odds_Calculator_2-way'!B5="","",'True_Odds_Calculator_2-way'!B5)</f>
        <v>1.93</v>
      </c>
      <c r="C4" s="4">
        <f t="shared" si="0"/>
        <v>4.445050449959087E-2</v>
      </c>
      <c r="D4" s="4">
        <f t="shared" si="2"/>
        <v>1.9837706248309437</v>
      </c>
      <c r="E4" s="4">
        <f t="shared" si="3"/>
        <v>2.0164971130052241</v>
      </c>
      <c r="G4" s="4">
        <f t="shared" si="1"/>
        <v>1.0444505044995909</v>
      </c>
    </row>
    <row r="5" spans="1:7" x14ac:dyDescent="0.2">
      <c r="A5" s="4">
        <f>IF('True_Odds_Calculator_2-way'!A6="","",'True_Odds_Calculator_2-way'!A6)</f>
        <v>1.67</v>
      </c>
      <c r="B5" s="4">
        <f>IF('True_Odds_Calculator_2-way'!B6="","",'True_Odds_Calculator_2-way'!B6)</f>
        <v>2.2400000000000002</v>
      </c>
      <c r="C5" s="4">
        <f t="shared" si="0"/>
        <v>4.5230966638152292E-2</v>
      </c>
      <c r="D5" s="4">
        <f t="shared" si="2"/>
        <v>1.7355479261389997</v>
      </c>
      <c r="E5" s="4">
        <f t="shared" si="3"/>
        <v>2.3595307177999247</v>
      </c>
      <c r="G5" s="4">
        <f t="shared" si="1"/>
        <v>1.0452309666381523</v>
      </c>
    </row>
    <row r="6" spans="1:7" x14ac:dyDescent="0.2">
      <c r="A6" s="4">
        <f>IF('True_Odds_Calculator_2-way'!A7="","",'True_Odds_Calculator_2-way'!A7)</f>
        <v>2.02</v>
      </c>
      <c r="B6" s="4">
        <f>IF('True_Odds_Calculator_2-way'!B7="","",'True_Odds_Calculator_2-way'!B7)</f>
        <v>1.83</v>
      </c>
      <c r="C6" s="4">
        <f t="shared" si="0"/>
        <v>4.1497592382188975E-2</v>
      </c>
      <c r="D6" s="4">
        <f t="shared" si="2"/>
        <v>2.1083670792220381</v>
      </c>
      <c r="E6" s="4">
        <f t="shared" si="3"/>
        <v>1.9022281685792208</v>
      </c>
      <c r="G6" s="4">
        <f t="shared" si="1"/>
        <v>1.041497592382189</v>
      </c>
    </row>
    <row r="7" spans="1:7" x14ac:dyDescent="0.2">
      <c r="A7" s="4">
        <f>IF('True_Odds_Calculator_2-way'!A8="","",'True_Odds_Calculator_2-way'!A8)</f>
        <v>1.81</v>
      </c>
      <c r="B7" s="4">
        <f>IF('True_Odds_Calculator_2-way'!B8="","",'True_Odds_Calculator_2-way'!B8)</f>
        <v>2.0299999999999998</v>
      </c>
      <c r="C7" s="4">
        <f t="shared" si="0"/>
        <v>4.5097025283727721E-2</v>
      </c>
      <c r="D7" s="4">
        <f t="shared" si="2"/>
        <v>1.8870143543127138</v>
      </c>
      <c r="E7" s="4">
        <f t="shared" si="3"/>
        <v>2.1273774715571898</v>
      </c>
      <c r="G7" s="4">
        <f t="shared" si="1"/>
        <v>1.0450970252837277</v>
      </c>
    </row>
    <row r="8" spans="1:7" x14ac:dyDescent="0.2">
      <c r="A8" s="4">
        <f>IF('True_Odds_Calculator_2-way'!A9="","",'True_Odds_Calculator_2-way'!A9)</f>
        <v>1.87</v>
      </c>
      <c r="B8" s="4">
        <f>IF('True_Odds_Calculator_2-way'!B9="","",'True_Odds_Calculator_2-way'!B9)</f>
        <v>1.97</v>
      </c>
      <c r="C8" s="4">
        <f t="shared" si="0"/>
        <v>4.2373571486739481E-2</v>
      </c>
      <c r="D8" s="4">
        <f t="shared" si="2"/>
        <v>1.9471444805623825</v>
      </c>
      <c r="E8" s="4">
        <f t="shared" si="3"/>
        <v>2.0558051284913081</v>
      </c>
      <c r="G8" s="4">
        <f t="shared" si="1"/>
        <v>1.0423735714867395</v>
      </c>
    </row>
    <row r="9" spans="1:7" x14ac:dyDescent="0.2">
      <c r="A9" s="4">
        <f>IF('True_Odds_Calculator_2-way'!A10="","",'True_Odds_Calculator_2-way'!A10)</f>
        <v>2.29</v>
      </c>
      <c r="B9" s="4">
        <f>IF('True_Odds_Calculator_2-way'!B10="","",'True_Odds_Calculator_2-way'!B10)</f>
        <v>1.64</v>
      </c>
      <c r="C9" s="4">
        <f t="shared" si="0"/>
        <v>4.6437320268399196E-2</v>
      </c>
      <c r="D9" s="4">
        <f t="shared" si="2"/>
        <v>2.4185986604842866</v>
      </c>
      <c r="E9" s="4">
        <f t="shared" si="3"/>
        <v>1.7049210096241147</v>
      </c>
      <c r="G9" s="4">
        <f t="shared" si="1"/>
        <v>1.0464373202683992</v>
      </c>
    </row>
    <row r="10" spans="1:7" x14ac:dyDescent="0.2">
      <c r="A10" s="4">
        <f>IF('True_Odds_Calculator_2-way'!A11="","",'True_Odds_Calculator_2-way'!A11)</f>
        <v>2</v>
      </c>
      <c r="B10" s="4">
        <f>IF('True_Odds_Calculator_2-way'!B11="","",'True_Odds_Calculator_2-way'!B11)</f>
        <v>1.88</v>
      </c>
      <c r="C10" s="4">
        <f t="shared" si="0"/>
        <v>3.1914893617021267E-2</v>
      </c>
      <c r="D10" s="4">
        <f t="shared" si="2"/>
        <v>2.0659340659340657</v>
      </c>
      <c r="E10" s="4">
        <f t="shared" si="3"/>
        <v>1.9381443298969072</v>
      </c>
      <c r="G10" s="4">
        <f t="shared" si="1"/>
        <v>1.0319148936170213</v>
      </c>
    </row>
    <row r="11" spans="1:7" x14ac:dyDescent="0.2">
      <c r="A11" s="4">
        <f>IF('True_Odds_Calculator_2-way'!A12="","",'True_Odds_Calculator_2-way'!A12)</f>
        <v>2.0699999999999998</v>
      </c>
      <c r="B11" s="4">
        <f>IF('True_Odds_Calculator_2-way'!B12="","",'True_Odds_Calculator_2-way'!B12)</f>
        <v>1.83</v>
      </c>
      <c r="C11" s="4">
        <f t="shared" si="0"/>
        <v>2.9539874871307603E-2</v>
      </c>
      <c r="D11" s="4">
        <f t="shared" si="2"/>
        <v>2.1352836729517204</v>
      </c>
      <c r="E11" s="4">
        <f t="shared" si="3"/>
        <v>1.8808371192373576</v>
      </c>
      <c r="G11" s="4">
        <f t="shared" si="1"/>
        <v>1.0295398748713076</v>
      </c>
    </row>
    <row r="12" spans="1:7" x14ac:dyDescent="0.2">
      <c r="A12" s="4">
        <f>IF('True_Odds_Calculator_2-way'!A13="","",'True_Odds_Calculator_2-way'!A13)</f>
        <v>1.66</v>
      </c>
      <c r="B12" s="4">
        <f>IF('True_Odds_Calculator_2-way'!B13="","",'True_Odds_Calculator_2-way'!B13)</f>
        <v>2.21</v>
      </c>
      <c r="C12" s="4">
        <f t="shared" si="0"/>
        <v>5.4898326337022407E-2</v>
      </c>
      <c r="D12" s="4">
        <f t="shared" si="2"/>
        <v>1.7392499881477268</v>
      </c>
      <c r="E12" s="4">
        <f t="shared" si="3"/>
        <v>2.3527223754248703</v>
      </c>
      <c r="G12" s="4">
        <f t="shared" si="1"/>
        <v>1.0548983263370224</v>
      </c>
    </row>
    <row r="13" spans="1:7" x14ac:dyDescent="0.2">
      <c r="A13" s="4">
        <f>IF('True_Odds_Calculator_2-way'!A14="","",'True_Odds_Calculator_2-way'!A14)</f>
        <v>2.1800000000000002</v>
      </c>
      <c r="B13" s="4">
        <f>IF('True_Odds_Calculator_2-way'!B14="","",'True_Odds_Calculator_2-way'!B14)</f>
        <v>1.72</v>
      </c>
      <c r="C13" s="4">
        <f t="shared" si="0"/>
        <v>4.0110945167484591E-2</v>
      </c>
      <c r="D13" s="4">
        <f t="shared" si="2"/>
        <v>2.2796692607003894</v>
      </c>
      <c r="E13" s="4">
        <f t="shared" si="3"/>
        <v>1.7814519194222731</v>
      </c>
      <c r="G13" s="4">
        <f t="shared" si="1"/>
        <v>1.0401109451674846</v>
      </c>
    </row>
    <row r="14" spans="1:7" x14ac:dyDescent="0.2">
      <c r="A14" s="4">
        <f>IF('True_Odds_Calculator_2-way'!A15="","",'True_Odds_Calculator_2-way'!A15)</f>
        <v>2.41</v>
      </c>
      <c r="B14" s="4">
        <f>IF('True_Odds_Calculator_2-way'!B15="","",'True_Odds_Calculator_2-way'!B15)</f>
        <v>1.6</v>
      </c>
      <c r="C14" s="4">
        <f t="shared" si="0"/>
        <v>3.9937759336099443E-2</v>
      </c>
      <c r="D14" s="4">
        <f t="shared" si="2"/>
        <v>2.5318450426789227</v>
      </c>
      <c r="E14" s="4">
        <f t="shared" si="3"/>
        <v>1.6528075439348477</v>
      </c>
      <c r="G14" s="4">
        <f t="shared" si="1"/>
        <v>1.0399377593360994</v>
      </c>
    </row>
    <row r="15" spans="1:7" x14ac:dyDescent="0.2">
      <c r="A15" s="4">
        <f>IF('True_Odds_Calculator_2-way'!A16="","",'True_Odds_Calculator_2-way'!A16)</f>
        <v>2.62</v>
      </c>
      <c r="B15" s="4">
        <f>IF('True_Odds_Calculator_2-way'!B16="","",'True_Odds_Calculator_2-way'!B16)</f>
        <v>1.52</v>
      </c>
      <c r="C15" s="4">
        <f t="shared" si="0"/>
        <v>3.9574126155082379E-2</v>
      </c>
      <c r="D15" s="4">
        <f t="shared" si="2"/>
        <v>2.7632528448515128</v>
      </c>
      <c r="E15" s="4">
        <f t="shared" si="3"/>
        <v>1.5671336376515033</v>
      </c>
      <c r="G15" s="4">
        <f t="shared" si="1"/>
        <v>1.0395741261550824</v>
      </c>
    </row>
    <row r="16" spans="1:7" x14ac:dyDescent="0.2">
      <c r="A16" s="4">
        <f>IF('True_Odds_Calculator_2-way'!A17="","",'True_Odds_Calculator_2-way'!A17)</f>
        <v>2.67</v>
      </c>
      <c r="B16" s="4">
        <f>IF('True_Odds_Calculator_2-way'!B17="","",'True_Odds_Calculator_2-way'!B17)</f>
        <v>1.49</v>
      </c>
      <c r="C16" s="4">
        <f t="shared" si="0"/>
        <v>4.5672774803307892E-2</v>
      </c>
      <c r="D16" s="4">
        <f t="shared" si="2"/>
        <v>2.8433691884358359</v>
      </c>
      <c r="E16" s="4">
        <f t="shared" si="3"/>
        <v>1.542484927204699</v>
      </c>
      <c r="G16" s="4">
        <f t="shared" si="1"/>
        <v>1.0456727748033079</v>
      </c>
    </row>
    <row r="17" spans="1:7" x14ac:dyDescent="0.2">
      <c r="A17" s="4">
        <f>IF('True_Odds_Calculator_2-way'!A18="","",'True_Odds_Calculator_2-way'!A18)</f>
        <v>2.79</v>
      </c>
      <c r="B17" s="4">
        <f>IF('True_Odds_Calculator_2-way'!B18="","",'True_Odds_Calculator_2-way'!B18)</f>
        <v>1.47</v>
      </c>
      <c r="C17" s="4">
        <f t="shared" si="0"/>
        <v>3.8695047911637692E-2</v>
      </c>
      <c r="D17" s="4">
        <f t="shared" si="2"/>
        <v>2.9491964189407831</v>
      </c>
      <c r="E17" s="4">
        <f t="shared" si="3"/>
        <v>1.5130319296109787</v>
      </c>
      <c r="G17" s="4">
        <f t="shared" si="1"/>
        <v>1.0386950479116377</v>
      </c>
    </row>
    <row r="18" spans="1:7" x14ac:dyDescent="0.2">
      <c r="A18" s="4">
        <f>IF('True_Odds_Calculator_2-way'!A19="","",'True_Odds_Calculator_2-way'!A19)</f>
        <v>2.2799999999999998</v>
      </c>
      <c r="B18" s="4">
        <f>IF('True_Odds_Calculator_2-way'!B19="","",'True_Odds_Calculator_2-way'!B19)</f>
        <v>1.68</v>
      </c>
      <c r="C18" s="4">
        <f t="shared" si="0"/>
        <v>3.383458646616555E-2</v>
      </c>
      <c r="D18" s="4">
        <f t="shared" si="2"/>
        <v>2.3714710252600297</v>
      </c>
      <c r="E18" s="4">
        <f t="shared" si="3"/>
        <v>1.7291440953412784</v>
      </c>
      <c r="G18" s="4">
        <f t="shared" si="1"/>
        <v>1.0338345864661656</v>
      </c>
    </row>
    <row r="19" spans="1:7" x14ac:dyDescent="0.2">
      <c r="A19" s="4">
        <f>IF('True_Odds_Calculator_2-way'!A20="","",'True_Odds_Calculator_2-way'!A20)</f>
        <v>2.13</v>
      </c>
      <c r="B19" s="4">
        <f>IF('True_Odds_Calculator_2-way'!B20="","",'True_Odds_Calculator_2-way'!B20)</f>
        <v>1.78</v>
      </c>
      <c r="C19" s="4">
        <f t="shared" si="0"/>
        <v>3.128132088410629E-2</v>
      </c>
      <c r="D19" s="4">
        <f t="shared" si="2"/>
        <v>2.2034055907479515</v>
      </c>
      <c r="E19" s="4">
        <f t="shared" si="3"/>
        <v>1.8309750325976726</v>
      </c>
      <c r="G19" s="4">
        <f t="shared" si="1"/>
        <v>1.0312813208841063</v>
      </c>
    </row>
    <row r="20" spans="1:7" x14ac:dyDescent="0.2">
      <c r="A20" s="4">
        <f>IF('True_Odds_Calculator_2-way'!A21="","",'True_Odds_Calculator_2-way'!A21)</f>
        <v>2.33</v>
      </c>
      <c r="B20" s="4">
        <f>IF('True_Odds_Calculator_2-way'!B21="","",'True_Odds_Calculator_2-way'!B21)</f>
        <v>1.65</v>
      </c>
      <c r="C20" s="4">
        <f t="shared" si="0"/>
        <v>3.5245155416829377E-2</v>
      </c>
      <c r="D20" s="4">
        <f t="shared" si="2"/>
        <v>2.4297677358192451</v>
      </c>
      <c r="E20" s="4">
        <f t="shared" si="3"/>
        <v>1.6994142999226434</v>
      </c>
      <c r="G20" s="4">
        <f t="shared" si="1"/>
        <v>1.0352451554168294</v>
      </c>
    </row>
    <row r="21" spans="1:7" x14ac:dyDescent="0.2">
      <c r="A21" s="4">
        <f>IF('True_Odds_Calculator_2-way'!A22="","",'True_Odds_Calculator_2-way'!A22)</f>
        <v>2.1800000000000002</v>
      </c>
      <c r="B21" s="4">
        <f>IF('True_Odds_Calculator_2-way'!B22="","",'True_Odds_Calculator_2-way'!B22)</f>
        <v>1.74</v>
      </c>
      <c r="C21" s="4">
        <f t="shared" si="0"/>
        <v>3.3428240008436028E-2</v>
      </c>
      <c r="D21" s="4">
        <f t="shared" si="2"/>
        <v>2.2624358821424311</v>
      </c>
      <c r="E21" s="4">
        <f t="shared" si="3"/>
        <v>1.7921194368326561</v>
      </c>
      <c r="G21" s="4">
        <f t="shared" si="1"/>
        <v>1.033428240008436</v>
      </c>
    </row>
    <row r="22" spans="1:7" x14ac:dyDescent="0.2">
      <c r="A22" s="4">
        <f>IF('True_Odds_Calculator_2-way'!A23="","",'True_Odds_Calculator_2-way'!A23)</f>
        <v>2.2400000000000002</v>
      </c>
      <c r="B22" s="4">
        <f>IF('True_Odds_Calculator_2-way'!B23="","",'True_Odds_Calculator_2-way'!B23)</f>
        <v>1.7</v>
      </c>
      <c r="C22" s="4">
        <f t="shared" si="0"/>
        <v>3.4663865546218364E-2</v>
      </c>
      <c r="D22" s="4">
        <f t="shared" si="2"/>
        <v>2.3304773561811505</v>
      </c>
      <c r="E22" s="4">
        <f t="shared" si="3"/>
        <v>1.7516099356025756</v>
      </c>
      <c r="G22" s="4">
        <f t="shared" si="1"/>
        <v>1.0346638655462184</v>
      </c>
    </row>
    <row r="23" spans="1:7" x14ac:dyDescent="0.2">
      <c r="A23" s="4">
        <f>IF('True_Odds_Calculator_2-way'!A24="","",'True_Odds_Calculator_2-way'!A24)</f>
        <v>2.25</v>
      </c>
      <c r="B23" s="4">
        <f>IF('True_Odds_Calculator_2-way'!B24="","",'True_Odds_Calculator_2-way'!B24)</f>
        <v>1.7</v>
      </c>
      <c r="C23" s="4">
        <f t="shared" si="0"/>
        <v>3.2679738562091387E-2</v>
      </c>
      <c r="D23" s="4">
        <f t="shared" si="2"/>
        <v>2.3358778625954195</v>
      </c>
      <c r="E23" s="4">
        <f t="shared" si="3"/>
        <v>1.7485714285714284</v>
      </c>
      <c r="G23" s="4">
        <f t="shared" si="1"/>
        <v>1.0326797385620914</v>
      </c>
    </row>
    <row r="24" spans="1:7" x14ac:dyDescent="0.2">
      <c r="A24" s="4">
        <f>IF('True_Odds_Calculator_2-way'!A25="","",'True_Odds_Calculator_2-way'!A25)</f>
        <v>2.56</v>
      </c>
      <c r="B24" s="4">
        <f>IF('True_Odds_Calculator_2-way'!B25="","",'True_Odds_Calculator_2-way'!B25)</f>
        <v>1.56</v>
      </c>
      <c r="C24" s="4">
        <f t="shared" si="0"/>
        <v>3.1650641025640969E-2</v>
      </c>
      <c r="D24" s="4">
        <f t="shared" si="2"/>
        <v>2.668091929449492</v>
      </c>
      <c r="E24" s="4">
        <f t="shared" si="3"/>
        <v>1.5994873438000641</v>
      </c>
      <c r="G24" s="4">
        <f t="shared" si="1"/>
        <v>1.031650641025641</v>
      </c>
    </row>
    <row r="25" spans="1:7" x14ac:dyDescent="0.2">
      <c r="A25" s="4">
        <f>IF('True_Odds_Calculator_2-way'!A26="","",'True_Odds_Calculator_2-way'!A26)</f>
        <v>2.04</v>
      </c>
      <c r="B25" s="4">
        <f>IF('True_Odds_Calculator_2-way'!B26="","",'True_Odds_Calculator_2-way'!B26)</f>
        <v>1.85</v>
      </c>
      <c r="C25" s="4">
        <f t="shared" si="0"/>
        <v>3.0736618971912932E-2</v>
      </c>
      <c r="D25" s="4">
        <f t="shared" si="2"/>
        <v>2.1060267857142851</v>
      </c>
      <c r="E25" s="4">
        <f t="shared" si="3"/>
        <v>1.9041372351160444</v>
      </c>
      <c r="G25" s="4">
        <f t="shared" si="1"/>
        <v>1.0307366189719129</v>
      </c>
    </row>
    <row r="26" spans="1:7" x14ac:dyDescent="0.2">
      <c r="A26" s="4">
        <f>IF('True_Odds_Calculator_2-way'!A27="","",'True_Odds_Calculator_2-way'!A27)</f>
        <v>2.92</v>
      </c>
      <c r="B26" s="4">
        <f>IF('True_Odds_Calculator_2-way'!B27="","",'True_Odds_Calculator_2-way'!B27)</f>
        <v>1.41</v>
      </c>
      <c r="C26" s="4">
        <f t="shared" si="0"/>
        <v>5.1685611580685853E-2</v>
      </c>
      <c r="D26" s="4">
        <f t="shared" si="2"/>
        <v>3.1583307763117521</v>
      </c>
      <c r="E26" s="4">
        <f t="shared" si="3"/>
        <v>1.4633210122263292</v>
      </c>
      <c r="G26" s="4">
        <f t="shared" si="1"/>
        <v>1.0516856115806859</v>
      </c>
    </row>
    <row r="27" spans="1:7" x14ac:dyDescent="0.2">
      <c r="A27" s="4">
        <f>IF('True_Odds_Calculator_2-way'!A28="","",'True_Odds_Calculator_2-way'!A28)</f>
        <v>2.77</v>
      </c>
      <c r="B27" s="4">
        <f>IF('True_Odds_Calculator_2-way'!B28="","",'True_Odds_Calculator_2-way'!B28)</f>
        <v>1.46</v>
      </c>
      <c r="C27" s="4">
        <f t="shared" si="0"/>
        <v>4.594233717422469E-2</v>
      </c>
      <c r="D27" s="4">
        <f t="shared" si="2"/>
        <v>2.9582327554677779</v>
      </c>
      <c r="E27" s="4">
        <f t="shared" si="3"/>
        <v>1.5106645250457582</v>
      </c>
      <c r="G27" s="4">
        <f t="shared" si="1"/>
        <v>1.0459423371742247</v>
      </c>
    </row>
    <row r="28" spans="1:7" x14ac:dyDescent="0.2">
      <c r="A28" s="4">
        <f>IF('True_Odds_Calculator_2-way'!A29="","",'True_Odds_Calculator_2-way'!A29)</f>
        <v>2.37</v>
      </c>
      <c r="B28" s="4">
        <f>IF('True_Odds_Calculator_2-way'!B29="","",'True_Odds_Calculator_2-way'!B29)</f>
        <v>1.6</v>
      </c>
      <c r="C28" s="4">
        <f t="shared" si="0"/>
        <v>4.6940928270042148E-2</v>
      </c>
      <c r="D28" s="4">
        <f t="shared" si="2"/>
        <v>2.5095962938451355</v>
      </c>
      <c r="E28" s="4">
        <f t="shared" si="3"/>
        <v>1.6624287593160894</v>
      </c>
      <c r="G28" s="4">
        <f t="shared" si="1"/>
        <v>1.0469409282700421</v>
      </c>
    </row>
    <row r="29" spans="1:7" x14ac:dyDescent="0.2">
      <c r="A29" s="4">
        <f>IF('True_Odds_Calculator_2-way'!A30="","",'True_Odds_Calculator_2-way'!A30)</f>
        <v>2.4300000000000002</v>
      </c>
      <c r="B29" s="4">
        <f>IF('True_Odds_Calculator_2-way'!B30="","",'True_Odds_Calculator_2-way'!B30)</f>
        <v>1.57</v>
      </c>
      <c r="C29" s="4">
        <f t="shared" si="0"/>
        <v>4.846530890409162E-2</v>
      </c>
      <c r="D29" s="4">
        <f t="shared" si="2"/>
        <v>2.5820446008595312</v>
      </c>
      <c r="E29" s="4">
        <f t="shared" si="3"/>
        <v>1.6320934311565529</v>
      </c>
      <c r="G29" s="4">
        <f t="shared" si="1"/>
        <v>1.0484653089040916</v>
      </c>
    </row>
    <row r="30" spans="1:7" x14ac:dyDescent="0.2">
      <c r="A30" s="4">
        <f>IF('True_Odds_Calculator_2-way'!A31="","",'True_Odds_Calculator_2-way'!A31)</f>
        <v>2.38</v>
      </c>
      <c r="B30" s="4">
        <f>IF('True_Odds_Calculator_2-way'!B31="","",'True_Odds_Calculator_2-way'!B31)</f>
        <v>1.6</v>
      </c>
      <c r="C30" s="4">
        <f t="shared" si="0"/>
        <v>4.5168067226890818E-2</v>
      </c>
      <c r="D30" s="4">
        <f t="shared" si="2"/>
        <v>2.5151915455746368</v>
      </c>
      <c r="E30" s="4">
        <f t="shared" si="3"/>
        <v>1.65998256320837</v>
      </c>
      <c r="G30" s="4">
        <f t="shared" si="1"/>
        <v>1.0451680672268908</v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2.92</v>
      </c>
      <c r="B2" s="4">
        <f>IF('True_Odds_Calculator_3-way'!B3="","",'True_Odds_Calculator_3-way'!B3)</f>
        <v>3.01</v>
      </c>
      <c r="C2" s="4">
        <f>IF('True_Odds_Calculator_3-way'!C3="","",'True_Odds_Calculator_3-way'!C3)</f>
        <v>2.8</v>
      </c>
      <c r="D2" s="4">
        <f>IF(A2="","",((1/A2)+(1/B2)+(1/C2))-1)</f>
        <v>3.1834524188777191E-2</v>
      </c>
      <c r="E2" s="4">
        <f>IF(A2="","",(3*A2)/(3-($D2*A2)))</f>
        <v>3.0133711229457614</v>
      </c>
      <c r="F2" s="4">
        <f>IF(B2="","",(3*B2)/(3-($D2*B2)))</f>
        <v>3.109313459588217</v>
      </c>
      <c r="G2" s="4">
        <f>IF(C2="","",(3*C2)/(3-($D2*C2)))</f>
        <v>2.8857418027404456</v>
      </c>
      <c r="I2" s="4">
        <f>IF(A2="","",D2+1)</f>
        <v>1.0318345241887772</v>
      </c>
    </row>
    <row r="3" spans="1:9" x14ac:dyDescent="0.2">
      <c r="A3" s="4">
        <f>IF('True_Odds_Calculator_3-way'!A4="","",'True_Odds_Calculator_3-way'!A4)</f>
        <v>3.63</v>
      </c>
      <c r="B3" s="4">
        <f>IF('True_Odds_Calculator_3-way'!B4="","",'True_Odds_Calculator_3-way'!B4)</f>
        <v>3.66</v>
      </c>
      <c r="C3" s="4">
        <f>IF('True_Odds_Calculator_3-way'!C4="","",'True_Odds_Calculator_3-way'!C4)</f>
        <v>2.0099999999999998</v>
      </c>
      <c r="D3" s="4">
        <f t="shared" ref="D3:D66" si="0">IF(A3="","",((1/A3)+(1/B3)+(1/C3))-1)</f>
        <v>4.6218575190704048E-2</v>
      </c>
      <c r="E3" s="4">
        <f t="shared" ref="E3:E66" si="1">IF(A3="","",(3*A3)/(3-($D3*A3)))</f>
        <v>3.8450313641708083</v>
      </c>
      <c r="F3" s="4">
        <f t="shared" ref="F3:F66" si="2">IF(B3="","",(3*B3)/(3-($D3*B3)))</f>
        <v>3.8787073598604249</v>
      </c>
      <c r="G3" s="4">
        <f t="shared" ref="G3:G66" si="3">IF(C3="","",(3*C3)/(3-($D3*C3)))</f>
        <v>2.0742315788884995</v>
      </c>
      <c r="I3" s="4">
        <f t="shared" ref="I3:I66" si="4">IF(A3="","",D3+1)</f>
        <v>1.046218575190704</v>
      </c>
    </row>
    <row r="4" spans="1:9" x14ac:dyDescent="0.2">
      <c r="A4" s="4">
        <f>IF('True_Odds_Calculator_3-way'!A5="","",'True_Odds_Calculator_3-way'!A5)</f>
        <v>2.39</v>
      </c>
      <c r="B4" s="4">
        <f>IF('True_Odds_Calculator_3-way'!B5="","",'True_Odds_Calculator_3-way'!B5)</f>
        <v>3.5</v>
      </c>
      <c r="C4" s="4">
        <f>IF('True_Odds_Calculator_3-way'!C5="","",'True_Odds_Calculator_3-way'!C5)</f>
        <v>2.94</v>
      </c>
      <c r="D4" s="4">
        <f t="shared" si="0"/>
        <v>4.4260381977058616E-2</v>
      </c>
      <c r="E4" s="4">
        <f t="shared" si="1"/>
        <v>2.4773533905276768</v>
      </c>
      <c r="F4" s="4">
        <f t="shared" si="2"/>
        <v>3.6905703981231839</v>
      </c>
      <c r="G4" s="4">
        <f t="shared" si="3"/>
        <v>3.0733051465228169</v>
      </c>
      <c r="I4" s="4">
        <f t="shared" si="4"/>
        <v>1.0442603819770586</v>
      </c>
    </row>
    <row r="5" spans="1:9" x14ac:dyDescent="0.2">
      <c r="A5" s="4">
        <f>IF('True_Odds_Calculator_3-way'!A6="","",'True_Odds_Calculator_3-way'!A6)</f>
        <v>2.36</v>
      </c>
      <c r="B5" s="4">
        <f>IF('True_Odds_Calculator_3-way'!B6="","",'True_Odds_Calculator_3-way'!B6)</f>
        <v>3.65</v>
      </c>
      <c r="C5" s="4">
        <f>IF('True_Odds_Calculator_3-way'!C6="","",'True_Odds_Calculator_3-way'!C6)</f>
        <v>2.88</v>
      </c>
      <c r="D5" s="4">
        <f t="shared" si="0"/>
        <v>4.4923638521270348E-2</v>
      </c>
      <c r="E5" s="4">
        <f t="shared" si="1"/>
        <v>2.4464576391975159</v>
      </c>
      <c r="F5" s="4">
        <f t="shared" si="2"/>
        <v>3.8610328326741343</v>
      </c>
      <c r="G5" s="4">
        <f t="shared" si="3"/>
        <v>3.0098028431480395</v>
      </c>
      <c r="I5" s="4">
        <f t="shared" si="4"/>
        <v>1.0449236385212703</v>
      </c>
    </row>
    <row r="6" spans="1:9" x14ac:dyDescent="0.2">
      <c r="A6" s="4">
        <f>IF('True_Odds_Calculator_3-way'!A7="","",'True_Odds_Calculator_3-way'!A7)</f>
        <v>2.39</v>
      </c>
      <c r="B6" s="4">
        <f>IF('True_Odds_Calculator_3-way'!B7="","",'True_Odds_Calculator_3-way'!B7)</f>
        <v>3.39</v>
      </c>
      <c r="C6" s="4">
        <f>IF('True_Odds_Calculator_3-way'!C7="","",'True_Odds_Calculator_3-way'!C7)</f>
        <v>3.03</v>
      </c>
      <c r="D6" s="4">
        <f t="shared" si="0"/>
        <v>4.3428295878797263E-2</v>
      </c>
      <c r="E6" s="4">
        <f t="shared" si="1"/>
        <v>2.4756523109729907</v>
      </c>
      <c r="F6" s="4">
        <f t="shared" si="2"/>
        <v>3.5649460720753501</v>
      </c>
      <c r="G6" s="4">
        <f t="shared" si="3"/>
        <v>3.1690005358396149</v>
      </c>
      <c r="I6" s="4">
        <f t="shared" si="4"/>
        <v>1.0434282958787973</v>
      </c>
    </row>
    <row r="7" spans="1:9" x14ac:dyDescent="0.2">
      <c r="A7" s="4">
        <f>IF('True_Odds_Calculator_3-way'!A8="","",'True_Odds_Calculator_3-way'!A8)</f>
        <v>2.62</v>
      </c>
      <c r="B7" s="4">
        <f>IF('True_Odds_Calculator_3-way'!B8="","",'True_Odds_Calculator_3-way'!B8)</f>
        <v>3.72</v>
      </c>
      <c r="C7" s="4">
        <f>IF('True_Odds_Calculator_3-way'!C8="","",'True_Odds_Calculator_3-way'!C8)</f>
        <v>2.54</v>
      </c>
      <c r="D7" s="4">
        <f t="shared" si="0"/>
        <v>4.4197381015627091E-2</v>
      </c>
      <c r="E7" s="4">
        <f t="shared" si="1"/>
        <v>2.725189723742504</v>
      </c>
      <c r="F7" s="4">
        <f t="shared" si="2"/>
        <v>3.9356947780676634</v>
      </c>
      <c r="G7" s="4">
        <f t="shared" si="3"/>
        <v>2.6387429465409484</v>
      </c>
      <c r="I7" s="4">
        <f t="shared" si="4"/>
        <v>1.0441973810156271</v>
      </c>
    </row>
    <row r="8" spans="1:9" x14ac:dyDescent="0.2">
      <c r="A8" s="4">
        <f>IF('True_Odds_Calculator_3-way'!A9="","",'True_Odds_Calculator_3-way'!A9)</f>
        <v>2.16</v>
      </c>
      <c r="B8" s="4">
        <f>IF('True_Odds_Calculator_3-way'!B9="","",'True_Odds_Calculator_3-way'!B9)</f>
        <v>3.47</v>
      </c>
      <c r="C8" s="4">
        <f>IF('True_Odds_Calculator_3-way'!C9="","",'True_Odds_Calculator_3-way'!C9)</f>
        <v>3.4</v>
      </c>
      <c r="D8" s="4">
        <f t="shared" si="0"/>
        <v>4.5265048062132385E-2</v>
      </c>
      <c r="E8" s="4">
        <f t="shared" si="1"/>
        <v>2.2327677649378748</v>
      </c>
      <c r="F8" s="4">
        <f t="shared" si="2"/>
        <v>3.6617148374785904</v>
      </c>
      <c r="G8" s="4">
        <f t="shared" si="3"/>
        <v>3.5838530513667681</v>
      </c>
      <c r="I8" s="4">
        <f t="shared" si="4"/>
        <v>1.0452650480621324</v>
      </c>
    </row>
    <row r="9" spans="1:9" x14ac:dyDescent="0.2">
      <c r="A9" s="4">
        <f>IF('True_Odds_Calculator_3-way'!A10="","",'True_Odds_Calculator_3-way'!A10)</f>
        <v>2.92</v>
      </c>
      <c r="B9" s="4">
        <f>IF('True_Odds_Calculator_3-way'!B10="","",'True_Odds_Calculator_3-way'!B10)</f>
        <v>3.2</v>
      </c>
      <c r="C9" s="4">
        <f>IF('True_Odds_Calculator_3-way'!C10="","",'True_Odds_Calculator_3-way'!C10)</f>
        <v>2.57</v>
      </c>
      <c r="D9" s="4">
        <f t="shared" si="0"/>
        <v>4.4070811790416275E-2</v>
      </c>
      <c r="E9" s="4">
        <f t="shared" si="1"/>
        <v>3.0508688184137331</v>
      </c>
      <c r="F9" s="4">
        <f t="shared" si="2"/>
        <v>3.3578486572751749</v>
      </c>
      <c r="G9" s="4">
        <f t="shared" si="3"/>
        <v>2.6708346803254135</v>
      </c>
      <c r="I9" s="4">
        <f t="shared" si="4"/>
        <v>1.0440708117904163</v>
      </c>
    </row>
    <row r="10" spans="1:9" x14ac:dyDescent="0.2">
      <c r="A10" s="4">
        <f>IF('True_Odds_Calculator_3-way'!A11="","",'True_Odds_Calculator_3-way'!A11)</f>
        <v>1.98</v>
      </c>
      <c r="B10" s="4">
        <f>IF('True_Odds_Calculator_3-way'!B11="","",'True_Odds_Calculator_3-way'!B11)</f>
        <v>3.46</v>
      </c>
      <c r="C10" s="4">
        <f>IF('True_Odds_Calculator_3-way'!C11="","",'True_Odds_Calculator_3-way'!C11)</f>
        <v>4.25</v>
      </c>
      <c r="D10" s="4">
        <f t="shared" si="0"/>
        <v>2.9361963738026464E-2</v>
      </c>
      <c r="E10" s="4">
        <f t="shared" si="1"/>
        <v>2.0191284809790084</v>
      </c>
      <c r="F10" s="4">
        <f t="shared" si="2"/>
        <v>3.5812768295332948</v>
      </c>
      <c r="G10" s="4">
        <f t="shared" si="3"/>
        <v>4.434456149257521</v>
      </c>
      <c r="I10" s="4">
        <f t="shared" si="4"/>
        <v>1.0293619637380265</v>
      </c>
    </row>
    <row r="11" spans="1:9" x14ac:dyDescent="0.2">
      <c r="A11" s="4">
        <f>IF('True_Odds_Calculator_3-way'!A12="","",'True_Odds_Calculator_3-way'!A12)</f>
        <v>2.2400000000000002</v>
      </c>
      <c r="B11" s="4">
        <f>IF('True_Odds_Calculator_3-way'!B12="","",'True_Odds_Calculator_3-way'!B12)</f>
        <v>3.28</v>
      </c>
      <c r="C11" s="4">
        <f>IF('True_Odds_Calculator_3-way'!C12="","",'True_Odds_Calculator_3-way'!C12)</f>
        <v>3.6</v>
      </c>
      <c r="D11" s="4">
        <f t="shared" si="0"/>
        <v>2.908439798683693E-2</v>
      </c>
      <c r="E11" s="4">
        <f t="shared" si="1"/>
        <v>2.2897244588904484</v>
      </c>
      <c r="F11" s="4">
        <f t="shared" si="2"/>
        <v>3.387726105251653</v>
      </c>
      <c r="G11" s="4">
        <f t="shared" si="3"/>
        <v>3.7301883386485346</v>
      </c>
      <c r="I11" s="4">
        <f t="shared" si="4"/>
        <v>1.0290843979868369</v>
      </c>
    </row>
    <row r="12" spans="1:9" x14ac:dyDescent="0.2">
      <c r="A12" s="4">
        <f>IF('True_Odds_Calculator_3-way'!A13="","",'True_Odds_Calculator_3-way'!A13)</f>
        <v>2.4500000000000002</v>
      </c>
      <c r="B12" s="4">
        <f>IF('True_Odds_Calculator_3-way'!B13="","",'True_Odds_Calculator_3-way'!B13)</f>
        <v>3.57</v>
      </c>
      <c r="C12" s="4">
        <f>IF('True_Odds_Calculator_3-way'!C13="","",'True_Odds_Calculator_3-way'!C13)</f>
        <v>2.66</v>
      </c>
      <c r="D12" s="4">
        <f t="shared" si="0"/>
        <v>6.4215159748109762E-2</v>
      </c>
      <c r="E12" s="4">
        <f t="shared" si="1"/>
        <v>2.5855947432429982</v>
      </c>
      <c r="F12" s="4">
        <f t="shared" si="2"/>
        <v>3.8653767876041352</v>
      </c>
      <c r="G12" s="4">
        <f t="shared" si="3"/>
        <v>2.820597611928477</v>
      </c>
      <c r="I12" s="4">
        <f t="shared" si="4"/>
        <v>1.0642151597481098</v>
      </c>
    </row>
    <row r="13" spans="1:9" x14ac:dyDescent="0.2">
      <c r="A13" s="4">
        <f>IF('True_Odds_Calculator_3-way'!A14="","",'True_Odds_Calculator_3-way'!A14)</f>
        <v>1.7</v>
      </c>
      <c r="B13" s="4">
        <f>IF('True_Odds_Calculator_3-way'!B14="","",'True_Odds_Calculator_3-way'!B14)</f>
        <v>3.61</v>
      </c>
      <c r="C13" s="4">
        <f>IF('True_Odds_Calculator_3-way'!C14="","",'True_Odds_Calculator_3-way'!C14)</f>
        <v>5.82</v>
      </c>
      <c r="D13" s="4">
        <f t="shared" si="0"/>
        <v>3.7064910208878921E-2</v>
      </c>
      <c r="E13" s="4">
        <f t="shared" si="1"/>
        <v>1.7364718991798951</v>
      </c>
      <c r="F13" s="4">
        <f t="shared" si="2"/>
        <v>3.7785277877886205</v>
      </c>
      <c r="G13" s="4">
        <f t="shared" si="3"/>
        <v>6.2709160222249016</v>
      </c>
      <c r="I13" s="4">
        <f t="shared" si="4"/>
        <v>1.0370649102088789</v>
      </c>
    </row>
    <row r="14" spans="1:9" x14ac:dyDescent="0.2">
      <c r="A14" s="4">
        <f>IF('True_Odds_Calculator_3-way'!A15="","",'True_Odds_Calculator_3-way'!A15)</f>
        <v>2.2799999999999998</v>
      </c>
      <c r="B14" s="4">
        <f>IF('True_Odds_Calculator_3-way'!B15="","",'True_Odds_Calculator_3-way'!B15)</f>
        <v>3.13</v>
      </c>
      <c r="C14" s="4">
        <f>IF('True_Odds_Calculator_3-way'!C15="","",'True_Odds_Calculator_3-way'!C15)</f>
        <v>3.63</v>
      </c>
      <c r="D14" s="4">
        <f t="shared" si="0"/>
        <v>3.3567402783355682E-2</v>
      </c>
      <c r="E14" s="4">
        <f t="shared" si="1"/>
        <v>2.3396883177126098</v>
      </c>
      <c r="F14" s="4">
        <f t="shared" si="2"/>
        <v>3.2435972305417713</v>
      </c>
      <c r="G14" s="4">
        <f t="shared" si="3"/>
        <v>3.7836800581432031</v>
      </c>
      <c r="I14" s="4">
        <f t="shared" si="4"/>
        <v>1.0335674027833557</v>
      </c>
    </row>
    <row r="15" spans="1:9" x14ac:dyDescent="0.2">
      <c r="A15" s="4">
        <f>IF('True_Odds_Calculator_3-way'!A16="","",'True_Odds_Calculator_3-way'!A16)</f>
        <v>2.25</v>
      </c>
      <c r="B15" s="4">
        <f>IF('True_Odds_Calculator_3-way'!B16="","",'True_Odds_Calculator_3-way'!B16)</f>
        <v>3.05</v>
      </c>
      <c r="C15" s="4">
        <f>IF('True_Odds_Calculator_3-way'!C16="","",'True_Odds_Calculator_3-way'!C16)</f>
        <v>3.83</v>
      </c>
      <c r="D15" s="4">
        <f t="shared" si="0"/>
        <v>3.3409902647586254E-2</v>
      </c>
      <c r="E15" s="4">
        <f t="shared" si="1"/>
        <v>2.3078282375581254</v>
      </c>
      <c r="F15" s="4">
        <f t="shared" si="2"/>
        <v>3.1572411722015064</v>
      </c>
      <c r="G15" s="4">
        <f t="shared" si="3"/>
        <v>4.000640558110037</v>
      </c>
      <c r="I15" s="4">
        <f t="shared" si="4"/>
        <v>1.0334099026475863</v>
      </c>
    </row>
    <row r="16" spans="1:9" x14ac:dyDescent="0.2">
      <c r="A16" s="4">
        <f>IF('True_Odds_Calculator_3-way'!A17="","",'True_Odds_Calculator_3-way'!A17)</f>
        <v>2.12</v>
      </c>
      <c r="B16" s="4">
        <f>IF('True_Odds_Calculator_3-way'!B17="","",'True_Odds_Calculator_3-way'!B17)</f>
        <v>3.03</v>
      </c>
      <c r="C16" s="4">
        <f>IF('True_Odds_Calculator_3-way'!C17="","",'True_Odds_Calculator_3-way'!C17)</f>
        <v>4.1100000000000003</v>
      </c>
      <c r="D16" s="4">
        <f t="shared" si="0"/>
        <v>4.5040118940967044E-2</v>
      </c>
      <c r="E16" s="4">
        <f t="shared" si="1"/>
        <v>2.1896943600577656</v>
      </c>
      <c r="F16" s="4">
        <f t="shared" si="2"/>
        <v>3.174405350498843</v>
      </c>
      <c r="G16" s="4">
        <f t="shared" si="3"/>
        <v>4.3802853449145474</v>
      </c>
      <c r="I16" s="4">
        <f t="shared" si="4"/>
        <v>1.045040118940967</v>
      </c>
    </row>
    <row r="17" spans="1:9" x14ac:dyDescent="0.2">
      <c r="A17" s="4">
        <f>IF('True_Odds_Calculator_3-way'!A18="","",'True_Odds_Calculator_3-way'!A18)</f>
        <v>1.9</v>
      </c>
      <c r="B17" s="4">
        <f>IF('True_Odds_Calculator_3-way'!B18="","",'True_Odds_Calculator_3-way'!B18)</f>
        <v>3.16</v>
      </c>
      <c r="C17" s="4">
        <f>IF('True_Odds_Calculator_3-way'!C18="","",'True_Odds_Calculator_3-way'!C18)</f>
        <v>5.18</v>
      </c>
      <c r="D17" s="4">
        <f t="shared" si="0"/>
        <v>3.5821678726408956E-2</v>
      </c>
      <c r="E17" s="4">
        <f t="shared" si="1"/>
        <v>1.9441060569691149</v>
      </c>
      <c r="F17" s="4">
        <f t="shared" si="2"/>
        <v>3.2839090072054269</v>
      </c>
      <c r="G17" s="4">
        <f t="shared" si="3"/>
        <v>5.5215174411998635</v>
      </c>
      <c r="I17" s="4">
        <f t="shared" si="4"/>
        <v>1.035821678726409</v>
      </c>
    </row>
    <row r="18" spans="1:9" x14ac:dyDescent="0.2">
      <c r="A18" s="4">
        <f>IF('True_Odds_Calculator_3-way'!A19="","",'True_Odds_Calculator_3-way'!A19)</f>
        <v>1.95</v>
      </c>
      <c r="B18" s="4">
        <f>IF('True_Odds_Calculator_3-way'!B19="","",'True_Odds_Calculator_3-way'!B19)</f>
        <v>3.33</v>
      </c>
      <c r="C18" s="4">
        <f>IF('True_Odds_Calculator_3-way'!C19="","",'True_Odds_Calculator_3-way'!C19)</f>
        <v>4.6100000000000003</v>
      </c>
      <c r="D18" s="4">
        <f t="shared" si="0"/>
        <v>3.0040552817125477E-2</v>
      </c>
      <c r="E18" s="4">
        <f t="shared" si="1"/>
        <v>1.9888347010223866</v>
      </c>
      <c r="F18" s="4">
        <f t="shared" si="2"/>
        <v>3.444869210776611</v>
      </c>
      <c r="G18" s="4">
        <f t="shared" si="3"/>
        <v>4.8331074333864255</v>
      </c>
      <c r="I18" s="4">
        <f t="shared" si="4"/>
        <v>1.0300405528171255</v>
      </c>
    </row>
    <row r="19" spans="1:9" x14ac:dyDescent="0.2">
      <c r="A19" s="4">
        <f>IF('True_Odds_Calculator_3-way'!A20="","",'True_Odds_Calculator_3-way'!A20)</f>
        <v>1.94</v>
      </c>
      <c r="B19" s="4">
        <f>IF('True_Odds_Calculator_3-way'!B20="","",'True_Odds_Calculator_3-way'!B20)</f>
        <v>3.41</v>
      </c>
      <c r="C19" s="4">
        <f>IF('True_Odds_Calculator_3-way'!C20="","",'True_Odds_Calculator_3-way'!C20)</f>
        <v>4.54</v>
      </c>
      <c r="D19" s="4">
        <f t="shared" si="0"/>
        <v>2.8983366671199384E-2</v>
      </c>
      <c r="E19" s="4">
        <f t="shared" si="1"/>
        <v>1.9770551078169707</v>
      </c>
      <c r="F19" s="4">
        <f t="shared" si="2"/>
        <v>3.526167569311526</v>
      </c>
      <c r="G19" s="4">
        <f t="shared" si="3"/>
        <v>4.748266046983419</v>
      </c>
      <c r="I19" s="4">
        <f t="shared" si="4"/>
        <v>1.0289833666711994</v>
      </c>
    </row>
    <row r="20" spans="1:9" x14ac:dyDescent="0.2">
      <c r="A20" s="4">
        <f>IF('True_Odds_Calculator_3-way'!A21="","",'True_Odds_Calculator_3-way'!A21)</f>
        <v>1.71</v>
      </c>
      <c r="B20" s="4">
        <f>IF('True_Odds_Calculator_3-way'!B21="","",'True_Odds_Calculator_3-way'!B21)</f>
        <v>3.61</v>
      </c>
      <c r="C20" s="4">
        <f>IF('True_Odds_Calculator_3-way'!C21="","",'True_Odds_Calculator_3-way'!C21)</f>
        <v>5.95</v>
      </c>
      <c r="D20" s="4">
        <f t="shared" si="0"/>
        <v>2.9870858777490739E-2</v>
      </c>
      <c r="E20" s="4">
        <f t="shared" si="1"/>
        <v>1.7396194381410752</v>
      </c>
      <c r="F20" s="4">
        <f t="shared" si="2"/>
        <v>3.7445980803936068</v>
      </c>
      <c r="G20" s="4">
        <f t="shared" si="3"/>
        <v>6.3246996853716935</v>
      </c>
      <c r="I20" s="4">
        <f t="shared" si="4"/>
        <v>1.0298708587774907</v>
      </c>
    </row>
    <row r="21" spans="1:9" x14ac:dyDescent="0.2">
      <c r="A21" s="4">
        <f>IF('True_Odds_Calculator_3-way'!A22="","",'True_Odds_Calculator_3-way'!A22)</f>
        <v>3.07</v>
      </c>
      <c r="B21" s="4">
        <f>IF('True_Odds_Calculator_3-way'!B22="","",'True_Odds_Calculator_3-way'!B22)</f>
        <v>3.2</v>
      </c>
      <c r="C21" s="4">
        <f>IF('True_Odds_Calculator_3-way'!C22="","",'True_Odds_Calculator_3-way'!C22)</f>
        <v>2.57</v>
      </c>
      <c r="D21" s="4">
        <f t="shared" si="0"/>
        <v>2.7337957388560152E-2</v>
      </c>
      <c r="E21" s="4">
        <f t="shared" si="1"/>
        <v>3.1583577199023596</v>
      </c>
      <c r="F21" s="4">
        <f t="shared" si="2"/>
        <v>3.2961163612057374</v>
      </c>
      <c r="G21" s="4">
        <f t="shared" si="3"/>
        <v>2.6316315391195402</v>
      </c>
      <c r="I21" s="4">
        <f t="shared" si="4"/>
        <v>1.0273379573885602</v>
      </c>
    </row>
    <row r="22" spans="1:9" x14ac:dyDescent="0.2">
      <c r="A22" s="4">
        <f>IF('True_Odds_Calculator_3-way'!A23="","",'True_Odds_Calculator_3-way'!A23)</f>
        <v>2.02</v>
      </c>
      <c r="B22" s="4">
        <f>IF('True_Odds_Calculator_3-way'!B23="","",'True_Odds_Calculator_3-way'!B23)</f>
        <v>3.19</v>
      </c>
      <c r="C22" s="4">
        <f>IF('True_Odds_Calculator_3-way'!C23="","",'True_Odds_Calculator_3-way'!C23)</f>
        <v>4.5599999999999996</v>
      </c>
      <c r="D22" s="4">
        <f t="shared" si="0"/>
        <v>2.7827374388981641E-2</v>
      </c>
      <c r="E22" s="4">
        <f t="shared" si="1"/>
        <v>2.058571660497496</v>
      </c>
      <c r="F22" s="4">
        <f t="shared" si="2"/>
        <v>3.2872695660579048</v>
      </c>
      <c r="G22" s="4">
        <f t="shared" si="3"/>
        <v>4.761395651918404</v>
      </c>
      <c r="I22" s="4">
        <f t="shared" si="4"/>
        <v>1.0278273743889816</v>
      </c>
    </row>
    <row r="23" spans="1:9" x14ac:dyDescent="0.2">
      <c r="A23" s="4">
        <f>IF('True_Odds_Calculator_3-way'!A24="","",'True_Odds_Calculator_3-way'!A24)</f>
        <v>4.24</v>
      </c>
      <c r="B23" s="4">
        <f>IF('True_Odds_Calculator_3-way'!B24="","",'True_Odds_Calculator_3-way'!B24)</f>
        <v>3.4</v>
      </c>
      <c r="C23" s="4">
        <f>IF('True_Odds_Calculator_3-way'!C24="","",'True_Odds_Calculator_3-way'!C24)</f>
        <v>2.0099999999999998</v>
      </c>
      <c r="D23" s="4">
        <f t="shared" si="0"/>
        <v>2.7479141473542468E-2</v>
      </c>
      <c r="E23" s="4">
        <f t="shared" si="1"/>
        <v>4.4113233897094055</v>
      </c>
      <c r="F23" s="4">
        <f t="shared" si="2"/>
        <v>3.5092899104435196</v>
      </c>
      <c r="G23" s="4">
        <f t="shared" si="3"/>
        <v>2.0477002602483383</v>
      </c>
      <c r="I23" s="4">
        <f t="shared" si="4"/>
        <v>1.0274791414735425</v>
      </c>
    </row>
    <row r="24" spans="1:9" x14ac:dyDescent="0.2">
      <c r="A24" s="4">
        <f>IF('True_Odds_Calculator_3-way'!A25="","",'True_Odds_Calculator_3-way'!A25)</f>
        <v>2.5299999999999998</v>
      </c>
      <c r="B24" s="4">
        <f>IF('True_Odds_Calculator_3-way'!B25="","",'True_Odds_Calculator_3-way'!B25)</f>
        <v>3.07</v>
      </c>
      <c r="C24" s="4">
        <f>IF('True_Odds_Calculator_3-way'!C25="","",'True_Odds_Calculator_3-way'!C25)</f>
        <v>3.27</v>
      </c>
      <c r="D24" s="4">
        <f t="shared" si="0"/>
        <v>2.6800213572365728E-2</v>
      </c>
      <c r="E24" s="4">
        <f t="shared" si="1"/>
        <v>2.5885041104576074</v>
      </c>
      <c r="F24" s="4">
        <f t="shared" si="2"/>
        <v>3.1565706933417106</v>
      </c>
      <c r="G24" s="4">
        <f t="shared" si="3"/>
        <v>3.3683984393529149</v>
      </c>
      <c r="I24" s="4">
        <f t="shared" si="4"/>
        <v>1.0268002135723657</v>
      </c>
    </row>
    <row r="25" spans="1:9" x14ac:dyDescent="0.2">
      <c r="A25" s="4">
        <f>IF('True_Odds_Calculator_3-way'!A26="","",'True_Odds_Calculator_3-way'!A26)</f>
        <v>2.4500000000000002</v>
      </c>
      <c r="B25" s="4">
        <f>IF('True_Odds_Calculator_3-way'!B26="","",'True_Odds_Calculator_3-way'!B26)</f>
        <v>3.32</v>
      </c>
      <c r="C25" s="4">
        <f>IF('True_Odds_Calculator_3-way'!C26="","",'True_Odds_Calculator_3-way'!C26)</f>
        <v>3.14</v>
      </c>
      <c r="D25" s="4">
        <f t="shared" si="0"/>
        <v>2.7839422162848626E-2</v>
      </c>
      <c r="E25" s="4">
        <f t="shared" si="1"/>
        <v>2.5069979216944733</v>
      </c>
      <c r="F25" s="4">
        <f t="shared" si="2"/>
        <v>3.4255372416617336</v>
      </c>
      <c r="G25" s="4">
        <f t="shared" si="3"/>
        <v>3.2342412464501225</v>
      </c>
      <c r="I25" s="4">
        <f t="shared" si="4"/>
        <v>1.0278394221628486</v>
      </c>
    </row>
    <row r="26" spans="1:9" x14ac:dyDescent="0.2">
      <c r="A26" s="4">
        <f>IF('True_Odds_Calculator_3-way'!A27="","",'True_Odds_Calculator_3-way'!A27)</f>
        <v>2.68</v>
      </c>
      <c r="B26" s="4">
        <f>IF('True_Odds_Calculator_3-way'!B27="","",'True_Odds_Calculator_3-way'!B27)</f>
        <v>2.86</v>
      </c>
      <c r="C26" s="4">
        <f>IF('True_Odds_Calculator_3-way'!C27="","",'True_Odds_Calculator_3-way'!C27)</f>
        <v>3.11</v>
      </c>
      <c r="D26" s="4">
        <f t="shared" si="0"/>
        <v>4.4328086368687236E-2</v>
      </c>
      <c r="E26" s="4">
        <f t="shared" si="1"/>
        <v>2.7905032510861152</v>
      </c>
      <c r="F26" s="4">
        <f t="shared" si="2"/>
        <v>2.9861949325631225</v>
      </c>
      <c r="G26" s="4">
        <f t="shared" si="3"/>
        <v>3.2597990092684164</v>
      </c>
      <c r="I26" s="4">
        <f t="shared" si="4"/>
        <v>1.0443280863686872</v>
      </c>
    </row>
    <row r="27" spans="1:9" x14ac:dyDescent="0.2">
      <c r="A27" s="4">
        <f>IF('True_Odds_Calculator_3-way'!A28="","",'True_Odds_Calculator_3-way'!A28)</f>
        <v>2.62</v>
      </c>
      <c r="B27" s="4">
        <f>IF('True_Odds_Calculator_3-way'!B28="","",'True_Odds_Calculator_3-way'!B28)</f>
        <v>2.99</v>
      </c>
      <c r="C27" s="4">
        <f>IF('True_Odds_Calculator_3-way'!C28="","",'True_Odds_Calculator_3-way'!C28)</f>
        <v>3.05</v>
      </c>
      <c r="D27" s="4">
        <f t="shared" si="0"/>
        <v>4.399640230711066E-2</v>
      </c>
      <c r="E27" s="4">
        <f t="shared" si="1"/>
        <v>2.7246922811129539</v>
      </c>
      <c r="F27" s="4">
        <f t="shared" si="2"/>
        <v>3.127123579790235</v>
      </c>
      <c r="G27" s="4">
        <f t="shared" si="3"/>
        <v>3.1928135129368616</v>
      </c>
      <c r="I27" s="4">
        <f t="shared" si="4"/>
        <v>1.0439964023071107</v>
      </c>
    </row>
    <row r="28" spans="1:9" x14ac:dyDescent="0.2">
      <c r="A28" s="4">
        <f>IF('True_Odds_Calculator_3-way'!A29="","",'True_Odds_Calculator_3-way'!A29)</f>
        <v>3.67</v>
      </c>
      <c r="B28" s="4">
        <f>IF('True_Odds_Calculator_3-way'!B29="","",'True_Odds_Calculator_3-way'!B29)</f>
        <v>3.12</v>
      </c>
      <c r="C28" s="4">
        <f>IF('True_Odds_Calculator_3-way'!C29="","",'True_Odds_Calculator_3-way'!C29)</f>
        <v>2.21</v>
      </c>
      <c r="D28" s="4">
        <f t="shared" si="0"/>
        <v>4.5481072328323435E-2</v>
      </c>
      <c r="E28" s="4">
        <f t="shared" si="1"/>
        <v>3.886223703439482</v>
      </c>
      <c r="F28" s="4">
        <f t="shared" si="2"/>
        <v>3.2749039910989874</v>
      </c>
      <c r="G28" s="4">
        <f t="shared" si="3"/>
        <v>2.2866115241664797</v>
      </c>
      <c r="I28" s="4">
        <f t="shared" si="4"/>
        <v>1.0454810723283234</v>
      </c>
    </row>
    <row r="29" spans="1:9" x14ac:dyDescent="0.2">
      <c r="A29" s="4">
        <f>IF('True_Odds_Calculator_3-way'!A30="","",'True_Odds_Calculator_3-way'!A30)</f>
        <v>2.67</v>
      </c>
      <c r="B29" s="4">
        <f>IF('True_Odds_Calculator_3-way'!B30="","",'True_Odds_Calculator_3-way'!B30)</f>
        <v>3.06</v>
      </c>
      <c r="C29" s="4">
        <f>IF('True_Odds_Calculator_3-way'!C30="","",'True_Odds_Calculator_3-way'!C30)</f>
        <v>2.91</v>
      </c>
      <c r="D29" s="4">
        <f t="shared" si="0"/>
        <v>4.4971832510756204E-2</v>
      </c>
      <c r="E29" s="4">
        <f t="shared" si="1"/>
        <v>2.7813222301693195</v>
      </c>
      <c r="F29" s="4">
        <f t="shared" si="2"/>
        <v>3.2071144082509062</v>
      </c>
      <c r="G29" s="4">
        <f t="shared" si="3"/>
        <v>3.0427321221931369</v>
      </c>
      <c r="I29" s="4">
        <f t="shared" si="4"/>
        <v>1.0449718325107562</v>
      </c>
    </row>
    <row r="30" spans="1:9" x14ac:dyDescent="0.2">
      <c r="A30" s="4">
        <f>IF('True_Odds_Calculator_3-way'!A31="","",'True_Odds_Calculator_3-way'!A31)</f>
        <v>2.72</v>
      </c>
      <c r="B30" s="4">
        <f>IF('True_Odds_Calculator_3-way'!B31="","",'True_Odds_Calculator_3-way'!B31)</f>
        <v>3.16</v>
      </c>
      <c r="C30" s="4">
        <f>IF('True_Odds_Calculator_3-way'!C31="","",'True_Odds_Calculator_3-way'!C31)</f>
        <v>2.78</v>
      </c>
      <c r="D30" s="4">
        <f t="shared" si="0"/>
        <v>4.3814985241888316E-2</v>
      </c>
      <c r="E30" s="4">
        <f t="shared" si="1"/>
        <v>2.8325236641723288</v>
      </c>
      <c r="F30" s="4">
        <f t="shared" si="2"/>
        <v>3.3128960651184665</v>
      </c>
      <c r="G30" s="4">
        <f t="shared" si="3"/>
        <v>2.8976500582731735</v>
      </c>
      <c r="I30" s="4">
        <f t="shared" si="4"/>
        <v>1.0438149852418883</v>
      </c>
    </row>
    <row r="31" spans="1: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str">
        <f>IF('True_Odds_Calculator_3-way'!A39="","",'True_Odds_Calculator_3-way'!A39)</f>
        <v/>
      </c>
      <c r="B38" s="4" t="str">
        <f>IF('True_Odds_Calculator_3-way'!B39="","",'True_Odds_Calculator_3-way'!B39)</f>
        <v/>
      </c>
      <c r="C38" s="4" t="str">
        <f>IF('True_Odds_Calculator_3-way'!C39="","",'True_Odds_Calculator_3-way'!C39)</f>
        <v/>
      </c>
      <c r="D38" s="4" t="str">
        <f t="shared" si="0"/>
        <v/>
      </c>
      <c r="E38" s="4" t="str">
        <f t="shared" si="1"/>
        <v/>
      </c>
      <c r="F38" s="4" t="str">
        <f t="shared" si="2"/>
        <v/>
      </c>
      <c r="G38" s="4" t="str">
        <f t="shared" si="3"/>
        <v/>
      </c>
      <c r="I38" s="4" t="str">
        <f t="shared" si="4"/>
        <v/>
      </c>
    </row>
    <row r="39" spans="1:9" x14ac:dyDescent="0.2">
      <c r="A39" s="4" t="str">
        <f>IF('True_Odds_Calculator_3-way'!A40="","",'True_Odds_Calculator_3-way'!A40)</f>
        <v/>
      </c>
      <c r="B39" s="4" t="str">
        <f>IF('True_Odds_Calculator_3-way'!B40="","",'True_Odds_Calculator_3-way'!B40)</f>
        <v/>
      </c>
      <c r="C39" s="4" t="str">
        <f>IF('True_Odds_Calculator_3-way'!C40="","",'True_Odds_Calculator_3-way'!C40)</f>
        <v/>
      </c>
      <c r="D39" s="4" t="str">
        <f t="shared" si="0"/>
        <v/>
      </c>
      <c r="E39" s="4" t="str">
        <f t="shared" si="1"/>
        <v/>
      </c>
      <c r="F39" s="4" t="str">
        <f t="shared" si="2"/>
        <v/>
      </c>
      <c r="G39" s="4" t="str">
        <f t="shared" si="3"/>
        <v/>
      </c>
      <c r="I39" s="4" t="str">
        <f t="shared" si="4"/>
        <v/>
      </c>
    </row>
    <row r="40" spans="1:9" x14ac:dyDescent="0.2">
      <c r="A40" s="4" t="str">
        <f>IF('True_Odds_Calculator_3-way'!A41="","",'True_Odds_Calculator_3-way'!A41)</f>
        <v/>
      </c>
      <c r="B40" s="4" t="str">
        <f>IF('True_Odds_Calculator_3-way'!B41="","",'True_Odds_Calculator_3-way'!B41)</f>
        <v/>
      </c>
      <c r="C40" s="4" t="str">
        <f>IF('True_Odds_Calculator_3-way'!C41="","",'True_Odds_Calculator_3-way'!C41)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2.6</v>
      </c>
      <c r="B2" s="4">
        <f>IF('True_Odds_Calculator_2-way'!B3="","",'True_Odds_Calculator_2-way'!B3)</f>
        <v>1.53</v>
      </c>
      <c r="C2" s="4">
        <f>1/A2</f>
        <v>0.38461538461538458</v>
      </c>
      <c r="D2">
        <f>1/B2</f>
        <v>0.65359477124183007</v>
      </c>
      <c r="E2">
        <f>C2+D2-1</f>
        <v>3.8210155857214545E-2</v>
      </c>
      <c r="F2">
        <f>C2+D2-(C2*D2)-1</f>
        <v>-0.21317244846656624</v>
      </c>
      <c r="G2">
        <v>0</v>
      </c>
      <c r="H2">
        <f>C2*D2</f>
        <v>0.25138260432378079</v>
      </c>
      <c r="I2">
        <f>((-4*F2*H2)^0.5)/(2*F2)</f>
        <v>-1.0859306069076731</v>
      </c>
      <c r="J2">
        <f>(-((-4*F2*H2)^0.5))/(2*F2)</f>
        <v>1.0859306069076731</v>
      </c>
      <c r="K2">
        <f>IF(A2="","",(C2/($J2+C2-($J2*C2))))</f>
        <v>0.36529827538103465</v>
      </c>
      <c r="L2">
        <f>IF(B2="","",(D2/($J2+D2-($J2*D2))))</f>
        <v>0.63470172461896535</v>
      </c>
      <c r="M2">
        <f>IF(A2="","",1/K2)</f>
        <v>2.7374889710522772</v>
      </c>
      <c r="N2">
        <f>IF(B2="","",1/L2)</f>
        <v>1.575543221661067</v>
      </c>
    </row>
    <row r="3" spans="1:14" x14ac:dyDescent="0.25">
      <c r="A3" s="4">
        <f>IF('True_Odds_Calculator_2-way'!A4="","",'True_Odds_Calculator_2-way'!A4)</f>
        <v>1.92</v>
      </c>
      <c r="B3" s="4">
        <f>IF('True_Odds_Calculator_2-way'!B4="","",'True_Odds_Calculator_2-way'!B4)</f>
        <v>1.92</v>
      </c>
      <c r="C3" s="4">
        <f t="shared" ref="C3:C66" si="0">1/A3</f>
        <v>0.52083333333333337</v>
      </c>
      <c r="D3">
        <f t="shared" ref="D3:D66" si="1">1/B3</f>
        <v>0.52083333333333337</v>
      </c>
      <c r="E3">
        <f t="shared" ref="E3:E66" si="2">C3+D3-1</f>
        <v>4.1666666666666741E-2</v>
      </c>
      <c r="F3">
        <f t="shared" ref="F3:F66" si="3">C3+D3-(C3*D3)-1</f>
        <v>-0.22960069444444442</v>
      </c>
      <c r="G3">
        <v>0</v>
      </c>
      <c r="H3">
        <f t="shared" ref="H3:H66" si="4">C3*D3</f>
        <v>0.27126736111111116</v>
      </c>
      <c r="I3">
        <f t="shared" ref="I3:I66" si="5">((-4*F3*H3)^0.5)/(2*F3)</f>
        <v>-1.0869565217391306</v>
      </c>
      <c r="J3">
        <f t="shared" ref="J3:J66" si="6">(-((-4*F3*H3)^0.5))/(2*F3)</f>
        <v>1.0869565217391306</v>
      </c>
      <c r="K3">
        <f t="shared" ref="K3:K66" si="7">IF(A3="","",(C3/($J3+C3-($J3*C3))))</f>
        <v>0.50000000000000011</v>
      </c>
      <c r="L3">
        <f t="shared" ref="L3:L66" si="8">IF(B3="","",(D3/($J3+D3-($J3*D3))))</f>
        <v>0.50000000000000011</v>
      </c>
      <c r="M3">
        <f t="shared" ref="M3:M66" si="9">IF(A3="","",1/K3)</f>
        <v>1.9999999999999996</v>
      </c>
      <c r="N3">
        <f t="shared" ref="N3:N66" si="10">IF(B3="","",1/L3)</f>
        <v>1.9999999999999996</v>
      </c>
    </row>
    <row r="4" spans="1:14" x14ac:dyDescent="0.25">
      <c r="A4" s="4">
        <f>IF('True_Odds_Calculator_2-way'!A5="","",'True_Odds_Calculator_2-way'!A5)</f>
        <v>1.9</v>
      </c>
      <c r="B4" s="4">
        <f>IF('True_Odds_Calculator_2-way'!B5="","",'True_Odds_Calculator_2-way'!B5)</f>
        <v>1.93</v>
      </c>
      <c r="C4" s="4">
        <f t="shared" si="0"/>
        <v>0.52631578947368418</v>
      </c>
      <c r="D4">
        <f t="shared" si="1"/>
        <v>0.5181347150259068</v>
      </c>
      <c r="E4">
        <f t="shared" si="2"/>
        <v>4.445050449959087E-2</v>
      </c>
      <c r="F4">
        <f t="shared" si="3"/>
        <v>-0.22825197709299161</v>
      </c>
      <c r="G4">
        <v>0</v>
      </c>
      <c r="H4">
        <f t="shared" si="4"/>
        <v>0.27270248159258254</v>
      </c>
      <c r="I4">
        <f t="shared" si="5"/>
        <v>-1.0930430596399217</v>
      </c>
      <c r="J4">
        <f t="shared" si="6"/>
        <v>1.0930430596399217</v>
      </c>
      <c r="K4">
        <f t="shared" si="7"/>
        <v>0.50409863604618754</v>
      </c>
      <c r="L4">
        <f t="shared" si="8"/>
        <v>0.49590136395381257</v>
      </c>
      <c r="M4">
        <f t="shared" si="9"/>
        <v>1.9837387536759294</v>
      </c>
      <c r="N4">
        <f t="shared" si="10"/>
        <v>2.0165300454651267</v>
      </c>
    </row>
    <row r="5" spans="1:14" x14ac:dyDescent="0.25">
      <c r="A5" s="4">
        <f>IF('True_Odds_Calculator_2-way'!A6="","",'True_Odds_Calculator_2-way'!A6)</f>
        <v>1.67</v>
      </c>
      <c r="B5" s="4">
        <f>IF('True_Odds_Calculator_2-way'!B6="","",'True_Odds_Calculator_2-way'!B6)</f>
        <v>2.2400000000000002</v>
      </c>
      <c r="C5" s="4">
        <f t="shared" si="0"/>
        <v>0.5988023952095809</v>
      </c>
      <c r="D5">
        <f t="shared" si="1"/>
        <v>0.4464285714285714</v>
      </c>
      <c r="E5">
        <f t="shared" si="2"/>
        <v>4.5230966638152292E-2</v>
      </c>
      <c r="F5">
        <f t="shared" si="3"/>
        <v>-0.22209153122326775</v>
      </c>
      <c r="G5">
        <v>0</v>
      </c>
      <c r="H5">
        <f t="shared" si="4"/>
        <v>0.26732249786142004</v>
      </c>
      <c r="I5">
        <f t="shared" si="5"/>
        <v>-1.0971139976028734</v>
      </c>
      <c r="J5">
        <f t="shared" si="6"/>
        <v>1.0971139976028734</v>
      </c>
      <c r="K5">
        <f t="shared" si="7"/>
        <v>0.57634682595005737</v>
      </c>
      <c r="L5">
        <f t="shared" si="8"/>
        <v>0.42365317404994263</v>
      </c>
      <c r="M5">
        <f t="shared" si="9"/>
        <v>1.7350663783939253</v>
      </c>
      <c r="N5">
        <f t="shared" si="10"/>
        <v>2.3604213570275632</v>
      </c>
    </row>
    <row r="6" spans="1:14" x14ac:dyDescent="0.25">
      <c r="A6" s="4">
        <f>IF('True_Odds_Calculator_2-way'!A7="","",'True_Odds_Calculator_2-way'!A7)</f>
        <v>2.02</v>
      </c>
      <c r="B6" s="4">
        <f>IF('True_Odds_Calculator_2-way'!B7="","",'True_Odds_Calculator_2-way'!B7)</f>
        <v>1.83</v>
      </c>
      <c r="C6" s="4">
        <f t="shared" si="0"/>
        <v>0.49504950495049505</v>
      </c>
      <c r="D6">
        <f t="shared" si="1"/>
        <v>0.54644808743169393</v>
      </c>
      <c r="E6">
        <f t="shared" si="2"/>
        <v>4.1497592382188975E-2</v>
      </c>
      <c r="F6">
        <f t="shared" si="3"/>
        <v>-0.22902126278201596</v>
      </c>
      <c r="G6">
        <v>0</v>
      </c>
      <c r="H6">
        <f t="shared" si="4"/>
        <v>0.27051885516420493</v>
      </c>
      <c r="I6">
        <f t="shared" si="5"/>
        <v>-1.0868281233544477</v>
      </c>
      <c r="J6">
        <f t="shared" si="6"/>
        <v>1.0868281233544477</v>
      </c>
      <c r="K6">
        <f t="shared" si="7"/>
        <v>0.47425625911513414</v>
      </c>
      <c r="L6">
        <f t="shared" si="8"/>
        <v>0.52574374088486586</v>
      </c>
      <c r="M6">
        <f t="shared" si="9"/>
        <v>2.1085646858215363</v>
      </c>
      <c r="N6">
        <f t="shared" si="10"/>
        <v>1.9020673423841918</v>
      </c>
    </row>
    <row r="7" spans="1:14" x14ac:dyDescent="0.25">
      <c r="A7" s="4">
        <f>IF('True_Odds_Calculator_2-way'!A8="","",'True_Odds_Calculator_2-way'!A8)</f>
        <v>1.81</v>
      </c>
      <c r="B7" s="4">
        <f>IF('True_Odds_Calculator_2-way'!B8="","",'True_Odds_Calculator_2-way'!B8)</f>
        <v>2.0299999999999998</v>
      </c>
      <c r="C7" s="4">
        <f t="shared" si="0"/>
        <v>0.5524861878453039</v>
      </c>
      <c r="D7">
        <f t="shared" si="1"/>
        <v>0.49261083743842371</v>
      </c>
      <c r="E7">
        <f t="shared" si="2"/>
        <v>4.5097025283727721E-2</v>
      </c>
      <c r="F7">
        <f t="shared" si="3"/>
        <v>-0.22706365838390963</v>
      </c>
      <c r="G7">
        <v>0</v>
      </c>
      <c r="H7">
        <f t="shared" si="4"/>
        <v>0.2721606836676374</v>
      </c>
      <c r="I7">
        <f t="shared" si="5"/>
        <v>-1.0948103090714374</v>
      </c>
      <c r="J7">
        <f t="shared" si="6"/>
        <v>1.0948103090714374</v>
      </c>
      <c r="K7">
        <f t="shared" si="7"/>
        <v>0.52999890518954651</v>
      </c>
      <c r="L7">
        <f t="shared" si="8"/>
        <v>0.47000109481045338</v>
      </c>
      <c r="M7">
        <f t="shared" si="9"/>
        <v>1.8867963503478642</v>
      </c>
      <c r="N7">
        <f t="shared" si="10"/>
        <v>2.1276546183435801</v>
      </c>
    </row>
    <row r="8" spans="1:14" x14ac:dyDescent="0.25">
      <c r="A8" s="4">
        <f>IF('True_Odds_Calculator_2-way'!A9="","",'True_Odds_Calculator_2-way'!A9)</f>
        <v>1.87</v>
      </c>
      <c r="B8" s="4">
        <f>IF('True_Odds_Calculator_2-way'!B9="","",'True_Odds_Calculator_2-way'!B9)</f>
        <v>1.97</v>
      </c>
      <c r="C8" s="4">
        <f t="shared" si="0"/>
        <v>0.53475935828876997</v>
      </c>
      <c r="D8">
        <f t="shared" si="1"/>
        <v>0.50761421319796951</v>
      </c>
      <c r="E8">
        <f t="shared" si="2"/>
        <v>4.2373571486739481E-2</v>
      </c>
      <c r="F8">
        <f t="shared" si="3"/>
        <v>-0.22907787942126556</v>
      </c>
      <c r="G8">
        <v>0</v>
      </c>
      <c r="H8">
        <f t="shared" si="4"/>
        <v>0.27145145090800504</v>
      </c>
      <c r="I8">
        <f t="shared" si="5"/>
        <v>-1.0885653508392383</v>
      </c>
      <c r="J8">
        <f t="shared" si="6"/>
        <v>1.0885653508392383</v>
      </c>
      <c r="K8">
        <f t="shared" si="7"/>
        <v>0.51359700426766597</v>
      </c>
      <c r="L8">
        <f t="shared" si="8"/>
        <v>0.48640299573233392</v>
      </c>
      <c r="M8">
        <f t="shared" si="9"/>
        <v>1.9470518552301377</v>
      </c>
      <c r="N8">
        <f t="shared" si="10"/>
        <v>2.0559083903140616</v>
      </c>
    </row>
    <row r="9" spans="1:14" x14ac:dyDescent="0.25">
      <c r="A9" s="4">
        <f>IF('True_Odds_Calculator_2-way'!A10="","",'True_Odds_Calculator_2-way'!A10)</f>
        <v>2.29</v>
      </c>
      <c r="B9" s="4">
        <f>IF('True_Odds_Calculator_2-way'!B10="","",'True_Odds_Calculator_2-way'!B10)</f>
        <v>1.64</v>
      </c>
      <c r="C9" s="4">
        <f t="shared" si="0"/>
        <v>0.4366812227074236</v>
      </c>
      <c r="D9">
        <f t="shared" si="1"/>
        <v>0.6097560975609756</v>
      </c>
      <c r="E9">
        <f t="shared" si="2"/>
        <v>4.6437320268399196E-2</v>
      </c>
      <c r="F9">
        <f t="shared" si="3"/>
        <v>-0.21983171796783463</v>
      </c>
      <c r="G9">
        <v>0</v>
      </c>
      <c r="H9">
        <f t="shared" si="4"/>
        <v>0.26626903823623388</v>
      </c>
      <c r="I9">
        <f t="shared" si="5"/>
        <v>-1.1005636329070299</v>
      </c>
      <c r="J9">
        <f t="shared" si="6"/>
        <v>1.1005636329070299</v>
      </c>
      <c r="K9">
        <f t="shared" si="7"/>
        <v>0.41326974665852889</v>
      </c>
      <c r="L9">
        <f t="shared" si="8"/>
        <v>0.586730253341471</v>
      </c>
      <c r="M9">
        <f t="shared" si="9"/>
        <v>2.4197270864500684</v>
      </c>
      <c r="N9">
        <f t="shared" si="10"/>
        <v>1.7043607250604993</v>
      </c>
    </row>
    <row r="10" spans="1:14" x14ac:dyDescent="0.25">
      <c r="A10" s="4">
        <f>IF('True_Odds_Calculator_2-way'!A11="","",'True_Odds_Calculator_2-way'!A11)</f>
        <v>2</v>
      </c>
      <c r="B10" s="4">
        <f>IF('True_Odds_Calculator_2-way'!B11="","",'True_Odds_Calculator_2-way'!B11)</f>
        <v>1.88</v>
      </c>
      <c r="C10" s="4">
        <f t="shared" si="0"/>
        <v>0.5</v>
      </c>
      <c r="D10">
        <f t="shared" si="1"/>
        <v>0.53191489361702127</v>
      </c>
      <c r="E10">
        <f t="shared" si="2"/>
        <v>3.1914893617021267E-2</v>
      </c>
      <c r="F10">
        <f t="shared" si="3"/>
        <v>-0.23404255319148937</v>
      </c>
      <c r="G10">
        <v>0</v>
      </c>
      <c r="H10">
        <f t="shared" si="4"/>
        <v>0.26595744680851063</v>
      </c>
      <c r="I10">
        <f t="shared" si="5"/>
        <v>-1.0660035817780522</v>
      </c>
      <c r="J10">
        <f t="shared" si="6"/>
        <v>1.0660035817780522</v>
      </c>
      <c r="K10">
        <f t="shared" si="7"/>
        <v>0.48402626637238261</v>
      </c>
      <c r="L10">
        <f t="shared" si="8"/>
        <v>0.51597373362761745</v>
      </c>
      <c r="M10">
        <f t="shared" si="9"/>
        <v>2.0660035817780522</v>
      </c>
      <c r="N10">
        <f t="shared" si="10"/>
        <v>1.9380831519646857</v>
      </c>
    </row>
    <row r="11" spans="1:14" x14ac:dyDescent="0.25">
      <c r="A11" s="4">
        <f>IF('True_Odds_Calculator_2-way'!A12="","",'True_Odds_Calculator_2-way'!A12)</f>
        <v>2.0699999999999998</v>
      </c>
      <c r="B11" s="4">
        <f>IF('True_Odds_Calculator_2-way'!B12="","",'True_Odds_Calculator_2-way'!B12)</f>
        <v>1.83</v>
      </c>
      <c r="C11" s="4">
        <f t="shared" si="0"/>
        <v>0.48309178743961356</v>
      </c>
      <c r="D11">
        <f t="shared" si="1"/>
        <v>0.54644808743169393</v>
      </c>
      <c r="E11">
        <f t="shared" si="2"/>
        <v>2.9539874871307603E-2</v>
      </c>
      <c r="F11">
        <f t="shared" si="3"/>
        <v>-0.23444470842902765</v>
      </c>
      <c r="G11">
        <v>0</v>
      </c>
      <c r="H11">
        <f t="shared" si="4"/>
        <v>0.26398458330033525</v>
      </c>
      <c r="I11">
        <f t="shared" si="5"/>
        <v>-1.0611311532512866</v>
      </c>
      <c r="J11">
        <f t="shared" si="6"/>
        <v>1.0611311532512866</v>
      </c>
      <c r="K11">
        <f t="shared" si="7"/>
        <v>0.46829407167694814</v>
      </c>
      <c r="L11">
        <f t="shared" si="8"/>
        <v>0.53170592832305175</v>
      </c>
      <c r="M11">
        <f t="shared" si="9"/>
        <v>2.1354103339788768</v>
      </c>
      <c r="N11">
        <f t="shared" si="10"/>
        <v>1.8807388571985679</v>
      </c>
    </row>
    <row r="12" spans="1:14" x14ac:dyDescent="0.25">
      <c r="A12" s="4">
        <f>IF('True_Odds_Calculator_2-way'!A13="","",'True_Odds_Calculator_2-way'!A13)</f>
        <v>1.66</v>
      </c>
      <c r="B12" s="4">
        <f>IF('True_Odds_Calculator_2-way'!B13="","",'True_Odds_Calculator_2-way'!B13)</f>
        <v>2.21</v>
      </c>
      <c r="C12" s="4">
        <f t="shared" si="0"/>
        <v>0.60240963855421692</v>
      </c>
      <c r="D12">
        <f t="shared" si="1"/>
        <v>0.45248868778280543</v>
      </c>
      <c r="E12">
        <f t="shared" si="2"/>
        <v>5.4898326337022407E-2</v>
      </c>
      <c r="F12">
        <f t="shared" si="3"/>
        <v>-0.21768522052008932</v>
      </c>
      <c r="G12">
        <v>0</v>
      </c>
      <c r="H12">
        <f t="shared" si="4"/>
        <v>0.27258354685711172</v>
      </c>
      <c r="I12">
        <f t="shared" si="5"/>
        <v>-1.1190135543575706</v>
      </c>
      <c r="J12">
        <f t="shared" si="6"/>
        <v>1.1190135543575706</v>
      </c>
      <c r="K12">
        <f t="shared" si="7"/>
        <v>0.57519231907280788</v>
      </c>
      <c r="L12">
        <f t="shared" si="8"/>
        <v>0.42480768092719207</v>
      </c>
      <c r="M12">
        <f t="shared" si="9"/>
        <v>1.7385489458759966</v>
      </c>
      <c r="N12">
        <f t="shared" si="10"/>
        <v>2.35400640077266</v>
      </c>
    </row>
    <row r="13" spans="1:14" x14ac:dyDescent="0.25">
      <c r="A13" s="4">
        <f>IF('True_Odds_Calculator_2-way'!A14="","",'True_Odds_Calculator_2-way'!A14)</f>
        <v>2.1800000000000002</v>
      </c>
      <c r="B13" s="4">
        <f>IF('True_Odds_Calculator_2-way'!B14="","",'True_Odds_Calculator_2-way'!B14)</f>
        <v>1.72</v>
      </c>
      <c r="C13" s="4">
        <f t="shared" si="0"/>
        <v>0.4587155963302752</v>
      </c>
      <c r="D13">
        <f t="shared" si="1"/>
        <v>0.58139534883720934</v>
      </c>
      <c r="E13">
        <f t="shared" si="2"/>
        <v>4.0110945167484591E-2</v>
      </c>
      <c r="F13">
        <f t="shared" si="3"/>
        <v>-0.22658416897802425</v>
      </c>
      <c r="G13">
        <v>0</v>
      </c>
      <c r="H13">
        <f t="shared" si="4"/>
        <v>0.26669511414550884</v>
      </c>
      <c r="I13">
        <f t="shared" si="5"/>
        <v>-1.0849075915068656</v>
      </c>
      <c r="J13">
        <f t="shared" si="6"/>
        <v>1.0849075915068656</v>
      </c>
      <c r="K13">
        <f t="shared" si="7"/>
        <v>0.43855976031354993</v>
      </c>
      <c r="L13">
        <f t="shared" si="8"/>
        <v>0.56144023968644996</v>
      </c>
      <c r="M13">
        <f t="shared" si="9"/>
        <v>2.2801909579781015</v>
      </c>
      <c r="N13">
        <f t="shared" si="10"/>
        <v>1.7811334658849434</v>
      </c>
    </row>
    <row r="14" spans="1:14" x14ac:dyDescent="0.25">
      <c r="A14" s="4">
        <f>IF('True_Odds_Calculator_2-way'!A15="","",'True_Odds_Calculator_2-way'!A15)</f>
        <v>2.41</v>
      </c>
      <c r="B14" s="4">
        <f>IF('True_Odds_Calculator_2-way'!B15="","",'True_Odds_Calculator_2-way'!B15)</f>
        <v>1.6</v>
      </c>
      <c r="C14" s="4">
        <f t="shared" si="0"/>
        <v>0.41493775933609955</v>
      </c>
      <c r="D14">
        <f t="shared" si="1"/>
        <v>0.625</v>
      </c>
      <c r="E14">
        <f t="shared" si="2"/>
        <v>3.9937759336099443E-2</v>
      </c>
      <c r="F14">
        <f t="shared" si="3"/>
        <v>-0.21939834024896276</v>
      </c>
      <c r="G14">
        <v>0</v>
      </c>
      <c r="H14">
        <f t="shared" si="4"/>
        <v>0.25933609958506221</v>
      </c>
      <c r="I14">
        <f t="shared" si="5"/>
        <v>-1.08721345508907</v>
      </c>
      <c r="J14">
        <f t="shared" si="6"/>
        <v>1.08721345508907</v>
      </c>
      <c r="K14">
        <f t="shared" si="7"/>
        <v>0.39479331235228826</v>
      </c>
      <c r="L14">
        <f t="shared" si="8"/>
        <v>0.60520668764771179</v>
      </c>
      <c r="M14">
        <f t="shared" si="9"/>
        <v>2.532970971675589</v>
      </c>
      <c r="N14">
        <f t="shared" si="10"/>
        <v>1.652328073053442</v>
      </c>
    </row>
    <row r="15" spans="1:14" x14ac:dyDescent="0.25">
      <c r="A15" s="4">
        <f>IF('True_Odds_Calculator_2-way'!A16="","",'True_Odds_Calculator_2-way'!A16)</f>
        <v>2.62</v>
      </c>
      <c r="B15" s="4">
        <f>IF('True_Odds_Calculator_2-way'!B16="","",'True_Odds_Calculator_2-way'!B16)</f>
        <v>1.52</v>
      </c>
      <c r="C15" s="4">
        <f t="shared" si="0"/>
        <v>0.38167938931297707</v>
      </c>
      <c r="D15">
        <f t="shared" si="1"/>
        <v>0.65789473684210531</v>
      </c>
      <c r="E15">
        <f t="shared" si="2"/>
        <v>3.9574126155082379E-2</v>
      </c>
      <c r="F15">
        <f t="shared" si="3"/>
        <v>-0.21153073523503418</v>
      </c>
      <c r="G15">
        <v>0</v>
      </c>
      <c r="H15">
        <f t="shared" si="4"/>
        <v>0.25110486139011651</v>
      </c>
      <c r="I15">
        <f t="shared" si="5"/>
        <v>-1.0895340841010224</v>
      </c>
      <c r="J15">
        <f t="shared" si="6"/>
        <v>1.0895340841010224</v>
      </c>
      <c r="K15">
        <f t="shared" si="7"/>
        <v>0.36165773858791023</v>
      </c>
      <c r="L15">
        <f t="shared" si="8"/>
        <v>0.63834226141208994</v>
      </c>
      <c r="M15">
        <f t="shared" si="9"/>
        <v>2.7650452162436565</v>
      </c>
      <c r="N15">
        <f t="shared" si="10"/>
        <v>1.5665577237325312</v>
      </c>
    </row>
    <row r="16" spans="1:14" x14ac:dyDescent="0.25">
      <c r="A16" s="4">
        <f>IF('True_Odds_Calculator_2-way'!A17="","",'True_Odds_Calculator_2-way'!A17)</f>
        <v>2.67</v>
      </c>
      <c r="B16" s="4">
        <f>IF('True_Odds_Calculator_2-way'!B17="","",'True_Odds_Calculator_2-way'!B17)</f>
        <v>1.49</v>
      </c>
      <c r="C16" s="4">
        <f t="shared" si="0"/>
        <v>0.37453183520599254</v>
      </c>
      <c r="D16">
        <f t="shared" si="1"/>
        <v>0.67114093959731547</v>
      </c>
      <c r="E16">
        <f t="shared" si="2"/>
        <v>4.5672774803307892E-2</v>
      </c>
      <c r="F16">
        <f t="shared" si="3"/>
        <v>-0.20569087298594879</v>
      </c>
      <c r="G16">
        <v>0</v>
      </c>
      <c r="H16">
        <f t="shared" si="4"/>
        <v>0.25136364778925674</v>
      </c>
      <c r="I16">
        <f t="shared" si="5"/>
        <v>-1.1054617607630526</v>
      </c>
      <c r="J16">
        <f t="shared" si="6"/>
        <v>1.1054617607630526</v>
      </c>
      <c r="K16">
        <f t="shared" si="7"/>
        <v>0.35135538884102202</v>
      </c>
      <c r="L16">
        <f t="shared" si="8"/>
        <v>0.6486446111589782</v>
      </c>
      <c r="M16">
        <f t="shared" si="9"/>
        <v>2.8461211404742981</v>
      </c>
      <c r="N16">
        <f t="shared" si="10"/>
        <v>1.5416762627738954</v>
      </c>
    </row>
    <row r="17" spans="1:14" x14ac:dyDescent="0.25">
      <c r="A17" s="4">
        <f>IF('True_Odds_Calculator_2-way'!A18="","",'True_Odds_Calculator_2-way'!A18)</f>
        <v>2.79</v>
      </c>
      <c r="B17" s="4">
        <f>IF('True_Odds_Calculator_2-way'!B18="","",'True_Odds_Calculator_2-way'!B18)</f>
        <v>1.47</v>
      </c>
      <c r="C17" s="4">
        <f t="shared" si="0"/>
        <v>0.35842293906810035</v>
      </c>
      <c r="D17">
        <f t="shared" si="1"/>
        <v>0.68027210884353739</v>
      </c>
      <c r="E17">
        <f t="shared" si="2"/>
        <v>3.8695047911637692E-2</v>
      </c>
      <c r="F17">
        <f t="shared" si="3"/>
        <v>-0.2051300807061176</v>
      </c>
      <c r="G17">
        <v>0</v>
      </c>
      <c r="H17">
        <f t="shared" si="4"/>
        <v>0.24382512861775535</v>
      </c>
      <c r="I17">
        <f t="shared" si="5"/>
        <v>-1.0902461344948915</v>
      </c>
      <c r="J17">
        <f t="shared" si="6"/>
        <v>1.0902461344948915</v>
      </c>
      <c r="K17">
        <f t="shared" si="7"/>
        <v>0.33880611587163051</v>
      </c>
      <c r="L17">
        <f t="shared" si="8"/>
        <v>0.66119388412836944</v>
      </c>
      <c r="M17">
        <f t="shared" si="9"/>
        <v>2.9515405807458559</v>
      </c>
      <c r="N17">
        <f t="shared" si="10"/>
        <v>1.5124156832125992</v>
      </c>
    </row>
    <row r="18" spans="1:14" x14ac:dyDescent="0.25">
      <c r="A18" s="4">
        <f>IF('True_Odds_Calculator_2-way'!A19="","",'True_Odds_Calculator_2-way'!A19)</f>
        <v>2.2799999999999998</v>
      </c>
      <c r="B18" s="4">
        <f>IF('True_Odds_Calculator_2-way'!B19="","",'True_Odds_Calculator_2-way'!B19)</f>
        <v>1.68</v>
      </c>
      <c r="C18" s="4">
        <f t="shared" si="0"/>
        <v>0.43859649122807021</v>
      </c>
      <c r="D18">
        <f t="shared" si="1"/>
        <v>0.59523809523809523</v>
      </c>
      <c r="E18">
        <f t="shared" si="2"/>
        <v>3.383458646616555E-2</v>
      </c>
      <c r="F18">
        <f t="shared" si="3"/>
        <v>-0.2272347535505429</v>
      </c>
      <c r="G18">
        <v>0</v>
      </c>
      <c r="H18">
        <f t="shared" si="4"/>
        <v>0.26106934001670845</v>
      </c>
      <c r="I18">
        <f t="shared" si="5"/>
        <v>-1.0718661571406805</v>
      </c>
      <c r="J18">
        <f t="shared" si="6"/>
        <v>1.0718661571406805</v>
      </c>
      <c r="K18">
        <f t="shared" si="7"/>
        <v>0.42158717195874679</v>
      </c>
      <c r="L18">
        <f t="shared" si="8"/>
        <v>0.57841282804125305</v>
      </c>
      <c r="M18">
        <f t="shared" si="9"/>
        <v>2.3719886811400706</v>
      </c>
      <c r="N18">
        <f t="shared" si="10"/>
        <v>1.728868986855663</v>
      </c>
    </row>
    <row r="19" spans="1:14" x14ac:dyDescent="0.25">
      <c r="A19" s="4">
        <f>IF('True_Odds_Calculator_2-way'!A20="","",'True_Odds_Calculator_2-way'!A20)</f>
        <v>2.13</v>
      </c>
      <c r="B19" s="4">
        <f>IF('True_Odds_Calculator_2-way'!B20="","",'True_Odds_Calculator_2-way'!B20)</f>
        <v>1.78</v>
      </c>
      <c r="C19" s="4">
        <f t="shared" si="0"/>
        <v>0.46948356807511737</v>
      </c>
      <c r="D19">
        <f t="shared" si="1"/>
        <v>0.5617977528089888</v>
      </c>
      <c r="E19">
        <f t="shared" si="2"/>
        <v>3.128132088410629E-2</v>
      </c>
      <c r="F19">
        <f t="shared" si="3"/>
        <v>-0.23247349264124062</v>
      </c>
      <c r="G19">
        <v>0</v>
      </c>
      <c r="H19">
        <f t="shared" si="4"/>
        <v>0.26375481352534685</v>
      </c>
      <c r="I19">
        <f t="shared" si="5"/>
        <v>-1.0651566348113084</v>
      </c>
      <c r="J19">
        <f t="shared" si="6"/>
        <v>1.0651566348113084</v>
      </c>
      <c r="K19">
        <f t="shared" si="7"/>
        <v>0.45379730835053417</v>
      </c>
      <c r="L19">
        <f t="shared" si="8"/>
        <v>0.54620269164946567</v>
      </c>
      <c r="M19">
        <f t="shared" si="9"/>
        <v>2.2036269973367788</v>
      </c>
      <c r="N19">
        <f t="shared" si="10"/>
        <v>1.8308221751528204</v>
      </c>
    </row>
    <row r="20" spans="1:14" x14ac:dyDescent="0.25">
      <c r="A20" s="4">
        <f>IF('True_Odds_Calculator_2-way'!A21="","",'True_Odds_Calculator_2-way'!A21)</f>
        <v>2.33</v>
      </c>
      <c r="B20" s="4">
        <f>IF('True_Odds_Calculator_2-way'!B21="","",'True_Odds_Calculator_2-way'!B21)</f>
        <v>1.65</v>
      </c>
      <c r="C20" s="4">
        <f t="shared" si="0"/>
        <v>0.42918454935622319</v>
      </c>
      <c r="D20">
        <f t="shared" si="1"/>
        <v>0.60606060606060608</v>
      </c>
      <c r="E20">
        <f t="shared" si="2"/>
        <v>3.5245155416829377E-2</v>
      </c>
      <c r="F20">
        <f t="shared" si="3"/>
        <v>-0.22486669267785131</v>
      </c>
      <c r="G20">
        <v>0</v>
      </c>
      <c r="H20">
        <f t="shared" si="4"/>
        <v>0.26011184809468074</v>
      </c>
      <c r="I20">
        <f t="shared" si="5"/>
        <v>-1.0755175492958089</v>
      </c>
      <c r="J20">
        <f t="shared" si="6"/>
        <v>1.0755175492958089</v>
      </c>
      <c r="K20">
        <f t="shared" si="7"/>
        <v>0.41144841377386249</v>
      </c>
      <c r="L20">
        <f t="shared" si="8"/>
        <v>0.58855158622613757</v>
      </c>
      <c r="M20">
        <f t="shared" si="9"/>
        <v>2.4304383405634256</v>
      </c>
      <c r="N20">
        <f t="shared" si="10"/>
        <v>1.6990864070422753</v>
      </c>
    </row>
    <row r="21" spans="1:14" x14ac:dyDescent="0.25">
      <c r="A21" s="4">
        <f>IF('True_Odds_Calculator_2-way'!A22="","",'True_Odds_Calculator_2-way'!A22)</f>
        <v>2.1800000000000002</v>
      </c>
      <c r="B21" s="4">
        <f>IF('True_Odds_Calculator_2-way'!B22="","",'True_Odds_Calculator_2-way'!B22)</f>
        <v>1.74</v>
      </c>
      <c r="C21" s="4">
        <f t="shared" si="0"/>
        <v>0.4587155963302752</v>
      </c>
      <c r="D21">
        <f t="shared" si="1"/>
        <v>0.57471264367816088</v>
      </c>
      <c r="E21">
        <f t="shared" si="2"/>
        <v>3.3428240008436028E-2</v>
      </c>
      <c r="F21">
        <f t="shared" si="3"/>
        <v>-0.23020141305494057</v>
      </c>
      <c r="G21">
        <v>0</v>
      </c>
      <c r="H21">
        <f t="shared" si="4"/>
        <v>0.26362965306337655</v>
      </c>
      <c r="I21">
        <f t="shared" si="5"/>
        <v>-1.0701462561817372</v>
      </c>
      <c r="J21">
        <f t="shared" si="6"/>
        <v>1.0701462561817372</v>
      </c>
      <c r="K21">
        <f t="shared" si="7"/>
        <v>0.44193570658612125</v>
      </c>
      <c r="L21">
        <f t="shared" si="8"/>
        <v>0.55806429341387886</v>
      </c>
      <c r="M21">
        <f t="shared" si="9"/>
        <v>2.26277258229445</v>
      </c>
      <c r="N21">
        <f t="shared" si="10"/>
        <v>1.7919082295744857</v>
      </c>
    </row>
    <row r="22" spans="1:14" x14ac:dyDescent="0.25">
      <c r="A22" s="4">
        <f>IF('True_Odds_Calculator_2-way'!A23="","",'True_Odds_Calculator_2-way'!A23)</f>
        <v>2.2400000000000002</v>
      </c>
      <c r="B22" s="4">
        <f>IF('True_Odds_Calculator_2-way'!B23="","",'True_Odds_Calculator_2-way'!B23)</f>
        <v>1.7</v>
      </c>
      <c r="C22" s="4">
        <f t="shared" si="0"/>
        <v>0.4464285714285714</v>
      </c>
      <c r="D22">
        <f t="shared" si="1"/>
        <v>0.58823529411764708</v>
      </c>
      <c r="E22">
        <f t="shared" si="2"/>
        <v>3.4663865546218364E-2</v>
      </c>
      <c r="F22">
        <f t="shared" si="3"/>
        <v>-0.22794117647058831</v>
      </c>
      <c r="G22">
        <v>0</v>
      </c>
      <c r="H22">
        <f t="shared" si="4"/>
        <v>0.26260504201680673</v>
      </c>
      <c r="I22">
        <f t="shared" si="5"/>
        <v>-1.0733469768527293</v>
      </c>
      <c r="J22">
        <f t="shared" si="6"/>
        <v>1.0733469768527293</v>
      </c>
      <c r="K22">
        <f t="shared" si="7"/>
        <v>0.42900958501512831</v>
      </c>
      <c r="L22">
        <f t="shared" si="8"/>
        <v>0.5709904149848718</v>
      </c>
      <c r="M22">
        <f t="shared" si="9"/>
        <v>2.3309502512973848</v>
      </c>
      <c r="N22">
        <f t="shared" si="10"/>
        <v>1.7513428837969105</v>
      </c>
    </row>
    <row r="23" spans="1:14" x14ac:dyDescent="0.25">
      <c r="A23" s="4">
        <f>IF('True_Odds_Calculator_2-way'!A24="","",'True_Odds_Calculator_2-way'!A24)</f>
        <v>2.25</v>
      </c>
      <c r="B23" s="4">
        <f>IF('True_Odds_Calculator_2-way'!B24="","",'True_Odds_Calculator_2-way'!B24)</f>
        <v>1.7</v>
      </c>
      <c r="C23" s="4">
        <f t="shared" si="0"/>
        <v>0.44444444444444442</v>
      </c>
      <c r="D23">
        <f t="shared" si="1"/>
        <v>0.58823529411764708</v>
      </c>
      <c r="E23">
        <f t="shared" si="2"/>
        <v>3.2679738562091387E-2</v>
      </c>
      <c r="F23">
        <f t="shared" si="3"/>
        <v>-0.2287581699346406</v>
      </c>
      <c r="G23">
        <v>0</v>
      </c>
      <c r="H23">
        <f t="shared" si="4"/>
        <v>0.26143790849673204</v>
      </c>
      <c r="I23">
        <f t="shared" si="5"/>
        <v>-1.0690449676496974</v>
      </c>
      <c r="J23">
        <f t="shared" si="6"/>
        <v>1.0690449676496974</v>
      </c>
      <c r="K23">
        <f t="shared" si="7"/>
        <v>0.42802608489724608</v>
      </c>
      <c r="L23">
        <f t="shared" si="8"/>
        <v>0.57197391510275408</v>
      </c>
      <c r="M23">
        <f t="shared" si="9"/>
        <v>2.3363062095621219</v>
      </c>
      <c r="N23">
        <f t="shared" si="10"/>
        <v>1.7483314773547878</v>
      </c>
    </row>
    <row r="24" spans="1:14" x14ac:dyDescent="0.25">
      <c r="A24" s="4">
        <f>IF('True_Odds_Calculator_2-way'!A25="","",'True_Odds_Calculator_2-way'!A25)</f>
        <v>2.56</v>
      </c>
      <c r="B24" s="4">
        <f>IF('True_Odds_Calculator_2-way'!B25="","",'True_Odds_Calculator_2-way'!B25)</f>
        <v>1.56</v>
      </c>
      <c r="C24" s="4">
        <f t="shared" si="0"/>
        <v>0.390625</v>
      </c>
      <c r="D24">
        <f t="shared" si="1"/>
        <v>0.64102564102564097</v>
      </c>
      <c r="E24">
        <f t="shared" si="2"/>
        <v>3.1650641025640969E-2</v>
      </c>
      <c r="F24">
        <f t="shared" si="3"/>
        <v>-0.21875</v>
      </c>
      <c r="G24">
        <v>0</v>
      </c>
      <c r="H24">
        <f t="shared" si="4"/>
        <v>0.25040064102564102</v>
      </c>
      <c r="I24">
        <f t="shared" si="5"/>
        <v>-1.0699012312772822</v>
      </c>
      <c r="J24">
        <f t="shared" si="6"/>
        <v>1.0699012312772822</v>
      </c>
      <c r="K24">
        <f t="shared" si="7"/>
        <v>0.37466571564383383</v>
      </c>
      <c r="L24">
        <f t="shared" si="8"/>
        <v>0.62533428435616611</v>
      </c>
      <c r="M24">
        <f t="shared" si="9"/>
        <v>2.6690459207925601</v>
      </c>
      <c r="N24">
        <f t="shared" si="10"/>
        <v>1.5991446895152783</v>
      </c>
    </row>
    <row r="25" spans="1:14" x14ac:dyDescent="0.25">
      <c r="A25" s="4">
        <f>IF('True_Odds_Calculator_2-way'!A26="","",'True_Odds_Calculator_2-way'!A26)</f>
        <v>2.04</v>
      </c>
      <c r="B25" s="4">
        <f>IF('True_Odds_Calculator_2-way'!B26="","",'True_Odds_Calculator_2-way'!B26)</f>
        <v>1.85</v>
      </c>
      <c r="C25" s="4">
        <f t="shared" si="0"/>
        <v>0.49019607843137253</v>
      </c>
      <c r="D25">
        <f t="shared" si="1"/>
        <v>0.54054054054054046</v>
      </c>
      <c r="E25">
        <f t="shared" si="2"/>
        <v>3.0736618971912932E-2</v>
      </c>
      <c r="F25">
        <f t="shared" si="3"/>
        <v>-0.23423423423423428</v>
      </c>
      <c r="G25">
        <v>0</v>
      </c>
      <c r="H25">
        <f t="shared" si="4"/>
        <v>0.26497085320614727</v>
      </c>
      <c r="I25">
        <f t="shared" si="5"/>
        <v>-1.0635890745287924</v>
      </c>
      <c r="J25">
        <f t="shared" si="6"/>
        <v>1.0635890745287924</v>
      </c>
      <c r="K25">
        <f t="shared" si="7"/>
        <v>0.47480390464975097</v>
      </c>
      <c r="L25">
        <f t="shared" si="8"/>
        <v>0.52519609535024903</v>
      </c>
      <c r="M25">
        <f t="shared" si="9"/>
        <v>2.1061326375099441</v>
      </c>
      <c r="N25">
        <f t="shared" si="10"/>
        <v>1.904050713349474</v>
      </c>
    </row>
    <row r="26" spans="1:14" x14ac:dyDescent="0.25">
      <c r="A26" s="4">
        <f>IF('True_Odds_Calculator_2-way'!A27="","",'True_Odds_Calculator_2-way'!A27)</f>
        <v>2.92</v>
      </c>
      <c r="B26" s="4">
        <f>IF('True_Odds_Calculator_2-way'!B27="","",'True_Odds_Calculator_2-way'!B27)</f>
        <v>1.41</v>
      </c>
      <c r="C26" s="4">
        <f t="shared" si="0"/>
        <v>0.34246575342465752</v>
      </c>
      <c r="D26">
        <f t="shared" si="1"/>
        <v>0.70921985815602839</v>
      </c>
      <c r="E26">
        <f t="shared" si="2"/>
        <v>5.1685611580685853E-2</v>
      </c>
      <c r="F26">
        <f t="shared" si="3"/>
        <v>-0.19119790148644711</v>
      </c>
      <c r="G26">
        <v>0</v>
      </c>
      <c r="H26">
        <f t="shared" si="4"/>
        <v>0.24288351306713299</v>
      </c>
      <c r="I26">
        <f t="shared" si="5"/>
        <v>-1.1270870433342903</v>
      </c>
      <c r="J26">
        <f t="shared" si="6"/>
        <v>1.1270870433342903</v>
      </c>
      <c r="K26">
        <f t="shared" si="7"/>
        <v>0.3160549142468565</v>
      </c>
      <c r="L26">
        <f t="shared" si="8"/>
        <v>0.68394508575314339</v>
      </c>
      <c r="M26">
        <f t="shared" si="9"/>
        <v>3.1640071232018379</v>
      </c>
      <c r="N26">
        <f t="shared" si="10"/>
        <v>1.4621056877670593</v>
      </c>
    </row>
    <row r="27" spans="1:14" x14ac:dyDescent="0.25">
      <c r="A27" s="4">
        <f>IF('True_Odds_Calculator_2-way'!A28="","",'True_Odds_Calculator_2-way'!A28)</f>
        <v>2.77</v>
      </c>
      <c r="B27" s="4">
        <f>IF('True_Odds_Calculator_2-way'!B28="","",'True_Odds_Calculator_2-way'!B28)</f>
        <v>1.46</v>
      </c>
      <c r="C27" s="4">
        <f t="shared" si="0"/>
        <v>0.36101083032490977</v>
      </c>
      <c r="D27">
        <f t="shared" si="1"/>
        <v>0.68493150684931503</v>
      </c>
      <c r="E27">
        <f t="shared" si="2"/>
        <v>4.594233717422469E-2</v>
      </c>
      <c r="F27">
        <f t="shared" si="3"/>
        <v>-0.20132535482913816</v>
      </c>
      <c r="G27">
        <v>0</v>
      </c>
      <c r="H27">
        <f t="shared" si="4"/>
        <v>0.24726769200336285</v>
      </c>
      <c r="I27">
        <f t="shared" si="5"/>
        <v>-1.1082416070479564</v>
      </c>
      <c r="J27">
        <f t="shared" si="6"/>
        <v>1.1082416070479564</v>
      </c>
      <c r="K27">
        <f t="shared" si="7"/>
        <v>0.33765673012095154</v>
      </c>
      <c r="L27">
        <f t="shared" si="8"/>
        <v>0.66234326987904846</v>
      </c>
      <c r="M27">
        <f t="shared" si="9"/>
        <v>2.9615876444748825</v>
      </c>
      <c r="N27">
        <f t="shared" si="10"/>
        <v>1.5097911392420604</v>
      </c>
    </row>
    <row r="28" spans="1:14" x14ac:dyDescent="0.25">
      <c r="A28" s="4">
        <f>IF('True_Odds_Calculator_2-way'!A29="","",'True_Odds_Calculator_2-way'!A29)</f>
        <v>2.37</v>
      </c>
      <c r="B28" s="4">
        <f>IF('True_Odds_Calculator_2-way'!B29="","",'True_Odds_Calculator_2-way'!B29)</f>
        <v>1.6</v>
      </c>
      <c r="C28" s="4">
        <f t="shared" si="0"/>
        <v>0.42194092827004215</v>
      </c>
      <c r="D28">
        <f t="shared" si="1"/>
        <v>0.625</v>
      </c>
      <c r="E28">
        <f t="shared" si="2"/>
        <v>4.6940928270042148E-2</v>
      </c>
      <c r="F28">
        <f t="shared" si="3"/>
        <v>-0.21677215189873422</v>
      </c>
      <c r="G28">
        <v>0</v>
      </c>
      <c r="H28">
        <f t="shared" si="4"/>
        <v>0.26371308016877637</v>
      </c>
      <c r="I28">
        <f t="shared" si="5"/>
        <v>-1.1029709933472638</v>
      </c>
      <c r="J28">
        <f t="shared" si="6"/>
        <v>1.1029709933472638</v>
      </c>
      <c r="K28">
        <f t="shared" si="7"/>
        <v>0.39823656692396225</v>
      </c>
      <c r="L28">
        <f t="shared" si="8"/>
        <v>0.60176343307603775</v>
      </c>
      <c r="M28">
        <f t="shared" si="9"/>
        <v>2.5110702608857518</v>
      </c>
      <c r="N28">
        <f t="shared" si="10"/>
        <v>1.6617825960083583</v>
      </c>
    </row>
    <row r="29" spans="1:14" x14ac:dyDescent="0.25">
      <c r="A29" s="4">
        <f>IF('True_Odds_Calculator_2-way'!A30="","",'True_Odds_Calculator_2-way'!A30)</f>
        <v>2.4300000000000002</v>
      </c>
      <c r="B29" s="4">
        <f>IF('True_Odds_Calculator_2-way'!B30="","",'True_Odds_Calculator_2-way'!B30)</f>
        <v>1.57</v>
      </c>
      <c r="C29" s="4">
        <f t="shared" si="0"/>
        <v>0.41152263374485593</v>
      </c>
      <c r="D29">
        <f t="shared" si="1"/>
        <v>0.63694267515923564</v>
      </c>
      <c r="E29">
        <f t="shared" si="2"/>
        <v>4.846530890409162E-2</v>
      </c>
      <c r="F29">
        <f t="shared" si="3"/>
        <v>-0.21365101832193123</v>
      </c>
      <c r="G29">
        <v>0</v>
      </c>
      <c r="H29">
        <f t="shared" si="4"/>
        <v>0.26211632722602285</v>
      </c>
      <c r="I29">
        <f t="shared" si="5"/>
        <v>-1.1076296005915018</v>
      </c>
      <c r="J29">
        <f t="shared" si="6"/>
        <v>1.1076296005915018</v>
      </c>
      <c r="K29">
        <f t="shared" si="7"/>
        <v>0.38701033423503856</v>
      </c>
      <c r="L29">
        <f t="shared" si="8"/>
        <v>0.61298966576496128</v>
      </c>
      <c r="M29">
        <f t="shared" si="9"/>
        <v>2.5839103288458478</v>
      </c>
      <c r="N29">
        <f t="shared" si="10"/>
        <v>1.6313488723371565</v>
      </c>
    </row>
    <row r="30" spans="1:14" x14ac:dyDescent="0.25">
      <c r="A30" s="4">
        <f>IF('True_Odds_Calculator_2-way'!A31="","",'True_Odds_Calculator_2-way'!A31)</f>
        <v>2.38</v>
      </c>
      <c r="B30" s="4">
        <f>IF('True_Odds_Calculator_2-way'!B31="","",'True_Odds_Calculator_2-way'!B31)</f>
        <v>1.6</v>
      </c>
      <c r="C30" s="4">
        <f t="shared" si="0"/>
        <v>0.42016806722689076</v>
      </c>
      <c r="D30">
        <f t="shared" si="1"/>
        <v>0.625</v>
      </c>
      <c r="E30">
        <f t="shared" si="2"/>
        <v>4.5168067226890818E-2</v>
      </c>
      <c r="F30">
        <f t="shared" si="3"/>
        <v>-0.21743697478991586</v>
      </c>
      <c r="G30">
        <v>0</v>
      </c>
      <c r="H30">
        <f t="shared" si="4"/>
        <v>0.26260504201680673</v>
      </c>
      <c r="I30">
        <f t="shared" si="5"/>
        <v>-1.0989674556596452</v>
      </c>
      <c r="J30">
        <f t="shared" si="6"/>
        <v>1.0989674556596452</v>
      </c>
      <c r="K30">
        <f t="shared" si="7"/>
        <v>0.39736545293100772</v>
      </c>
      <c r="L30">
        <f t="shared" si="8"/>
        <v>0.60263454706899222</v>
      </c>
      <c r="M30">
        <f t="shared" si="9"/>
        <v>2.5165750888103107</v>
      </c>
      <c r="N30">
        <f t="shared" si="10"/>
        <v>1.6593804733957871</v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A18" sqref="AA18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2.6</v>
      </c>
      <c r="B3">
        <v>1.53</v>
      </c>
      <c r="C3" s="29">
        <f t="shared" ref="C3:C64" si="0">IF(OR($A3="",$B3=""),"",(1/A3)+(1/B3)-1)</f>
        <v>3.8210155857214545E-2</v>
      </c>
      <c r="D3" s="30">
        <f>IF(OR($A3="",$B3=""),"",A3*'MPTO_working_2-way'!$G2)</f>
        <v>2.6993464052287579</v>
      </c>
      <c r="E3" s="32">
        <f>IF(OR($A3="",$B3=""),"",B3*'MPTO_working_2-way'!$G2)</f>
        <v>1.5884615384615384</v>
      </c>
      <c r="F3" s="30">
        <f>IF(OR($A3="",$B3=""),"",'MPTO_working_2-way'!D2)</f>
        <v>2.7359009628610726</v>
      </c>
      <c r="G3" s="32">
        <f>IF(OR($A3="",$B3=""),"",'MPTO_working_2-way'!E2)</f>
        <v>1.5760697305863707</v>
      </c>
      <c r="H3" s="30">
        <f>IF(OR($A3="",$B3=""),"",'OddsRatio_working_2-way'!M2)</f>
        <v>2.7374889710522772</v>
      </c>
      <c r="I3" s="30">
        <f>IF(OR($A3="",$B3=""),"",'OddsRatio_working_2-way'!N2)</f>
        <v>1.575543221661067</v>
      </c>
      <c r="J3" s="30">
        <f>IF('Log_working_2-way'!$D2="","",A3^('Log_working_2-way'!$D2))</f>
        <v>2.7547522658238996</v>
      </c>
      <c r="K3" s="32">
        <f>IF('Log_working_2-way'!$D2="","",B3^('Log_working_2-way'!$D2))</f>
        <v>1.5698810136769392</v>
      </c>
      <c r="L3" s="37">
        <f>(1/D3)</f>
        <v>0.37046004842615016</v>
      </c>
      <c r="M3" s="37">
        <f>(1/E3)</f>
        <v>0.6295399515738499</v>
      </c>
      <c r="N3" s="38">
        <v>100</v>
      </c>
      <c r="O3" s="38">
        <f>(1/A3)*((N3*A3)-N3)</f>
        <v>61.538461538461533</v>
      </c>
      <c r="P3" s="38">
        <f>(1/B3)*((N3*B3)-N3)</f>
        <v>34.640522875816991</v>
      </c>
      <c r="Q3" s="38">
        <f>(1/B3)*N3</f>
        <v>65.359477124183002</v>
      </c>
      <c r="R3" s="38">
        <f>(1/A3)*N3</f>
        <v>38.46153846153846</v>
      </c>
      <c r="S3" s="39">
        <f>O3-Q3</f>
        <v>-3.8210155857214687</v>
      </c>
      <c r="T3" s="39">
        <f>P3-R3</f>
        <v>-3.8210155857214687</v>
      </c>
      <c r="U3" t="s">
        <v>93</v>
      </c>
      <c r="V3" t="s">
        <v>90</v>
      </c>
      <c r="W3" t="s">
        <v>108</v>
      </c>
      <c r="X3" t="s">
        <v>129</v>
      </c>
      <c r="Y3" s="41"/>
    </row>
    <row r="4" spans="1:25" s="12" customFormat="1" ht="15" x14ac:dyDescent="0.25">
      <c r="A4">
        <v>1.92</v>
      </c>
      <c r="B4">
        <v>1.92</v>
      </c>
      <c r="C4" s="29">
        <f t="shared" si="0"/>
        <v>4.1666666666666741E-2</v>
      </c>
      <c r="D4" s="30">
        <f>IF(OR($A4="",$B4=""),"",A4*'MPTO_working_2-way'!$G3)</f>
        <v>2</v>
      </c>
      <c r="E4" s="32">
        <f>IF(OR($A4="",$B4=""),"",B4*'MPTO_working_2-way'!$G3)</f>
        <v>2</v>
      </c>
      <c r="F4" s="30">
        <f>IF(OR($A4="",$B4=""),"",'MPTO_working_2-way'!D3)</f>
        <v>2</v>
      </c>
      <c r="G4" s="32">
        <f>IF(OR($A4="",$B4=""),"",'MPTO_working_2-way'!E3)</f>
        <v>2</v>
      </c>
      <c r="H4" s="30">
        <f>IF(OR($A4="",$B4=""),"",'OddsRatio_working_2-way'!M3)</f>
        <v>1.9999999999999996</v>
      </c>
      <c r="I4" s="30">
        <f>IF(OR($A4="",$B4=""),"",'OddsRatio_working_2-way'!N3)</f>
        <v>1.9999999999999996</v>
      </c>
      <c r="J4" s="30">
        <f>IF('Log_working_2-way'!$D3="","",A4^('Log_working_2-way'!$D3))</f>
        <v>1.9999999999998859</v>
      </c>
      <c r="K4" s="32">
        <f>IF('Log_working_2-way'!$D3="","",B4^('Log_working_2-way'!$D3))</f>
        <v>1.9999999999998859</v>
      </c>
      <c r="L4" s="37">
        <f t="shared" ref="L4" si="1">(1/D4)</f>
        <v>0.5</v>
      </c>
      <c r="M4" s="37">
        <f t="shared" ref="M4" si="2">(1/E4)</f>
        <v>0.5</v>
      </c>
      <c r="N4" s="38">
        <v>100</v>
      </c>
      <c r="O4" s="38">
        <f t="shared" ref="O4" si="3">(1/A4)*((N4*A4)-N4)</f>
        <v>47.916666666666671</v>
      </c>
      <c r="P4" s="38">
        <f t="shared" ref="P4" si="4">(1/B4)*((N4*B4)-N4)</f>
        <v>47.916666666666671</v>
      </c>
      <c r="Q4" s="38">
        <f t="shared" ref="Q4" si="5">(1/B4)*N4</f>
        <v>52.083333333333336</v>
      </c>
      <c r="R4" s="38">
        <f t="shared" ref="R4" si="6">(1/A4)*N4</f>
        <v>52.083333333333336</v>
      </c>
      <c r="S4" s="39">
        <f t="shared" ref="S4" si="7">O4-Q4</f>
        <v>-4.1666666666666643</v>
      </c>
      <c r="T4" s="39">
        <f t="shared" ref="T4" si="8">P4-R4</f>
        <v>-4.1666666666666643</v>
      </c>
      <c r="U4" t="s">
        <v>68</v>
      </c>
      <c r="V4" t="s">
        <v>74</v>
      </c>
      <c r="W4" t="s">
        <v>81</v>
      </c>
      <c r="X4" t="s">
        <v>130</v>
      </c>
      <c r="Y4" s="41"/>
    </row>
    <row r="5" spans="1:25" s="12" customFormat="1" ht="15" x14ac:dyDescent="0.25">
      <c r="A5">
        <v>1.9</v>
      </c>
      <c r="B5">
        <v>1.93</v>
      </c>
      <c r="C5" s="29">
        <f t="shared" si="0"/>
        <v>4.445050449959087E-2</v>
      </c>
      <c r="D5" s="30">
        <f>IF(OR($A5="",$B5=""),"",A5*'MPTO_working_2-way'!$G4)</f>
        <v>1.9844559585492225</v>
      </c>
      <c r="E5" s="32">
        <f>IF(OR($A5="",$B5=""),"",B5*'MPTO_working_2-way'!$G4)</f>
        <v>2.0157894736842104</v>
      </c>
      <c r="F5" s="30">
        <f>IF(OR($A5="",$B5=""),"",'MPTO_working_2-way'!D4)</f>
        <v>1.9837706248309437</v>
      </c>
      <c r="G5" s="32">
        <f>IF(OR($A5="",$B5=""),"",'MPTO_working_2-way'!E4)</f>
        <v>2.0164971130052241</v>
      </c>
      <c r="H5" s="30">
        <f>IF(OR($A5="",$B5=""),"",'OddsRatio_working_2-way'!M4)</f>
        <v>1.9837387536759294</v>
      </c>
      <c r="I5" s="30">
        <f>IF(OR($A5="",$B5=""),"",'OddsRatio_working_2-way'!N4)</f>
        <v>2.0165300454651267</v>
      </c>
      <c r="J5" s="30">
        <f>IF('Log_working_2-way'!$D4="","",A5^('Log_working_2-way'!$D4))</f>
        <v>1.9834239894126766</v>
      </c>
      <c r="K5" s="32">
        <f>IF('Log_working_2-way'!$D4="","",B5^('Log_working_2-way'!$D4))</f>
        <v>2.0168554059748378</v>
      </c>
      <c r="L5" s="37">
        <f t="shared" ref="L5:L31" si="9">(1/D5)</f>
        <v>0.50391644908616195</v>
      </c>
      <c r="M5" s="37">
        <f t="shared" ref="M5:M31" si="10">(1/E5)</f>
        <v>0.49608355091383816</v>
      </c>
      <c r="N5" s="38">
        <v>101</v>
      </c>
      <c r="O5" s="38">
        <f t="shared" ref="O5:O31" si="11">(1/A5)*((N5*A5)-N5)</f>
        <v>47.842105263157883</v>
      </c>
      <c r="P5" s="38">
        <f t="shared" ref="P5:P31" si="12">(1/B5)*((N5*B5)-N5)</f>
        <v>48.668393782383433</v>
      </c>
      <c r="Q5" s="38">
        <f t="shared" ref="Q5:Q31" si="13">(1/B5)*N5</f>
        <v>52.331606217616589</v>
      </c>
      <c r="R5" s="38">
        <f t="shared" ref="R5:R31" si="14">(1/A5)*N5</f>
        <v>53.157894736842103</v>
      </c>
      <c r="S5" s="39">
        <f t="shared" ref="S5:S31" si="15">O5-Q5</f>
        <v>-4.4895009544587055</v>
      </c>
      <c r="T5" s="39">
        <f t="shared" ref="T5:T31" si="16">P5-R5</f>
        <v>-4.4895009544586699</v>
      </c>
      <c r="U5" t="s">
        <v>69</v>
      </c>
      <c r="V5" t="s">
        <v>71</v>
      </c>
      <c r="W5" t="s">
        <v>81</v>
      </c>
      <c r="X5" t="s">
        <v>130</v>
      </c>
      <c r="Y5" s="41"/>
    </row>
    <row r="6" spans="1:25" s="12" customFormat="1" ht="15" x14ac:dyDescent="0.25">
      <c r="A6">
        <v>1.67</v>
      </c>
      <c r="B6">
        <v>2.2400000000000002</v>
      </c>
      <c r="C6" s="29">
        <f t="shared" si="0"/>
        <v>4.5230966638152292E-2</v>
      </c>
      <c r="D6" s="30">
        <f>IF(OR($A6="",$B6=""),"",A6*'MPTO_working_2-way'!$G5)</f>
        <v>1.7455357142857142</v>
      </c>
      <c r="E6" s="32">
        <f>IF(OR($A6="",$B6=""),"",B6*'MPTO_working_2-way'!$G5)</f>
        <v>2.3413173652694614</v>
      </c>
      <c r="F6" s="30">
        <f>IF(OR($A6="",$B6=""),"",'MPTO_working_2-way'!D5)</f>
        <v>1.7355479261389997</v>
      </c>
      <c r="G6" s="32">
        <f>IF(OR($A6="",$B6=""),"",'MPTO_working_2-way'!E5)</f>
        <v>2.3595307177999247</v>
      </c>
      <c r="H6" s="30">
        <f>IF(OR($A6="",$B6=""),"",'OddsRatio_working_2-way'!M5)</f>
        <v>1.7350663783939253</v>
      </c>
      <c r="I6" s="30">
        <f>IF(OR($A6="",$B6=""),"",'OddsRatio_working_2-way'!N5)</f>
        <v>2.3604213570275632</v>
      </c>
      <c r="J6" s="30">
        <f>IF('Log_working_2-way'!$D5="","",A6^('Log_working_2-way'!$D5))</f>
        <v>1.730497750630863</v>
      </c>
      <c r="K6" s="32">
        <f>IF('Log_working_2-way'!$D5="","",B6^('Log_working_2-way'!$D5))</f>
        <v>2.3689296087986125</v>
      </c>
      <c r="L6" s="37">
        <f t="shared" si="9"/>
        <v>0.57289002557544755</v>
      </c>
      <c r="M6" s="37">
        <f t="shared" si="10"/>
        <v>0.42710997442455234</v>
      </c>
      <c r="N6" s="38">
        <v>102</v>
      </c>
      <c r="O6" s="38">
        <f t="shared" si="11"/>
        <v>40.922155688622759</v>
      </c>
      <c r="P6" s="38">
        <f t="shared" si="12"/>
        <v>56.464285714285715</v>
      </c>
      <c r="Q6" s="38">
        <f t="shared" si="13"/>
        <v>45.535714285714285</v>
      </c>
      <c r="R6" s="38">
        <f t="shared" si="14"/>
        <v>61.077844311377248</v>
      </c>
      <c r="S6" s="39">
        <f t="shared" si="15"/>
        <v>-4.6135585970915258</v>
      </c>
      <c r="T6" s="39">
        <f t="shared" si="16"/>
        <v>-4.6135585970915329</v>
      </c>
      <c r="U6" t="s">
        <v>80</v>
      </c>
      <c r="V6" t="s">
        <v>70</v>
      </c>
      <c r="W6" t="s">
        <v>81</v>
      </c>
      <c r="X6" t="s">
        <v>130</v>
      </c>
      <c r="Y6" s="41"/>
    </row>
    <row r="7" spans="1:25" s="12" customFormat="1" ht="15" x14ac:dyDescent="0.25">
      <c r="A7">
        <v>2.02</v>
      </c>
      <c r="B7">
        <v>1.83</v>
      </c>
      <c r="C7" s="29">
        <f t="shared" si="0"/>
        <v>4.1497592382188975E-2</v>
      </c>
      <c r="D7" s="30">
        <f>IF(OR($A7="",$B7=""),"",A7*'MPTO_working_2-way'!$G6)</f>
        <v>2.1038251366120218</v>
      </c>
      <c r="E7" s="32">
        <f>IF(OR($A7="",$B7=""),"",B7*'MPTO_working_2-way'!$G6)</f>
        <v>1.9059405940594059</v>
      </c>
      <c r="F7" s="30">
        <f>IF(OR($A7="",$B7=""),"",'MPTO_working_2-way'!D6)</f>
        <v>2.1083670792220381</v>
      </c>
      <c r="G7" s="32">
        <f>IF(OR($A7="",$B7=""),"",'MPTO_working_2-way'!E6)</f>
        <v>1.9022281685792208</v>
      </c>
      <c r="H7" s="30">
        <f>IF(OR($A7="",$B7=""),"",'OddsRatio_working_2-way'!M6)</f>
        <v>2.1085646858215363</v>
      </c>
      <c r="I7" s="30">
        <f>IF(OR($A7="",$B7=""),"",'OddsRatio_working_2-way'!N6)</f>
        <v>1.9020673423841918</v>
      </c>
      <c r="J7" s="30">
        <f>IF('Log_working_2-way'!$D6="","",A7^('Log_working_2-way'!$D6))</f>
        <v>2.1106543395875321</v>
      </c>
      <c r="K7" s="32">
        <f>IF('Log_working_2-way'!$D6="","",B7^('Log_working_2-way'!$D6))</f>
        <v>1.9003701370951678</v>
      </c>
      <c r="L7" s="37">
        <f t="shared" si="9"/>
        <v>0.47532467532467537</v>
      </c>
      <c r="M7" s="37">
        <f t="shared" si="10"/>
        <v>0.52467532467532474</v>
      </c>
      <c r="N7" s="38">
        <v>103</v>
      </c>
      <c r="O7" s="38">
        <f t="shared" si="11"/>
        <v>52.009900990099013</v>
      </c>
      <c r="P7" s="38">
        <f t="shared" si="12"/>
        <v>46.715846994535518</v>
      </c>
      <c r="Q7" s="38">
        <f t="shared" si="13"/>
        <v>56.284153005464475</v>
      </c>
      <c r="R7" s="38">
        <f t="shared" si="14"/>
        <v>50.990099009900987</v>
      </c>
      <c r="S7" s="39">
        <f t="shared" si="15"/>
        <v>-4.2742520153654624</v>
      </c>
      <c r="T7" s="39">
        <f t="shared" si="16"/>
        <v>-4.2742520153654695</v>
      </c>
      <c r="U7" t="s">
        <v>72</v>
      </c>
      <c r="V7" t="s">
        <v>77</v>
      </c>
      <c r="W7" t="s">
        <v>81</v>
      </c>
      <c r="X7" t="s">
        <v>130</v>
      </c>
      <c r="Y7" s="41"/>
    </row>
    <row r="8" spans="1:25" ht="15" x14ac:dyDescent="0.25">
      <c r="A8">
        <v>1.81</v>
      </c>
      <c r="B8">
        <v>2.0299999999999998</v>
      </c>
      <c r="C8" s="29">
        <f t="shared" si="0"/>
        <v>4.5097025283727721E-2</v>
      </c>
      <c r="D8" s="30">
        <f>IF(OR($A8="",$B8=""),"",A8*'MPTO_working_2-way'!$G7)</f>
        <v>1.8916256157635472</v>
      </c>
      <c r="E8" s="32">
        <f>IF(OR($A8="",$B8=""),"",B8*'MPTO_working_2-way'!$G7)</f>
        <v>2.1215469613259672</v>
      </c>
      <c r="F8" s="30">
        <f>IF(OR($A8="",$B8=""),"",'MPTO_working_2-way'!D7)</f>
        <v>1.8870143543127138</v>
      </c>
      <c r="G8" s="32">
        <f>IF(OR($A8="",$B8=""),"",'MPTO_working_2-way'!E7)</f>
        <v>2.1273774715571898</v>
      </c>
      <c r="H8" s="30">
        <f>IF(OR($A8="",$B8=""),"",'OddsRatio_working_2-way'!M7)</f>
        <v>1.8867963503478642</v>
      </c>
      <c r="I8" s="30">
        <f>IF(OR($A8="",$B8=""),"",'OddsRatio_working_2-way'!N7)</f>
        <v>2.1276546183435801</v>
      </c>
      <c r="J8" s="30">
        <f>IF('Log_working_2-way'!$D7="","",A8^('Log_working_2-way'!$D7))</f>
        <v>1.8846829983767455</v>
      </c>
      <c r="K8" s="32">
        <f>IF('Log_working_2-way'!$D7="","",B8^('Log_working_2-way'!$D7))</f>
        <v>2.1303483867491475</v>
      </c>
      <c r="L8" s="37">
        <f t="shared" si="9"/>
        <v>0.52864583333333326</v>
      </c>
      <c r="M8" s="37">
        <f t="shared" si="10"/>
        <v>0.47135416666666657</v>
      </c>
      <c r="N8" s="38">
        <v>104</v>
      </c>
      <c r="O8" s="38">
        <f t="shared" si="11"/>
        <v>46.541436464088406</v>
      </c>
      <c r="P8" s="38">
        <f t="shared" si="12"/>
        <v>52.768472906403936</v>
      </c>
      <c r="Q8" s="38">
        <f t="shared" si="13"/>
        <v>51.231527093596064</v>
      </c>
      <c r="R8" s="38">
        <f t="shared" si="14"/>
        <v>57.458563535911608</v>
      </c>
      <c r="S8" s="39">
        <f t="shared" si="15"/>
        <v>-4.6900906295076581</v>
      </c>
      <c r="T8" s="39">
        <f t="shared" si="16"/>
        <v>-4.6900906295076723</v>
      </c>
      <c r="U8" t="s">
        <v>79</v>
      </c>
      <c r="V8" t="s">
        <v>82</v>
      </c>
      <c r="W8" t="s">
        <v>81</v>
      </c>
      <c r="X8" t="s">
        <v>130</v>
      </c>
      <c r="Y8" s="41"/>
    </row>
    <row r="9" spans="1:25" ht="15" x14ac:dyDescent="0.25">
      <c r="A9">
        <v>1.87</v>
      </c>
      <c r="B9">
        <v>1.97</v>
      </c>
      <c r="C9" s="29">
        <f t="shared" si="0"/>
        <v>4.2373571486739481E-2</v>
      </c>
      <c r="D9" s="30">
        <f>IF(OR($A9="",$B9=""),"",A9*'MPTO_working_2-way'!$G8)</f>
        <v>1.9492385786802029</v>
      </c>
      <c r="E9" s="32">
        <f>IF(OR($A9="",$B9=""),"",B9*'MPTO_working_2-way'!$G8)</f>
        <v>2.0534759358288768</v>
      </c>
      <c r="F9" s="30">
        <f>IF(OR($A9="",$B9=""),"",'MPTO_working_2-way'!D8)</f>
        <v>1.9471444805623825</v>
      </c>
      <c r="G9" s="32">
        <f>IF(OR($A9="",$B9=""),"",'MPTO_working_2-way'!E8)</f>
        <v>2.0558051284913081</v>
      </c>
      <c r="H9" s="30">
        <f>IF(OR($A9="",$B9=""),"",'OddsRatio_working_2-way'!M8)</f>
        <v>1.9470518552301377</v>
      </c>
      <c r="I9" s="30">
        <f>IF(OR($A9="",$B9=""),"",'OddsRatio_working_2-way'!N8)</f>
        <v>2.0559083903140616</v>
      </c>
      <c r="J9" s="30">
        <f>IF('Log_working_2-way'!$D8="","",A9^('Log_working_2-way'!$D8))</f>
        <v>1.9460927711281228</v>
      </c>
      <c r="K9" s="32">
        <f>IF('Log_working_2-way'!$D8="","",B9^('Log_working_2-way'!$D8))</f>
        <v>2.0569787979748906</v>
      </c>
      <c r="L9" s="37">
        <f t="shared" si="9"/>
        <v>0.51302083333333337</v>
      </c>
      <c r="M9" s="37">
        <f t="shared" si="10"/>
        <v>0.48697916666666674</v>
      </c>
      <c r="N9" s="38">
        <v>105</v>
      </c>
      <c r="O9" s="38">
        <f t="shared" si="11"/>
        <v>48.850267379679146</v>
      </c>
      <c r="P9" s="38">
        <f t="shared" si="12"/>
        <v>51.700507614213194</v>
      </c>
      <c r="Q9" s="38">
        <f t="shared" si="13"/>
        <v>53.299492385786799</v>
      </c>
      <c r="R9" s="38">
        <f t="shared" si="14"/>
        <v>56.149732620320847</v>
      </c>
      <c r="S9" s="39">
        <f t="shared" si="15"/>
        <v>-4.4492250061076533</v>
      </c>
      <c r="T9" s="39">
        <f t="shared" si="16"/>
        <v>-4.4492250061076533</v>
      </c>
      <c r="U9" t="s">
        <v>75</v>
      </c>
      <c r="V9" t="s">
        <v>78</v>
      </c>
      <c r="W9" t="s">
        <v>81</v>
      </c>
      <c r="X9" t="s">
        <v>130</v>
      </c>
      <c r="Y9" s="41"/>
    </row>
    <row r="10" spans="1:25" ht="14.25" customHeight="1" x14ac:dyDescent="0.25">
      <c r="A10">
        <v>2.29</v>
      </c>
      <c r="B10">
        <v>1.64</v>
      </c>
      <c r="C10" s="29">
        <f t="shared" si="0"/>
        <v>4.6437320268399196E-2</v>
      </c>
      <c r="D10" s="30">
        <f>IF(OR($A10="",$B10=""),"",A10*'MPTO_working_2-way'!$G9)</f>
        <v>2.3963414634146343</v>
      </c>
      <c r="E10" s="32">
        <f>IF(OR($A10="",$B10=""),"",B10*'MPTO_working_2-way'!$G9)</f>
        <v>1.7161572052401746</v>
      </c>
      <c r="F10" s="30">
        <f>IF(OR($A10="",$B10=""),"",'MPTO_working_2-way'!D9)</f>
        <v>2.4185986604842866</v>
      </c>
      <c r="G10" s="32">
        <f>IF(OR($A10="",$B10=""),"",'MPTO_working_2-way'!E9)</f>
        <v>1.7049210096241147</v>
      </c>
      <c r="H10" s="30">
        <f>IF(OR($A10="",$B10=""),"",'OddsRatio_working_2-way'!M9)</f>
        <v>2.4197270864500684</v>
      </c>
      <c r="I10" s="30">
        <f>IF(OR($A10="",$B10=""),"",'OddsRatio_working_2-way'!N9)</f>
        <v>1.7043607250604993</v>
      </c>
      <c r="J10" s="30">
        <f>IF('Log_working_2-way'!$D9="","",A10^('Log_working_2-way'!$D9))</f>
        <v>2.4301711268758348</v>
      </c>
      <c r="K10" s="32">
        <f>IF('Log_working_2-way'!$D9="","",B10^('Log_working_2-way'!$D9))</f>
        <v>1.6992170245973379</v>
      </c>
      <c r="L10" s="37">
        <f t="shared" si="9"/>
        <v>0.41730279898218825</v>
      </c>
      <c r="M10" s="37">
        <f t="shared" si="10"/>
        <v>0.58269720101781175</v>
      </c>
      <c r="N10" s="38">
        <v>106</v>
      </c>
      <c r="O10" s="38">
        <f t="shared" si="11"/>
        <v>59.711790393013104</v>
      </c>
      <c r="P10" s="38">
        <f t="shared" si="12"/>
        <v>41.365853658536587</v>
      </c>
      <c r="Q10" s="38">
        <f t="shared" si="13"/>
        <v>64.634146341463406</v>
      </c>
      <c r="R10" s="38">
        <f t="shared" si="14"/>
        <v>46.288209606986904</v>
      </c>
      <c r="S10" s="39">
        <f t="shared" si="15"/>
        <v>-4.9223559484503028</v>
      </c>
      <c r="T10" s="39">
        <f t="shared" si="16"/>
        <v>-4.922355948450317</v>
      </c>
      <c r="U10" t="s">
        <v>76</v>
      </c>
      <c r="V10" t="s">
        <v>73</v>
      </c>
      <c r="W10" t="s">
        <v>81</v>
      </c>
      <c r="X10" t="s">
        <v>130</v>
      </c>
      <c r="Y10" s="41"/>
    </row>
    <row r="11" spans="1:25" ht="15" x14ac:dyDescent="0.25">
      <c r="A11">
        <v>2</v>
      </c>
      <c r="B11">
        <v>1.88</v>
      </c>
      <c r="C11" s="29">
        <f t="shared" si="0"/>
        <v>3.1914893617021267E-2</v>
      </c>
      <c r="D11" s="30">
        <f>IF(OR($A11="",$B11=""),"",A11*'MPTO_working_2-way'!$G10)</f>
        <v>2.0638297872340425</v>
      </c>
      <c r="E11" s="32">
        <f>IF(OR($A11="",$B11=""),"",B11*'MPTO_working_2-way'!$G10)</f>
        <v>1.94</v>
      </c>
      <c r="F11" s="30">
        <f>IF(OR($A11="",$B11=""),"",'MPTO_working_2-way'!D10)</f>
        <v>2.0659340659340657</v>
      </c>
      <c r="G11" s="32">
        <f>IF(OR($A11="",$B11=""),"",'MPTO_working_2-way'!E10)</f>
        <v>1.9381443298969072</v>
      </c>
      <c r="H11" s="30">
        <f>IF(OR($A11="",$B11=""),"",'OddsRatio_working_2-way'!M10)</f>
        <v>2.0660035817780522</v>
      </c>
      <c r="I11" s="30">
        <f>IF(OR($A11="",$B11=""),"",'OddsRatio_working_2-way'!N10)</f>
        <v>1.9380831519646857</v>
      </c>
      <c r="J11" s="30">
        <f>IF('Log_working_2-way'!$D10="","",A11^('Log_working_2-way'!$D10))</f>
        <v>2.0669618454035223</v>
      </c>
      <c r="K11" s="32">
        <f>IF('Log_working_2-way'!$D10="","",B11^('Log_working_2-way'!$D10))</f>
        <v>1.9372406373367297</v>
      </c>
      <c r="L11" s="37">
        <f t="shared" si="9"/>
        <v>0.4845360824742268</v>
      </c>
      <c r="M11" s="37">
        <f t="shared" si="10"/>
        <v>0.51546391752577325</v>
      </c>
      <c r="N11" s="38">
        <v>107</v>
      </c>
      <c r="O11" s="38">
        <f t="shared" si="11"/>
        <v>53.5</v>
      </c>
      <c r="P11" s="38">
        <f t="shared" si="12"/>
        <v>50.085106382978722</v>
      </c>
      <c r="Q11" s="38">
        <f t="shared" si="13"/>
        <v>56.914893617021278</v>
      </c>
      <c r="R11" s="38">
        <f t="shared" si="14"/>
        <v>53.5</v>
      </c>
      <c r="S11" s="39">
        <f t="shared" si="15"/>
        <v>-3.4148936170212778</v>
      </c>
      <c r="T11" s="39">
        <f t="shared" si="16"/>
        <v>-3.4148936170212778</v>
      </c>
      <c r="U11" t="s">
        <v>109</v>
      </c>
      <c r="V11" t="s">
        <v>110</v>
      </c>
      <c r="W11" t="s">
        <v>133</v>
      </c>
      <c r="X11" t="s">
        <v>130</v>
      </c>
      <c r="Y11" s="41"/>
    </row>
    <row r="12" spans="1:25" ht="15" x14ac:dyDescent="0.25">
      <c r="A12">
        <v>2.0699999999999998</v>
      </c>
      <c r="B12">
        <v>1.83</v>
      </c>
      <c r="C12" s="29">
        <f t="shared" si="0"/>
        <v>2.9539874871307603E-2</v>
      </c>
      <c r="D12" s="30">
        <f>IF(OR($A12="",$B12=""),"",A12*'MPTO_working_2-way'!$G11)</f>
        <v>2.1311475409836067</v>
      </c>
      <c r="E12" s="32">
        <f>IF(OR($A12="",$B12=""),"",B12*'MPTO_working_2-way'!$G11)</f>
        <v>1.8840579710144929</v>
      </c>
      <c r="F12" s="30">
        <f>IF(OR($A12="",$B12=""),"",'MPTO_working_2-way'!D11)</f>
        <v>2.1352836729517204</v>
      </c>
      <c r="G12" s="32">
        <f>IF(OR($A12="",$B12=""),"",'MPTO_working_2-way'!E11)</f>
        <v>1.8808371192373576</v>
      </c>
      <c r="H12" s="30">
        <f>IF(OR($A12="",$B12=""),"",'OddsRatio_working_2-way'!M11)</f>
        <v>2.1354103339788768</v>
      </c>
      <c r="I12" s="30">
        <f>IF(OR($A12="",$B12=""),"",'OddsRatio_working_2-way'!N11)</f>
        <v>1.8807388571985679</v>
      </c>
      <c r="J12" s="30">
        <f>IF('Log_working_2-way'!$D11="","",A12^('Log_working_2-way'!$D11))</f>
        <v>2.137293622577233</v>
      </c>
      <c r="K12" s="32">
        <f>IF('Log_working_2-way'!$D11="","",B12^('Log_working_2-way'!$D11))</f>
        <v>1.8792804075818812</v>
      </c>
      <c r="L12" s="37">
        <f t="shared" si="9"/>
        <v>0.46923076923076917</v>
      </c>
      <c r="M12" s="37">
        <f t="shared" si="10"/>
        <v>0.53076923076923077</v>
      </c>
      <c r="N12" s="38">
        <v>108</v>
      </c>
      <c r="O12" s="38">
        <f t="shared" si="11"/>
        <v>55.826086956521728</v>
      </c>
      <c r="P12" s="38">
        <f t="shared" si="12"/>
        <v>48.983606557377051</v>
      </c>
      <c r="Q12" s="38">
        <f t="shared" si="13"/>
        <v>59.016393442622942</v>
      </c>
      <c r="R12" s="38">
        <f t="shared" si="14"/>
        <v>52.173913043478265</v>
      </c>
      <c r="S12" s="39">
        <f t="shared" si="15"/>
        <v>-3.190306486101214</v>
      </c>
      <c r="T12" s="39">
        <f t="shared" si="16"/>
        <v>-3.190306486101214</v>
      </c>
      <c r="U12" t="s">
        <v>111</v>
      </c>
      <c r="V12" t="s">
        <v>112</v>
      </c>
      <c r="W12" t="s">
        <v>133</v>
      </c>
      <c r="X12" t="s">
        <v>130</v>
      </c>
      <c r="Y12" s="41"/>
    </row>
    <row r="13" spans="1:25" ht="15" x14ac:dyDescent="0.25">
      <c r="A13">
        <v>1.66</v>
      </c>
      <c r="B13">
        <v>2.21</v>
      </c>
      <c r="C13" s="29">
        <f t="shared" si="0"/>
        <v>5.4898326337022407E-2</v>
      </c>
      <c r="D13" s="30">
        <f>IF(OR($A13="",$B13=""),"",A13*'MPTO_working_2-way'!$G12)</f>
        <v>1.751131221719457</v>
      </c>
      <c r="E13" s="32">
        <f>IF(OR($A13="",$B13=""),"",B13*'MPTO_working_2-way'!$G12)</f>
        <v>2.3313253012048194</v>
      </c>
      <c r="F13" s="30">
        <f>IF(OR($A13="",$B13=""),"",'MPTO_working_2-way'!D12)</f>
        <v>1.7392499881477268</v>
      </c>
      <c r="G13" s="32">
        <f>IF(OR($A13="",$B13=""),"",'MPTO_working_2-way'!E12)</f>
        <v>2.3527223754248703</v>
      </c>
      <c r="H13" s="30">
        <f>IF(OR($A13="",$B13=""),"",'OddsRatio_working_2-way'!M12)</f>
        <v>1.7385489458759966</v>
      </c>
      <c r="I13" s="30">
        <f>IF(OR($A13="",$B13=""),"",'OddsRatio_working_2-way'!N12)</f>
        <v>2.35400640077266</v>
      </c>
      <c r="J13" s="30">
        <f>IF('Log_working_2-way'!$D12="","",A13^('Log_working_2-way'!$D12))</f>
        <v>1.7330793645336378</v>
      </c>
      <c r="K13" s="32">
        <f>IF('Log_working_2-way'!$D12="","",B13^('Log_working_2-way'!$D12))</f>
        <v>2.364108783273946</v>
      </c>
      <c r="L13" s="37">
        <f t="shared" si="9"/>
        <v>0.57105943152454786</v>
      </c>
      <c r="M13" s="37">
        <f t="shared" si="10"/>
        <v>0.4289405684754522</v>
      </c>
      <c r="N13" s="38">
        <v>109</v>
      </c>
      <c r="O13" s="38">
        <f t="shared" si="11"/>
        <v>43.337349397590366</v>
      </c>
      <c r="P13" s="38">
        <f t="shared" si="12"/>
        <v>59.678733031674206</v>
      </c>
      <c r="Q13" s="38">
        <f t="shared" si="13"/>
        <v>49.321266968325794</v>
      </c>
      <c r="R13" s="38">
        <f t="shared" si="14"/>
        <v>65.662650602409641</v>
      </c>
      <c r="S13" s="39">
        <f t="shared" si="15"/>
        <v>-5.9839175707354286</v>
      </c>
      <c r="T13" s="39">
        <f t="shared" si="16"/>
        <v>-5.9839175707354357</v>
      </c>
      <c r="U13" t="s">
        <v>84</v>
      </c>
      <c r="V13" t="s">
        <v>83</v>
      </c>
      <c r="W13" t="s">
        <v>85</v>
      </c>
      <c r="X13" t="s">
        <v>130</v>
      </c>
      <c r="Y13" s="41"/>
    </row>
    <row r="14" spans="1:25" s="35" customFormat="1" ht="15" x14ac:dyDescent="0.25">
      <c r="A14">
        <v>2.1800000000000002</v>
      </c>
      <c r="B14">
        <v>1.72</v>
      </c>
      <c r="C14" s="29">
        <f t="shared" si="0"/>
        <v>4.0110945167484591E-2</v>
      </c>
      <c r="D14" s="30">
        <f>IF(OR($A14="",$B14=""),"",A14*'MPTO_working_2-way'!$G13)</f>
        <v>2.2674418604651168</v>
      </c>
      <c r="E14" s="32">
        <f>IF(OR($A14="",$B14=""),"",B14*'MPTO_working_2-way'!$G13)</f>
        <v>1.7889908256880735</v>
      </c>
      <c r="F14" s="30">
        <f>IF(OR($A14="",$B14=""),"",'MPTO_working_2-way'!D13)</f>
        <v>2.2796692607003894</v>
      </c>
      <c r="G14" s="32">
        <f>IF(OR($A14="",$B14=""),"",'MPTO_working_2-way'!E13)</f>
        <v>1.7814519194222731</v>
      </c>
      <c r="H14" s="30">
        <f>IF(OR($A14="",$B14=""),"",'OddsRatio_working_2-way'!M13)</f>
        <v>2.2801909579781015</v>
      </c>
      <c r="I14" s="30">
        <f>IF(OR($A14="",$B14=""),"",'OddsRatio_working_2-way'!N13)</f>
        <v>1.7811334658849434</v>
      </c>
      <c r="J14" s="30">
        <f>IF('Log_working_2-way'!$D13="","",A14^('Log_working_2-way'!$D13))</f>
        <v>2.2858490727693308</v>
      </c>
      <c r="K14" s="32">
        <f>IF('Log_working_2-way'!$D13="","",B14^('Log_working_2-way'!$D13))</f>
        <v>1.7776962484765699</v>
      </c>
      <c r="L14" s="37">
        <f t="shared" si="9"/>
        <v>0.44102564102564096</v>
      </c>
      <c r="M14" s="37">
        <f t="shared" si="10"/>
        <v>0.55897435897435888</v>
      </c>
      <c r="N14" s="38">
        <v>110</v>
      </c>
      <c r="O14" s="38">
        <f t="shared" si="11"/>
        <v>59.541284403669728</v>
      </c>
      <c r="P14" s="38">
        <f t="shared" si="12"/>
        <v>46.046511627906973</v>
      </c>
      <c r="Q14" s="38">
        <f t="shared" si="13"/>
        <v>63.953488372093027</v>
      </c>
      <c r="R14" s="38">
        <f t="shared" si="14"/>
        <v>50.458715596330272</v>
      </c>
      <c r="S14" s="39">
        <f t="shared" si="15"/>
        <v>-4.4122039684232988</v>
      </c>
      <c r="T14" s="39">
        <f t="shared" si="16"/>
        <v>-4.4122039684232988</v>
      </c>
      <c r="U14" t="s">
        <v>101</v>
      </c>
      <c r="V14" t="s">
        <v>96</v>
      </c>
      <c r="W14" t="s">
        <v>108</v>
      </c>
      <c r="X14" t="s">
        <v>130</v>
      </c>
      <c r="Y14" s="41"/>
    </row>
    <row r="15" spans="1:25" ht="15" x14ac:dyDescent="0.25">
      <c r="A15">
        <v>2.41</v>
      </c>
      <c r="B15">
        <v>1.6</v>
      </c>
      <c r="C15" s="29">
        <f t="shared" si="0"/>
        <v>3.9937759336099443E-2</v>
      </c>
      <c r="D15" s="30">
        <f>IF(OR($A15="",$B15=""),"",A15*'MPTO_working_2-way'!$G14)</f>
        <v>2.5062499999999996</v>
      </c>
      <c r="E15" s="32">
        <f>IF(OR($A15="",$B15=""),"",B15*'MPTO_working_2-way'!$G14)</f>
        <v>1.6639004149377592</v>
      </c>
      <c r="F15" s="30">
        <f>IF(OR($A15="",$B15=""),"",'MPTO_working_2-way'!D14)</f>
        <v>2.5318450426789227</v>
      </c>
      <c r="G15" s="32">
        <f>IF(OR($A15="",$B15=""),"",'MPTO_working_2-way'!E14)</f>
        <v>1.6528075439348477</v>
      </c>
      <c r="H15" s="30">
        <f>IF(OR($A15="",$B15=""),"",'OddsRatio_working_2-way'!M14)</f>
        <v>2.532970971675589</v>
      </c>
      <c r="I15" s="30">
        <f>IF(OR($A15="",$B15=""),"",'OddsRatio_working_2-way'!N14)</f>
        <v>1.652328073053442</v>
      </c>
      <c r="J15" s="30">
        <f>IF('Log_working_2-way'!$D14="","",A15^('Log_working_2-way'!$D14))</f>
        <v>2.5449579873420185</v>
      </c>
      <c r="K15" s="32">
        <f>IF('Log_working_2-way'!$D14="","",B15^('Log_working_2-way'!$D14))</f>
        <v>1.6472667918433761</v>
      </c>
      <c r="L15" s="37">
        <f t="shared" si="9"/>
        <v>0.39900249376558611</v>
      </c>
      <c r="M15" s="37">
        <f t="shared" si="10"/>
        <v>0.60099750623441406</v>
      </c>
      <c r="N15" s="38">
        <v>111</v>
      </c>
      <c r="O15" s="38">
        <f t="shared" si="11"/>
        <v>64.941908713692939</v>
      </c>
      <c r="P15" s="38">
        <f t="shared" si="12"/>
        <v>41.625000000000014</v>
      </c>
      <c r="Q15" s="38">
        <f t="shared" si="13"/>
        <v>69.375</v>
      </c>
      <c r="R15" s="38">
        <f t="shared" si="14"/>
        <v>46.058091286307054</v>
      </c>
      <c r="S15" s="39">
        <f t="shared" si="15"/>
        <v>-4.4330912863070608</v>
      </c>
      <c r="T15" s="39">
        <f t="shared" si="16"/>
        <v>-4.4330912863070395</v>
      </c>
      <c r="U15" t="s">
        <v>95</v>
      </c>
      <c r="V15" t="s">
        <v>88</v>
      </c>
      <c r="W15" t="s">
        <v>108</v>
      </c>
      <c r="X15" t="s">
        <v>130</v>
      </c>
      <c r="Y15" s="41"/>
    </row>
    <row r="16" spans="1:25" ht="15" x14ac:dyDescent="0.25">
      <c r="A16">
        <v>2.62</v>
      </c>
      <c r="B16">
        <v>1.52</v>
      </c>
      <c r="C16" s="29">
        <f t="shared" si="0"/>
        <v>3.9574126155082379E-2</v>
      </c>
      <c r="D16" s="30">
        <f>IF(OR($A16="",$B16=""),"",A16*'MPTO_working_2-way'!$G15)</f>
        <v>2.7236842105263159</v>
      </c>
      <c r="E16" s="32">
        <f>IF(OR($A16="",$B16=""),"",B16*'MPTO_working_2-way'!$G15)</f>
        <v>1.5801526717557253</v>
      </c>
      <c r="F16" s="30">
        <f>IF(OR($A16="",$B16=""),"",'MPTO_working_2-way'!D15)</f>
        <v>2.7632528448515128</v>
      </c>
      <c r="G16" s="32">
        <f>IF(OR($A16="",$B16=""),"",'MPTO_working_2-way'!E15)</f>
        <v>1.5671336376515033</v>
      </c>
      <c r="H16" s="30">
        <f>IF(OR($A16="",$B16=""),"",'OddsRatio_working_2-way'!M15)</f>
        <v>2.7650452162436565</v>
      </c>
      <c r="I16" s="30">
        <f>IF(OR($A16="",$B16=""),"",'OddsRatio_working_2-way'!N15)</f>
        <v>1.5665577237325312</v>
      </c>
      <c r="J16" s="30">
        <f>IF('Log_working_2-way'!$D15="","",A16^('Log_working_2-way'!$D15))</f>
        <v>2.7837948332060924</v>
      </c>
      <c r="K16" s="32">
        <f>IF('Log_working_2-way'!$D15="","",B16^('Log_working_2-way'!$D15))</f>
        <v>1.560602588024171</v>
      </c>
      <c r="L16" s="37">
        <f t="shared" si="9"/>
        <v>0.36714975845410625</v>
      </c>
      <c r="M16" s="37">
        <f t="shared" si="10"/>
        <v>0.63285024154589364</v>
      </c>
      <c r="N16" s="38">
        <v>112</v>
      </c>
      <c r="O16" s="38">
        <f t="shared" si="11"/>
        <v>69.251908396946561</v>
      </c>
      <c r="P16" s="38">
        <f t="shared" si="12"/>
        <v>38.31578947368422</v>
      </c>
      <c r="Q16" s="38">
        <f t="shared" si="13"/>
        <v>73.684210526315795</v>
      </c>
      <c r="R16" s="38">
        <f t="shared" si="14"/>
        <v>42.748091603053432</v>
      </c>
      <c r="S16" s="39">
        <f t="shared" si="15"/>
        <v>-4.4323021293692335</v>
      </c>
      <c r="T16" s="39">
        <f t="shared" si="16"/>
        <v>-4.4323021293692122</v>
      </c>
      <c r="U16" t="s">
        <v>87</v>
      </c>
      <c r="V16" t="s">
        <v>102</v>
      </c>
      <c r="W16" t="s">
        <v>108</v>
      </c>
      <c r="X16" t="s">
        <v>130</v>
      </c>
      <c r="Y16" s="41"/>
    </row>
    <row r="17" spans="1:25" ht="15" x14ac:dyDescent="0.25">
      <c r="A17">
        <v>2.67</v>
      </c>
      <c r="B17">
        <v>1.49</v>
      </c>
      <c r="C17" s="29">
        <f t="shared" si="0"/>
        <v>4.5672774803307892E-2</v>
      </c>
      <c r="D17" s="30">
        <f>IF(OR($A17="",$B17=""),"",A17*'MPTO_working_2-way'!$G16)</f>
        <v>2.7919463087248322</v>
      </c>
      <c r="E17" s="32">
        <f>IF(OR($A17="",$B17=""),"",B17*'MPTO_working_2-way'!$G16)</f>
        <v>1.5580524344569286</v>
      </c>
      <c r="F17" s="30">
        <f>IF(OR($A17="",$B17=""),"",'MPTO_working_2-way'!D16)</f>
        <v>2.8433691884358359</v>
      </c>
      <c r="G17" s="32">
        <f>IF(OR($A17="",$B17=""),"",'MPTO_working_2-way'!E16)</f>
        <v>1.542484927204699</v>
      </c>
      <c r="H17" s="30">
        <f>IF(OR($A17="",$B17=""),"",'OddsRatio_working_2-way'!M16)</f>
        <v>2.8461211404742981</v>
      </c>
      <c r="I17" s="30">
        <f>IF(OR($A17="",$B17=""),"",'OddsRatio_working_2-way'!N16)</f>
        <v>1.5416762627738954</v>
      </c>
      <c r="J17" s="30">
        <f>IF('Log_working_2-way'!$D16="","",A17^('Log_working_2-way'!$D16))</f>
        <v>2.8708141371236611</v>
      </c>
      <c r="K17" s="32">
        <f>IF('Log_working_2-way'!$D16="","",B17^('Log_working_2-way'!$D16))</f>
        <v>1.5345266427885513</v>
      </c>
      <c r="L17" s="37">
        <f t="shared" si="9"/>
        <v>0.35817307692307693</v>
      </c>
      <c r="M17" s="37">
        <f t="shared" si="10"/>
        <v>0.64182692307692313</v>
      </c>
      <c r="N17" s="38">
        <v>113</v>
      </c>
      <c r="O17" s="38">
        <f t="shared" si="11"/>
        <v>70.677902621722851</v>
      </c>
      <c r="P17" s="38">
        <f t="shared" si="12"/>
        <v>37.161073825503358</v>
      </c>
      <c r="Q17" s="38">
        <f t="shared" si="13"/>
        <v>75.838926174496649</v>
      </c>
      <c r="R17" s="38">
        <f t="shared" si="14"/>
        <v>42.322097378277157</v>
      </c>
      <c r="S17" s="39">
        <f t="shared" si="15"/>
        <v>-5.1610235527737984</v>
      </c>
      <c r="T17" s="39">
        <f t="shared" si="16"/>
        <v>-5.1610235527737984</v>
      </c>
      <c r="U17" t="s">
        <v>89</v>
      </c>
      <c r="V17" t="s">
        <v>106</v>
      </c>
      <c r="W17" t="s">
        <v>108</v>
      </c>
      <c r="X17" t="s">
        <v>130</v>
      </c>
      <c r="Y17" s="41"/>
    </row>
    <row r="18" spans="1:25" ht="15" x14ac:dyDescent="0.25">
      <c r="A18">
        <v>2.79</v>
      </c>
      <c r="B18">
        <v>1.47</v>
      </c>
      <c r="C18" s="29">
        <f t="shared" si="0"/>
        <v>3.8695047911637692E-2</v>
      </c>
      <c r="D18" s="30">
        <f>IF(OR($A18="",$B18=""),"",A18*'MPTO_working_2-way'!$G17)</f>
        <v>2.8979591836734691</v>
      </c>
      <c r="E18" s="32">
        <f>IF(OR($A18="",$B18=""),"",B18*'MPTO_working_2-way'!$G17)</f>
        <v>1.5268817204301073</v>
      </c>
      <c r="F18" s="30">
        <f>IF(OR($A18="",$B18=""),"",'MPTO_working_2-way'!D17)</f>
        <v>2.9491964189407831</v>
      </c>
      <c r="G18" s="32">
        <f>IF(OR($A18="",$B18=""),"",'MPTO_working_2-way'!E17)</f>
        <v>1.5130319296109787</v>
      </c>
      <c r="H18" s="30">
        <f>IF(OR($A18="",$B18=""),"",'OddsRatio_working_2-way'!M17)</f>
        <v>2.9515405807458559</v>
      </c>
      <c r="I18" s="30">
        <f>IF(OR($A18="",$B18=""),"",'OddsRatio_working_2-way'!N17)</f>
        <v>1.5124156832125992</v>
      </c>
      <c r="J18" s="30">
        <f>IF('Log_working_2-way'!$D17="","",A18^('Log_working_2-way'!$D17))</f>
        <v>2.9760334965497401</v>
      </c>
      <c r="K18" s="32">
        <f>IF('Log_working_2-way'!$D17="","",B18^('Log_working_2-way'!$D17))</f>
        <v>1.5060642958458816</v>
      </c>
      <c r="L18" s="37">
        <f t="shared" si="9"/>
        <v>0.34507042253521131</v>
      </c>
      <c r="M18" s="37">
        <f t="shared" si="10"/>
        <v>0.65492957746478886</v>
      </c>
      <c r="N18" s="38">
        <v>114</v>
      </c>
      <c r="O18" s="38">
        <f t="shared" si="11"/>
        <v>73.13978494623656</v>
      </c>
      <c r="P18" s="38">
        <f t="shared" si="12"/>
        <v>36.448979591836725</v>
      </c>
      <c r="Q18" s="38">
        <f t="shared" si="13"/>
        <v>77.551020408163268</v>
      </c>
      <c r="R18" s="38">
        <f t="shared" si="14"/>
        <v>40.86021505376344</v>
      </c>
      <c r="S18" s="39">
        <f t="shared" si="15"/>
        <v>-4.411235461926708</v>
      </c>
      <c r="T18" s="39">
        <f t="shared" si="16"/>
        <v>-4.4112354619267151</v>
      </c>
      <c r="U18" t="s">
        <v>105</v>
      </c>
      <c r="V18" t="s">
        <v>92</v>
      </c>
      <c r="W18" t="s">
        <v>108</v>
      </c>
      <c r="X18" t="s">
        <v>130</v>
      </c>
      <c r="Y18" s="41"/>
    </row>
    <row r="19" spans="1:25" ht="15" x14ac:dyDescent="0.25">
      <c r="A19">
        <v>2.2799999999999998</v>
      </c>
      <c r="B19">
        <v>1.68</v>
      </c>
      <c r="C19" s="29">
        <f t="shared" si="0"/>
        <v>3.383458646616555E-2</v>
      </c>
      <c r="D19" s="30">
        <f>IF(OR($A19="",$B19=""),"",A19*'MPTO_working_2-way'!$G18)</f>
        <v>2.3571428571428572</v>
      </c>
      <c r="E19" s="32">
        <f>IF(OR($A19="",$B19=""),"",B19*'MPTO_working_2-way'!$G18)</f>
        <v>1.736842105263158</v>
      </c>
      <c r="F19" s="30">
        <f>IF(OR($A19="",$B19=""),"",'MPTO_working_2-way'!D18)</f>
        <v>2.3714710252600297</v>
      </c>
      <c r="G19" s="32">
        <f>IF(OR($A19="",$B19=""),"",'MPTO_working_2-way'!E18)</f>
        <v>1.7291440953412784</v>
      </c>
      <c r="H19" s="30">
        <f>IF(OR($A19="",$B19=""),"",'OddsRatio_working_2-way'!M18)</f>
        <v>2.3719886811400706</v>
      </c>
      <c r="I19" s="30">
        <f>IF(OR($A19="",$B19=""),"",'OddsRatio_working_2-way'!N18)</f>
        <v>1.728868986855663</v>
      </c>
      <c r="J19" s="30">
        <f>IF('Log_working_2-way'!$D18="","",A19^('Log_working_2-way'!$D18))</f>
        <v>2.3786002597874161</v>
      </c>
      <c r="K19" s="32">
        <f>IF('Log_working_2-way'!$D18="","",B19^('Log_working_2-way'!$D18))</f>
        <v>1.7253734306956654</v>
      </c>
      <c r="L19" s="37">
        <f t="shared" si="9"/>
        <v>0.42424242424242425</v>
      </c>
      <c r="M19" s="37">
        <f t="shared" si="10"/>
        <v>0.57575757575757569</v>
      </c>
      <c r="N19" s="38">
        <v>115</v>
      </c>
      <c r="O19" s="38">
        <f t="shared" si="11"/>
        <v>64.561403508771932</v>
      </c>
      <c r="P19" s="38">
        <f t="shared" si="12"/>
        <v>46.547619047619044</v>
      </c>
      <c r="Q19" s="38">
        <f t="shared" si="13"/>
        <v>68.452380952380949</v>
      </c>
      <c r="R19" s="38">
        <f t="shared" si="14"/>
        <v>50.438596491228076</v>
      </c>
      <c r="S19" s="39">
        <f t="shared" si="15"/>
        <v>-3.8909774436090174</v>
      </c>
      <c r="T19" s="39">
        <f t="shared" si="16"/>
        <v>-3.8909774436090316</v>
      </c>
      <c r="U19" t="s">
        <v>113</v>
      </c>
      <c r="V19" t="s">
        <v>114</v>
      </c>
      <c r="W19" t="s">
        <v>133</v>
      </c>
      <c r="X19" t="s">
        <v>131</v>
      </c>
      <c r="Y19" s="41"/>
    </row>
    <row r="20" spans="1:25" ht="15" x14ac:dyDescent="0.25">
      <c r="A20">
        <v>2.13</v>
      </c>
      <c r="B20">
        <v>1.78</v>
      </c>
      <c r="C20" s="29">
        <f t="shared" si="0"/>
        <v>3.128132088410629E-2</v>
      </c>
      <c r="D20" s="30">
        <f>IF(OR($A20="",$B20=""),"",A20*'MPTO_working_2-way'!$G19)</f>
        <v>2.1966292134831464</v>
      </c>
      <c r="E20" s="32">
        <f>IF(OR($A20="",$B20=""),"",B20*'MPTO_working_2-way'!$G19)</f>
        <v>1.8356807511737092</v>
      </c>
      <c r="F20" s="30">
        <f>IF(OR($A20="",$B20=""),"",'MPTO_working_2-way'!D19)</f>
        <v>2.2034055907479515</v>
      </c>
      <c r="G20" s="32">
        <f>IF(OR($A20="",$B20=""),"",'MPTO_working_2-way'!E19)</f>
        <v>1.8309750325976726</v>
      </c>
      <c r="H20" s="30">
        <f>IF(OR($A20="",$B20=""),"",'OddsRatio_working_2-way'!M19)</f>
        <v>2.2036269973367788</v>
      </c>
      <c r="I20" s="30">
        <f>IF(OR($A20="",$B20=""),"",'OddsRatio_working_2-way'!N19)</f>
        <v>1.8308221751528204</v>
      </c>
      <c r="J20" s="30">
        <f>IF('Log_working_2-way'!$D19="","",A20^('Log_working_2-way'!$D19))</f>
        <v>2.2067247005110642</v>
      </c>
      <c r="K20" s="32">
        <f>IF('Log_working_2-way'!$D19="","",B20^('Log_working_2-way'!$D19))</f>
        <v>1.8286894264917752</v>
      </c>
      <c r="L20" s="37">
        <f t="shared" si="9"/>
        <v>0.45524296675191805</v>
      </c>
      <c r="M20" s="37">
        <f t="shared" si="10"/>
        <v>0.54475703324808178</v>
      </c>
      <c r="N20" s="38">
        <v>116</v>
      </c>
      <c r="O20" s="38">
        <f t="shared" si="11"/>
        <v>61.539906103286377</v>
      </c>
      <c r="P20" s="38">
        <f t="shared" si="12"/>
        <v>50.831460674157299</v>
      </c>
      <c r="Q20" s="38">
        <f t="shared" si="13"/>
        <v>65.168539325842701</v>
      </c>
      <c r="R20" s="38">
        <f t="shared" si="14"/>
        <v>54.460093896713616</v>
      </c>
      <c r="S20" s="39">
        <f t="shared" si="15"/>
        <v>-3.6286332225563243</v>
      </c>
      <c r="T20" s="39">
        <f t="shared" si="16"/>
        <v>-3.6286332225563172</v>
      </c>
      <c r="U20" t="s">
        <v>115</v>
      </c>
      <c r="V20" t="s">
        <v>116</v>
      </c>
      <c r="W20" t="s">
        <v>133</v>
      </c>
      <c r="X20" t="s">
        <v>131</v>
      </c>
      <c r="Y20" s="41"/>
    </row>
    <row r="21" spans="1:25" ht="15" x14ac:dyDescent="0.25">
      <c r="A21">
        <v>2.33</v>
      </c>
      <c r="B21">
        <v>1.65</v>
      </c>
      <c r="C21" s="29">
        <f t="shared" si="0"/>
        <v>3.5245155416829377E-2</v>
      </c>
      <c r="D21" s="30">
        <f>IF(OR($A21="",$B21=""),"",A21*'MPTO_working_2-way'!$G20)</f>
        <v>2.4121212121212126</v>
      </c>
      <c r="E21" s="32">
        <f>IF(OR($A21="",$B21=""),"",B21*'MPTO_working_2-way'!$G20)</f>
        <v>1.7081545064377683</v>
      </c>
      <c r="F21" s="30">
        <f>IF(OR($A21="",$B21=""),"",'MPTO_working_2-way'!D20)</f>
        <v>2.4297677358192451</v>
      </c>
      <c r="G21" s="32">
        <f>IF(OR($A21="",$B21=""),"",'MPTO_working_2-way'!E20)</f>
        <v>1.6994142999226434</v>
      </c>
      <c r="H21" s="30">
        <f>IF(OR($A21="",$B21=""),"",'OddsRatio_working_2-way'!M20)</f>
        <v>2.4304383405634256</v>
      </c>
      <c r="I21" s="30">
        <f>IF(OR($A21="",$B21=""),"",'OddsRatio_working_2-way'!N20)</f>
        <v>1.6990864070422753</v>
      </c>
      <c r="J21" s="30">
        <f>IF('Log_working_2-way'!$D20="","",A21^('Log_working_2-way'!$D20))</f>
        <v>2.4386155296037653</v>
      </c>
      <c r="K21" s="32">
        <f>IF('Log_working_2-way'!$D20="","",B21^('Log_working_2-way'!$D20))</f>
        <v>1.6951127521022427</v>
      </c>
      <c r="L21" s="37">
        <f t="shared" si="9"/>
        <v>0.41457286432160795</v>
      </c>
      <c r="M21" s="37">
        <f t="shared" si="10"/>
        <v>0.58542713567839189</v>
      </c>
      <c r="N21" s="38">
        <v>117</v>
      </c>
      <c r="O21" s="38">
        <f t="shared" si="11"/>
        <v>66.785407725321903</v>
      </c>
      <c r="P21" s="38">
        <f t="shared" si="12"/>
        <v>46.090909090909079</v>
      </c>
      <c r="Q21" s="38">
        <f t="shared" si="13"/>
        <v>70.909090909090907</v>
      </c>
      <c r="R21" s="38">
        <f t="shared" si="14"/>
        <v>50.214592274678111</v>
      </c>
      <c r="S21" s="39">
        <f t="shared" si="15"/>
        <v>-4.1236831837690033</v>
      </c>
      <c r="T21" s="39">
        <f t="shared" si="16"/>
        <v>-4.1236831837690318</v>
      </c>
      <c r="U21" t="s">
        <v>117</v>
      </c>
      <c r="V21" t="s">
        <v>118</v>
      </c>
      <c r="W21" t="s">
        <v>133</v>
      </c>
      <c r="X21" t="s">
        <v>131</v>
      </c>
      <c r="Y21" s="41"/>
    </row>
    <row r="22" spans="1:25" ht="15" x14ac:dyDescent="0.25">
      <c r="A22">
        <v>2.1800000000000002</v>
      </c>
      <c r="B22">
        <v>1.74</v>
      </c>
      <c r="C22" s="29">
        <f t="shared" si="0"/>
        <v>3.3428240008436028E-2</v>
      </c>
      <c r="D22" s="30">
        <f>IF(OR($A22="",$B22=""),"",A22*'MPTO_working_2-way'!$G21)</f>
        <v>2.2528735632183907</v>
      </c>
      <c r="E22" s="32">
        <f>IF(OR($A22="",$B22=""),"",B22*'MPTO_working_2-way'!$G21)</f>
        <v>1.7981651376146788</v>
      </c>
      <c r="F22" s="30">
        <f>IF(OR($A22="",$B22=""),"",'MPTO_working_2-way'!D21)</f>
        <v>2.2624358821424311</v>
      </c>
      <c r="G22" s="32">
        <f>IF(OR($A22="",$B22=""),"",'MPTO_working_2-way'!E21)</f>
        <v>1.7921194368326561</v>
      </c>
      <c r="H22" s="30">
        <f>IF(OR($A22="",$B22=""),"",'OddsRatio_working_2-way'!M21)</f>
        <v>2.26277258229445</v>
      </c>
      <c r="I22" s="30">
        <f>IF(OR($A22="",$B22=""),"",'OddsRatio_working_2-way'!N21)</f>
        <v>1.7919082295744857</v>
      </c>
      <c r="J22" s="30">
        <f>IF('Log_working_2-way'!$D21="","",A22^('Log_working_2-way'!$D21))</f>
        <v>2.2671631499443738</v>
      </c>
      <c r="K22" s="32">
        <f>IF('Log_working_2-way'!$D21="","",B22^('Log_working_2-way'!$D21))</f>
        <v>1.7891643629660847</v>
      </c>
      <c r="L22" s="37">
        <f t="shared" si="9"/>
        <v>0.44387755102040816</v>
      </c>
      <c r="M22" s="37">
        <f t="shared" si="10"/>
        <v>0.55612244897959184</v>
      </c>
      <c r="N22" s="38">
        <v>118</v>
      </c>
      <c r="O22" s="38">
        <f t="shared" si="11"/>
        <v>63.871559633027523</v>
      </c>
      <c r="P22" s="38">
        <f t="shared" si="12"/>
        <v>50.183908045977006</v>
      </c>
      <c r="Q22" s="38">
        <f t="shared" si="13"/>
        <v>67.81609195402298</v>
      </c>
      <c r="R22" s="38">
        <f t="shared" si="14"/>
        <v>54.128440366972477</v>
      </c>
      <c r="S22" s="39">
        <f t="shared" si="15"/>
        <v>-3.9445323209954566</v>
      </c>
      <c r="T22" s="39">
        <f t="shared" si="16"/>
        <v>-3.9445323209954708</v>
      </c>
      <c r="U22" t="s">
        <v>119</v>
      </c>
      <c r="V22" t="s">
        <v>120</v>
      </c>
      <c r="W22" t="s">
        <v>133</v>
      </c>
      <c r="X22" t="s">
        <v>131</v>
      </c>
      <c r="Y22" s="41"/>
    </row>
    <row r="23" spans="1:25" ht="15" x14ac:dyDescent="0.25">
      <c r="A23">
        <v>2.2400000000000002</v>
      </c>
      <c r="B23">
        <v>1.7</v>
      </c>
      <c r="C23" s="29">
        <f t="shared" si="0"/>
        <v>3.4663865546218364E-2</v>
      </c>
      <c r="D23" s="30">
        <f>IF(OR($A23="",$B23=""),"",A23*'MPTO_working_2-way'!$G22)</f>
        <v>2.3176470588235292</v>
      </c>
      <c r="E23" s="32">
        <f>IF(OR($A23="",$B23=""),"",B23*'MPTO_working_2-way'!$G22)</f>
        <v>1.7589285714285712</v>
      </c>
      <c r="F23" s="30">
        <f>IF(OR($A23="",$B23=""),"",'MPTO_working_2-way'!D22)</f>
        <v>2.3304773561811505</v>
      </c>
      <c r="G23" s="32">
        <f>IF(OR($A23="",$B23=""),"",'MPTO_working_2-way'!E22)</f>
        <v>1.7516099356025756</v>
      </c>
      <c r="H23" s="30">
        <f>IF(OR($A23="",$B23=""),"",'OddsRatio_working_2-way'!M22)</f>
        <v>2.3309502512973848</v>
      </c>
      <c r="I23" s="30">
        <f>IF(OR($A23="",$B23=""),"",'OddsRatio_working_2-way'!N22)</f>
        <v>1.7513428837969105</v>
      </c>
      <c r="J23" s="30">
        <f>IF('Log_working_2-way'!$D22="","",A23^('Log_working_2-way'!$D22))</f>
        <v>2.3368656510313084</v>
      </c>
      <c r="K23" s="32">
        <f>IF('Log_working_2-way'!$D22="","",B23^('Log_working_2-way'!$D22))</f>
        <v>1.7480183212340654</v>
      </c>
      <c r="L23" s="37">
        <f t="shared" si="9"/>
        <v>0.43147208121827418</v>
      </c>
      <c r="M23" s="37">
        <f t="shared" si="10"/>
        <v>0.56852791878172593</v>
      </c>
      <c r="N23" s="38">
        <v>119</v>
      </c>
      <c r="O23" s="38">
        <f t="shared" si="11"/>
        <v>65.875</v>
      </c>
      <c r="P23" s="38">
        <f t="shared" si="12"/>
        <v>48.999999999999993</v>
      </c>
      <c r="Q23" s="38">
        <f t="shared" si="13"/>
        <v>70</v>
      </c>
      <c r="R23" s="38">
        <f t="shared" si="14"/>
        <v>53.124999999999993</v>
      </c>
      <c r="S23" s="39">
        <f t="shared" si="15"/>
        <v>-4.125</v>
      </c>
      <c r="T23" s="39">
        <f t="shared" si="16"/>
        <v>-4.125</v>
      </c>
      <c r="U23" t="s">
        <v>121</v>
      </c>
      <c r="V23" t="s">
        <v>122</v>
      </c>
      <c r="W23" t="s">
        <v>133</v>
      </c>
      <c r="X23" t="s">
        <v>131</v>
      </c>
      <c r="Y23" s="41"/>
    </row>
    <row r="24" spans="1:25" ht="15" x14ac:dyDescent="0.25">
      <c r="A24">
        <v>2.25</v>
      </c>
      <c r="B24">
        <v>1.7</v>
      </c>
      <c r="C24" s="29">
        <f t="shared" si="0"/>
        <v>3.2679738562091387E-2</v>
      </c>
      <c r="D24" s="30">
        <f>IF(OR($A24="",$B24=""),"",A24*'MPTO_working_2-way'!$G23)</f>
        <v>2.3235294117647056</v>
      </c>
      <c r="E24" s="32">
        <f>IF(OR($A24="",$B24=""),"",B24*'MPTO_working_2-way'!$G23)</f>
        <v>1.7555555555555553</v>
      </c>
      <c r="F24" s="30">
        <f>IF(OR($A24="",$B24=""),"",'MPTO_working_2-way'!D23)</f>
        <v>2.3358778625954195</v>
      </c>
      <c r="G24" s="32">
        <f>IF(OR($A24="",$B24=""),"",'MPTO_working_2-way'!E23)</f>
        <v>1.7485714285714284</v>
      </c>
      <c r="H24" s="30">
        <f>IF(OR($A24="",$B24=""),"",'OddsRatio_working_2-way'!M23)</f>
        <v>2.3363062095621219</v>
      </c>
      <c r="I24" s="30">
        <f>IF(OR($A24="",$B24=""),"",'OddsRatio_working_2-way'!N23)</f>
        <v>1.7483314773547878</v>
      </c>
      <c r="J24" s="30">
        <f>IF('Log_working_2-way'!$D23="","",A24^('Log_working_2-way'!$D23))</f>
        <v>2.3419883892799152</v>
      </c>
      <c r="K24" s="32">
        <f>IF('Log_working_2-way'!$D23="","",B24^('Log_working_2-way'!$D23))</f>
        <v>1.7451629298644922</v>
      </c>
      <c r="L24" s="37">
        <f t="shared" si="9"/>
        <v>0.43037974683544311</v>
      </c>
      <c r="M24" s="37">
        <f t="shared" si="10"/>
        <v>0.569620253164557</v>
      </c>
      <c r="N24" s="38">
        <v>120</v>
      </c>
      <c r="O24" s="38">
        <f t="shared" si="11"/>
        <v>66.666666666666657</v>
      </c>
      <c r="P24" s="38">
        <f t="shared" si="12"/>
        <v>49.411764705882355</v>
      </c>
      <c r="Q24" s="38">
        <f t="shared" si="13"/>
        <v>70.588235294117652</v>
      </c>
      <c r="R24" s="38">
        <f t="shared" si="14"/>
        <v>53.333333333333329</v>
      </c>
      <c r="S24" s="39">
        <f t="shared" si="15"/>
        <v>-3.9215686274509949</v>
      </c>
      <c r="T24" s="39">
        <f t="shared" si="16"/>
        <v>-3.9215686274509736</v>
      </c>
      <c r="U24" t="s">
        <v>123</v>
      </c>
      <c r="V24" t="s">
        <v>124</v>
      </c>
      <c r="W24" t="s">
        <v>133</v>
      </c>
      <c r="X24" t="s">
        <v>131</v>
      </c>
      <c r="Y24" s="41"/>
    </row>
    <row r="25" spans="1:25" ht="15" x14ac:dyDescent="0.25">
      <c r="A25">
        <v>2.56</v>
      </c>
      <c r="B25">
        <v>1.56</v>
      </c>
      <c r="C25" s="29">
        <f t="shared" si="0"/>
        <v>3.1650641025640969E-2</v>
      </c>
      <c r="D25" s="30">
        <f>IF(OR($A25="",$B25=""),"",A25*'MPTO_working_2-way'!$G24)</f>
        <v>2.641025641025641</v>
      </c>
      <c r="E25" s="32">
        <f>IF(OR($A25="",$B25=""),"",B25*'MPTO_working_2-way'!$G24)</f>
        <v>1.609375</v>
      </c>
      <c r="F25" s="30">
        <f>IF(OR($A25="",$B25=""),"",'MPTO_working_2-way'!D24)</f>
        <v>2.668091929449492</v>
      </c>
      <c r="G25" s="32">
        <f>IF(OR($A25="",$B25=""),"",'MPTO_working_2-way'!E24)</f>
        <v>1.5994873438000641</v>
      </c>
      <c r="H25" s="30">
        <f>IF(OR($A25="",$B25=""),"",'OddsRatio_working_2-way'!M24)</f>
        <v>2.6690459207925601</v>
      </c>
      <c r="I25" s="30">
        <f>IF(OR($A25="",$B25=""),"",'OddsRatio_working_2-way'!N24)</f>
        <v>1.5991446895152783</v>
      </c>
      <c r="J25" s="30">
        <f>IF('Log_working_2-way'!$D24="","",A25^('Log_working_2-way'!$D24))</f>
        <v>2.6816723187887983</v>
      </c>
      <c r="K25" s="32">
        <f>IF('Log_working_2-way'!$D24="","",B25^('Log_working_2-way'!$D24))</f>
        <v>1.5946461678813644</v>
      </c>
      <c r="L25" s="37">
        <f t="shared" si="9"/>
        <v>0.37864077669902912</v>
      </c>
      <c r="M25" s="37">
        <f t="shared" si="10"/>
        <v>0.62135922330097082</v>
      </c>
      <c r="N25" s="38">
        <v>121</v>
      </c>
      <c r="O25" s="38">
        <f t="shared" si="11"/>
        <v>73.734375</v>
      </c>
      <c r="P25" s="38">
        <f t="shared" si="12"/>
        <v>43.435897435897445</v>
      </c>
      <c r="Q25" s="38">
        <f t="shared" si="13"/>
        <v>77.564102564102555</v>
      </c>
      <c r="R25" s="38">
        <f t="shared" si="14"/>
        <v>47.265625</v>
      </c>
      <c r="S25" s="39">
        <f t="shared" si="15"/>
        <v>-3.829727564102555</v>
      </c>
      <c r="T25" s="39">
        <f t="shared" si="16"/>
        <v>-3.829727564102555</v>
      </c>
      <c r="U25" t="s">
        <v>125</v>
      </c>
      <c r="V25" t="s">
        <v>126</v>
      </c>
      <c r="W25" t="s">
        <v>133</v>
      </c>
      <c r="X25" t="s">
        <v>131</v>
      </c>
      <c r="Y25" s="41"/>
    </row>
    <row r="26" spans="1:25" ht="15" x14ac:dyDescent="0.25">
      <c r="A26">
        <v>2.04</v>
      </c>
      <c r="B26">
        <v>1.85</v>
      </c>
      <c r="C26" s="29">
        <f t="shared" si="0"/>
        <v>3.0736618971912932E-2</v>
      </c>
      <c r="D26" s="30">
        <f>IF(OR($A26="",$B26=""),"",A26*'MPTO_working_2-way'!$G25)</f>
        <v>2.1027027027027025</v>
      </c>
      <c r="E26" s="32">
        <f>IF(OR($A26="",$B26=""),"",B26*'MPTO_working_2-way'!$G25)</f>
        <v>1.9068627450980391</v>
      </c>
      <c r="F26" s="30">
        <f>IF(OR($A26="",$B26=""),"",'MPTO_working_2-way'!D25)</f>
        <v>2.1060267857142851</v>
      </c>
      <c r="G26" s="32">
        <f>IF(OR($A26="",$B26=""),"",'MPTO_working_2-way'!E25)</f>
        <v>1.9041372351160444</v>
      </c>
      <c r="H26" s="30">
        <f>IF(OR($A26="",$B26=""),"",'OddsRatio_working_2-way'!M25)</f>
        <v>2.1061326375099441</v>
      </c>
      <c r="I26" s="30">
        <f>IF(OR($A26="",$B26=""),"",'OddsRatio_working_2-way'!N25)</f>
        <v>1.904050713349474</v>
      </c>
      <c r="J26" s="30">
        <f>IF('Log_working_2-way'!$D25="","",A26^('Log_working_2-way'!$D25))</f>
        <v>2.1076465292124213</v>
      </c>
      <c r="K26" s="32">
        <f>IF('Log_working_2-way'!$D25="","",B26^('Log_working_2-way'!$D25))</f>
        <v>1.9028150891340896</v>
      </c>
      <c r="L26" s="37">
        <f t="shared" si="9"/>
        <v>0.47557840616966585</v>
      </c>
      <c r="M26" s="37">
        <f t="shared" si="10"/>
        <v>0.52442159383033427</v>
      </c>
      <c r="N26" s="38">
        <v>122</v>
      </c>
      <c r="O26" s="38">
        <f t="shared" si="11"/>
        <v>62.196078431372541</v>
      </c>
      <c r="P26" s="38">
        <f t="shared" si="12"/>
        <v>56.054054054054056</v>
      </c>
      <c r="Q26" s="38">
        <f t="shared" si="13"/>
        <v>65.945945945945937</v>
      </c>
      <c r="R26" s="38">
        <f t="shared" si="14"/>
        <v>59.803921568627452</v>
      </c>
      <c r="S26" s="39">
        <f t="shared" si="15"/>
        <v>-3.7498675145733955</v>
      </c>
      <c r="T26" s="39">
        <f t="shared" si="16"/>
        <v>-3.7498675145733955</v>
      </c>
      <c r="U26" t="s">
        <v>127</v>
      </c>
      <c r="V26" t="s">
        <v>128</v>
      </c>
      <c r="W26" t="s">
        <v>133</v>
      </c>
      <c r="X26" t="s">
        <v>131</v>
      </c>
      <c r="Y26" s="41"/>
    </row>
    <row r="27" spans="1:25" ht="15" x14ac:dyDescent="0.25">
      <c r="A27">
        <v>2.92</v>
      </c>
      <c r="B27">
        <v>1.41</v>
      </c>
      <c r="C27" s="29">
        <f t="shared" si="0"/>
        <v>5.1685611580685853E-2</v>
      </c>
      <c r="D27" s="30">
        <f>IF(OR($A27="",$B27=""),"",A27*'MPTO_working_2-way'!$G26)</f>
        <v>3.0709219858156027</v>
      </c>
      <c r="E27" s="32">
        <f>IF(OR($A27="",$B27=""),"",B27*'MPTO_working_2-way'!$G26)</f>
        <v>1.4828767123287669</v>
      </c>
      <c r="F27" s="30">
        <f>IF(OR($A27="",$B27=""),"",'MPTO_working_2-way'!D26)</f>
        <v>3.1583307763117521</v>
      </c>
      <c r="G27" s="32">
        <f>IF(OR($A27="",$B27=""),"",'MPTO_working_2-way'!E26)</f>
        <v>1.4633210122263292</v>
      </c>
      <c r="H27" s="30">
        <f>IF(OR($A27="",$B27=""),"",'OddsRatio_working_2-way'!M26)</f>
        <v>3.1640071232018379</v>
      </c>
      <c r="I27" s="30">
        <f>IF(OR($A27="",$B27=""),"",'OddsRatio_working_2-way'!N26)</f>
        <v>1.4621056877670593</v>
      </c>
      <c r="J27" s="30">
        <f>IF('Log_working_2-way'!$D26="","",A27^('Log_working_2-way'!$D26))</f>
        <v>3.2072138885752803</v>
      </c>
      <c r="K27" s="32">
        <f>IF('Log_working_2-way'!$D26="","",B27^('Log_working_2-way'!$D26))</f>
        <v>1.4530598530415064</v>
      </c>
      <c r="L27" s="37">
        <f t="shared" si="9"/>
        <v>0.32563510392609701</v>
      </c>
      <c r="M27" s="37">
        <f t="shared" si="10"/>
        <v>0.67436489607390304</v>
      </c>
      <c r="N27" s="38">
        <v>123</v>
      </c>
      <c r="O27" s="38">
        <f t="shared" si="11"/>
        <v>80.876712328767113</v>
      </c>
      <c r="P27" s="38">
        <f t="shared" si="12"/>
        <v>35.7659574468085</v>
      </c>
      <c r="Q27" s="38">
        <f t="shared" si="13"/>
        <v>87.234042553191486</v>
      </c>
      <c r="R27" s="38">
        <f t="shared" si="14"/>
        <v>42.123287671232873</v>
      </c>
      <c r="S27" s="39">
        <f t="shared" si="15"/>
        <v>-6.3573302244243735</v>
      </c>
      <c r="T27" s="39">
        <f t="shared" si="16"/>
        <v>-6.3573302244243735</v>
      </c>
      <c r="U27" t="s">
        <v>103</v>
      </c>
      <c r="V27" t="s">
        <v>94</v>
      </c>
      <c r="W27" t="s">
        <v>108</v>
      </c>
      <c r="X27" t="s">
        <v>131</v>
      </c>
      <c r="Y27" s="41"/>
    </row>
    <row r="28" spans="1:25" ht="15" x14ac:dyDescent="0.25">
      <c r="A28">
        <v>2.77</v>
      </c>
      <c r="B28">
        <v>1.46</v>
      </c>
      <c r="C28" s="29">
        <f t="shared" si="0"/>
        <v>4.594233717422469E-2</v>
      </c>
      <c r="D28" s="30">
        <f>IF(OR($A28="",$B28=""),"",A28*'MPTO_working_2-way'!$G27)</f>
        <v>2.8972602739726026</v>
      </c>
      <c r="E28" s="32">
        <f>IF(OR($A28="",$B28=""),"",B28*'MPTO_working_2-way'!$G27)</f>
        <v>1.5270758122743679</v>
      </c>
      <c r="F28" s="30">
        <f>IF(OR($A28="",$B28=""),"",'MPTO_working_2-way'!D27)</f>
        <v>2.9582327554677779</v>
      </c>
      <c r="G28" s="32">
        <f>IF(OR($A28="",$B28=""),"",'MPTO_working_2-way'!E27)</f>
        <v>1.5106645250457582</v>
      </c>
      <c r="H28" s="30">
        <f>IF(OR($A28="",$B28=""),"",'OddsRatio_working_2-way'!M27)</f>
        <v>2.9615876444748825</v>
      </c>
      <c r="I28" s="30">
        <f>IF(OR($A28="",$B28=""),"",'OddsRatio_working_2-way'!N27)</f>
        <v>1.5097911392420604</v>
      </c>
      <c r="J28" s="30">
        <f>IF('Log_working_2-way'!$D27="","",A28^('Log_working_2-way'!$D27))</f>
        <v>2.9910778195511742</v>
      </c>
      <c r="K28" s="32">
        <f>IF('Log_working_2-way'!$D27="","",B28^('Log_working_2-way'!$D27))</f>
        <v>1.502240540363587</v>
      </c>
      <c r="L28" s="37">
        <f t="shared" si="9"/>
        <v>0.34515366430260047</v>
      </c>
      <c r="M28" s="37">
        <f t="shared" si="10"/>
        <v>0.6548463356973997</v>
      </c>
      <c r="N28" s="38">
        <v>124</v>
      </c>
      <c r="O28" s="38">
        <f t="shared" si="11"/>
        <v>79.234657039711209</v>
      </c>
      <c r="P28" s="38">
        <f t="shared" si="12"/>
        <v>39.068493150684922</v>
      </c>
      <c r="Q28" s="38">
        <f t="shared" si="13"/>
        <v>84.93150684931507</v>
      </c>
      <c r="R28" s="38">
        <f t="shared" si="14"/>
        <v>44.765342960288812</v>
      </c>
      <c r="S28" s="39">
        <f t="shared" si="15"/>
        <v>-5.6968498096038616</v>
      </c>
      <c r="T28" s="39">
        <f t="shared" si="16"/>
        <v>-5.69684980960389</v>
      </c>
      <c r="U28" t="s">
        <v>91</v>
      </c>
      <c r="V28" t="s">
        <v>86</v>
      </c>
      <c r="W28" t="s">
        <v>108</v>
      </c>
      <c r="X28" t="s">
        <v>131</v>
      </c>
      <c r="Y28" s="41"/>
    </row>
    <row r="29" spans="1:25" ht="15" x14ac:dyDescent="0.25">
      <c r="A29">
        <v>2.37</v>
      </c>
      <c r="B29">
        <v>1.6</v>
      </c>
      <c r="C29" s="29">
        <f t="shared" si="0"/>
        <v>4.6940928270042148E-2</v>
      </c>
      <c r="D29" s="30">
        <f>IF(OR($A29="",$B29=""),"",A29*'MPTO_working_2-way'!$G28)</f>
        <v>2.4812500000000002</v>
      </c>
      <c r="E29" s="32">
        <f>IF(OR($A29="",$B29=""),"",B29*'MPTO_working_2-way'!$G28)</f>
        <v>1.6751054852320675</v>
      </c>
      <c r="F29" s="30">
        <f>IF(OR($A29="",$B29=""),"",'MPTO_working_2-way'!D28)</f>
        <v>2.5095962938451355</v>
      </c>
      <c r="G29" s="32">
        <f>IF(OR($A29="",$B29=""),"",'MPTO_working_2-way'!E28)</f>
        <v>1.6624287593160894</v>
      </c>
      <c r="H29" s="30">
        <f>IF(OR($A29="",$B29=""),"",'OddsRatio_working_2-way'!M28)</f>
        <v>2.5110702608857518</v>
      </c>
      <c r="I29" s="30">
        <f>IF(OR($A29="",$B29=""),"",'OddsRatio_working_2-way'!N28)</f>
        <v>1.6617825960083583</v>
      </c>
      <c r="J29" s="30">
        <f>IF('Log_working_2-way'!$D28="","",A29^('Log_working_2-way'!$D28))</f>
        <v>2.524446063100616</v>
      </c>
      <c r="K29" s="32">
        <f>IF('Log_working_2-way'!$D28="","",B29^('Log_working_2-way'!$D28))</f>
        <v>1.6559759798683542</v>
      </c>
      <c r="L29" s="37">
        <f t="shared" si="9"/>
        <v>0.40302267002518888</v>
      </c>
      <c r="M29" s="37">
        <f t="shared" si="10"/>
        <v>0.59697732997481112</v>
      </c>
      <c r="N29" s="38">
        <v>125</v>
      </c>
      <c r="O29" s="38">
        <f t="shared" si="11"/>
        <v>72.257383966244717</v>
      </c>
      <c r="P29" s="38">
        <f t="shared" si="12"/>
        <v>46.875</v>
      </c>
      <c r="Q29" s="38">
        <f t="shared" si="13"/>
        <v>78.125</v>
      </c>
      <c r="R29" s="38">
        <f t="shared" si="14"/>
        <v>52.742616033755269</v>
      </c>
      <c r="S29" s="39">
        <f t="shared" si="15"/>
        <v>-5.867616033755283</v>
      </c>
      <c r="T29" s="39">
        <f t="shared" si="16"/>
        <v>-5.8676160337552687</v>
      </c>
      <c r="U29" t="s">
        <v>99</v>
      </c>
      <c r="V29" t="s">
        <v>104</v>
      </c>
      <c r="W29" t="s">
        <v>108</v>
      </c>
      <c r="X29" t="s">
        <v>131</v>
      </c>
      <c r="Y29" s="41"/>
    </row>
    <row r="30" spans="1:25" s="35" customFormat="1" ht="15" x14ac:dyDescent="0.25">
      <c r="A30">
        <v>2.4300000000000002</v>
      </c>
      <c r="B30">
        <v>1.57</v>
      </c>
      <c r="C30" s="29">
        <f t="shared" si="0"/>
        <v>4.846530890409162E-2</v>
      </c>
      <c r="D30" s="30">
        <f>IF(OR($A30="",$B30=""),"",A30*'MPTO_working_2-way'!$G29)</f>
        <v>2.547770700636943</v>
      </c>
      <c r="E30" s="32">
        <f>IF(OR($A30="",$B30=""),"",B30*'MPTO_working_2-way'!$G29)</f>
        <v>1.6460905349794239</v>
      </c>
      <c r="F30" s="30">
        <f>IF(OR($A30="",$B30=""),"",'MPTO_working_2-way'!D29)</f>
        <v>2.5820446008595312</v>
      </c>
      <c r="G30" s="32">
        <f>IF(OR($A30="",$B30=""),"",'MPTO_working_2-way'!E29)</f>
        <v>1.6320934311565529</v>
      </c>
      <c r="H30" s="30">
        <f>IF(OR($A30="",$B30=""),"",'OddsRatio_working_2-way'!M29)</f>
        <v>2.5839103288458478</v>
      </c>
      <c r="I30" s="30">
        <f>IF(OR($A30="",$B30=""),"",'OddsRatio_working_2-way'!N29)</f>
        <v>1.6313488723371565</v>
      </c>
      <c r="J30" s="30">
        <f>IF('Log_working_2-way'!$D29="","",A30^('Log_working_2-way'!$D29))</f>
        <v>2.6001815147642611</v>
      </c>
      <c r="K30" s="32">
        <f>IF('Log_working_2-way'!$D29="","",B30^('Log_working_2-way'!$D29))</f>
        <v>1.6249291038371019</v>
      </c>
      <c r="L30" s="37">
        <f t="shared" si="9"/>
        <v>0.39249999999999996</v>
      </c>
      <c r="M30" s="37">
        <f t="shared" si="10"/>
        <v>0.60749999999999993</v>
      </c>
      <c r="N30" s="38">
        <v>126</v>
      </c>
      <c r="O30" s="38">
        <f t="shared" si="11"/>
        <v>74.148148148148138</v>
      </c>
      <c r="P30" s="38">
        <f t="shared" si="12"/>
        <v>45.745222929936318</v>
      </c>
      <c r="Q30" s="38">
        <f t="shared" si="13"/>
        <v>80.254777070063696</v>
      </c>
      <c r="R30" s="38">
        <f t="shared" si="14"/>
        <v>51.851851851851848</v>
      </c>
      <c r="S30" s="39">
        <f t="shared" si="15"/>
        <v>-6.1066289219155578</v>
      </c>
      <c r="T30" s="39">
        <f t="shared" si="16"/>
        <v>-6.1066289219155294</v>
      </c>
      <c r="U30" t="s">
        <v>107</v>
      </c>
      <c r="V30" t="s">
        <v>100</v>
      </c>
      <c r="W30" t="s">
        <v>108</v>
      </c>
      <c r="X30" t="s">
        <v>131</v>
      </c>
      <c r="Y30" s="41"/>
    </row>
    <row r="31" spans="1:25" ht="15" x14ac:dyDescent="0.25">
      <c r="A31">
        <v>2.38</v>
      </c>
      <c r="B31">
        <v>1.6</v>
      </c>
      <c r="C31" s="29">
        <f t="shared" si="0"/>
        <v>4.5168067226890818E-2</v>
      </c>
      <c r="D31" s="30">
        <f>IF(OR($A31="",$B31=""),"",A31*'MPTO_working_2-way'!$G30)</f>
        <v>2.4874999999999998</v>
      </c>
      <c r="E31" s="32">
        <f>IF(OR($A31="",$B31=""),"",B31*'MPTO_working_2-way'!$G30)</f>
        <v>1.6722689075630255</v>
      </c>
      <c r="F31" s="30">
        <f>IF(OR($A31="",$B31=""),"",'MPTO_working_2-way'!D30)</f>
        <v>2.5151915455746368</v>
      </c>
      <c r="G31" s="32">
        <f>IF(OR($A31="",$B31=""),"",'MPTO_working_2-way'!E30)</f>
        <v>1.65998256320837</v>
      </c>
      <c r="H31" s="30">
        <f>IF(OR($A31="",$B31=""),"",'OddsRatio_working_2-way'!M30)</f>
        <v>2.5165750888103107</v>
      </c>
      <c r="I31" s="30">
        <f>IF(OR($A31="",$B31=""),"",'OddsRatio_working_2-way'!N30)</f>
        <v>1.6593804733957871</v>
      </c>
      <c r="J31" s="30">
        <f>IF('Log_working_2-way'!$D30="","",A31^('Log_working_2-way'!$D30))</f>
        <v>2.5296171842695241</v>
      </c>
      <c r="K31" s="32">
        <f>IF('Log_working_2-way'!$D30="","",B31^('Log_working_2-way'!$D30))</f>
        <v>1.6537583457371505</v>
      </c>
      <c r="L31" s="37">
        <f t="shared" si="9"/>
        <v>0.4020100502512563</v>
      </c>
      <c r="M31" s="37">
        <f t="shared" si="10"/>
        <v>0.59798994974874364</v>
      </c>
      <c r="N31" s="38">
        <v>127</v>
      </c>
      <c r="O31" s="38">
        <f t="shared" si="11"/>
        <v>73.638655462184872</v>
      </c>
      <c r="P31" s="38">
        <f t="shared" si="12"/>
        <v>47.625000000000014</v>
      </c>
      <c r="Q31" s="38">
        <f t="shared" si="13"/>
        <v>79.375</v>
      </c>
      <c r="R31" s="38">
        <f t="shared" si="14"/>
        <v>53.361344537815128</v>
      </c>
      <c r="S31" s="39">
        <f t="shared" si="15"/>
        <v>-5.7363445378151283</v>
      </c>
      <c r="T31" s="39">
        <f t="shared" si="16"/>
        <v>-5.7363445378151141</v>
      </c>
      <c r="U31" t="s">
        <v>97</v>
      </c>
      <c r="V31" t="s">
        <v>98</v>
      </c>
      <c r="W31" t="s">
        <v>108</v>
      </c>
      <c r="X31" t="s">
        <v>132</v>
      </c>
      <c r="Y31" s="41"/>
    </row>
    <row r="32" spans="1:25" ht="15" x14ac:dyDescent="0.25">
      <c r="A32"/>
      <c r="B32"/>
      <c r="C32" s="29"/>
      <c r="D32" s="30"/>
      <c r="E32" s="32"/>
      <c r="F32" s="30"/>
      <c r="G32" s="32"/>
      <c r="H32" s="30"/>
      <c r="I32" s="30"/>
      <c r="J32" s="30"/>
      <c r="K32" s="32"/>
      <c r="L32" s="37"/>
      <c r="M32" s="37"/>
      <c r="N32" s="38"/>
      <c r="O32" s="38"/>
      <c r="P32" s="38"/>
      <c r="Q32" s="38"/>
      <c r="R32" s="38"/>
      <c r="S32" s="39"/>
      <c r="T32" s="39"/>
      <c r="U32"/>
      <c r="V32"/>
      <c r="W32"/>
      <c r="X32"/>
      <c r="Y32" s="41"/>
    </row>
    <row r="33" spans="1:25" ht="15" x14ac:dyDescent="0.25">
      <c r="A33"/>
      <c r="B33"/>
      <c r="C33" s="29"/>
      <c r="D33" s="30"/>
      <c r="E33" s="32"/>
      <c r="F33" s="30"/>
      <c r="G33" s="32"/>
      <c r="H33" s="30"/>
      <c r="I33" s="30"/>
      <c r="J33" s="30"/>
      <c r="K33" s="32"/>
      <c r="L33" s="37"/>
      <c r="M33" s="37"/>
      <c r="N33" s="38"/>
      <c r="O33" s="38"/>
      <c r="P33" s="38"/>
      <c r="Q33" s="38"/>
      <c r="R33" s="38"/>
      <c r="S33" s="39"/>
      <c r="T33" s="39"/>
      <c r="U33"/>
      <c r="V33"/>
      <c r="W33"/>
      <c r="X33"/>
      <c r="Y33" s="41"/>
    </row>
    <row r="34" spans="1:25" ht="15" x14ac:dyDescent="0.25">
      <c r="A34"/>
      <c r="B34"/>
      <c r="C34" s="29"/>
      <c r="D34" s="30"/>
      <c r="E34" s="32"/>
      <c r="F34" s="30"/>
      <c r="G34" s="32"/>
      <c r="H34" s="30"/>
      <c r="I34" s="30"/>
      <c r="J34" s="30"/>
      <c r="K34" s="32"/>
      <c r="L34" s="37"/>
      <c r="M34" s="37"/>
      <c r="N34" s="38"/>
      <c r="O34" s="38"/>
      <c r="P34" s="38"/>
      <c r="Q34" s="38"/>
      <c r="R34" s="38"/>
      <c r="S34" s="39"/>
      <c r="T34" s="39"/>
      <c r="U34"/>
      <c r="V34"/>
      <c r="W34"/>
      <c r="X34"/>
      <c r="Y34" s="41"/>
    </row>
    <row r="35" spans="1:25" ht="15" x14ac:dyDescent="0.25">
      <c r="A35"/>
      <c r="B35"/>
      <c r="C35" s="29"/>
      <c r="D35" s="30"/>
      <c r="E35" s="32"/>
      <c r="F35" s="30"/>
      <c r="G35" s="32"/>
      <c r="H35" s="30"/>
      <c r="I35" s="30"/>
      <c r="J35" s="30"/>
      <c r="K35" s="32"/>
      <c r="L35" s="37"/>
      <c r="M35" s="37"/>
      <c r="N35" s="38"/>
      <c r="O35" s="38"/>
      <c r="P35" s="38"/>
      <c r="Q35" s="38"/>
      <c r="R35" s="38"/>
      <c r="S35" s="39"/>
      <c r="T35" s="39"/>
      <c r="U35"/>
      <c r="V35"/>
      <c r="W35"/>
      <c r="X35"/>
      <c r="Y35" s="41"/>
    </row>
    <row r="36" spans="1:25" ht="15" x14ac:dyDescent="0.25">
      <c r="A36"/>
      <c r="B36"/>
      <c r="C36" s="29"/>
      <c r="D36" s="30"/>
      <c r="E36" s="32"/>
      <c r="F36" s="30"/>
      <c r="G36" s="32"/>
      <c r="H36" s="30"/>
      <c r="I36" s="30"/>
      <c r="J36" s="30"/>
      <c r="K36" s="32"/>
      <c r="L36" s="37"/>
      <c r="M36" s="37"/>
      <c r="N36" s="38"/>
      <c r="O36" s="38"/>
      <c r="P36" s="38"/>
      <c r="Q36" s="38"/>
      <c r="R36" s="38"/>
      <c r="S36" s="39"/>
      <c r="T36" s="39"/>
      <c r="U36"/>
      <c r="V36"/>
      <c r="W36"/>
      <c r="X36"/>
      <c r="Y36" s="41"/>
    </row>
    <row r="37" spans="1:25" ht="15" x14ac:dyDescent="0.25">
      <c r="A37"/>
      <c r="B37"/>
      <c r="C37" s="29"/>
      <c r="D37" s="30"/>
      <c r="E37" s="32"/>
      <c r="F37" s="30"/>
      <c r="G37" s="32"/>
      <c r="H37" s="30"/>
      <c r="I37" s="30"/>
      <c r="J37" s="30"/>
      <c r="K37" s="32"/>
      <c r="L37" s="37"/>
      <c r="M37" s="37"/>
      <c r="N37" s="38"/>
      <c r="O37" s="38"/>
      <c r="P37" s="38"/>
      <c r="Q37" s="38"/>
      <c r="R37" s="38"/>
      <c r="S37" s="39"/>
      <c r="T37" s="39"/>
      <c r="U37"/>
      <c r="V37"/>
      <c r="W37"/>
      <c r="X37"/>
      <c r="Y37" s="41"/>
    </row>
    <row r="38" spans="1:25" ht="15" x14ac:dyDescent="0.25">
      <c r="A38"/>
      <c r="B38"/>
      <c r="C38" s="29"/>
      <c r="D38" s="30"/>
      <c r="E38" s="32"/>
      <c r="F38" s="30"/>
      <c r="G38" s="32"/>
      <c r="H38" s="30"/>
      <c r="I38" s="30"/>
      <c r="J38" s="30"/>
      <c r="K38" s="32"/>
      <c r="L38" s="37"/>
      <c r="M38" s="37"/>
      <c r="N38" s="38"/>
      <c r="O38" s="38"/>
      <c r="P38" s="38"/>
      <c r="Q38" s="38"/>
      <c r="R38" s="38"/>
      <c r="S38" s="39"/>
      <c r="T38" s="39"/>
      <c r="U38"/>
      <c r="V38"/>
      <c r="W38"/>
      <c r="X38"/>
      <c r="Y38" s="41"/>
    </row>
    <row r="39" spans="1:25" ht="15" x14ac:dyDescent="0.25">
      <c r="A39"/>
      <c r="B39"/>
      <c r="C39" s="29"/>
      <c r="D39" s="30"/>
      <c r="E39" s="32"/>
      <c r="F39" s="30"/>
      <c r="G39" s="32"/>
      <c r="H39" s="30"/>
      <c r="I39" s="30"/>
      <c r="J39" s="30"/>
      <c r="K39" s="32"/>
      <c r="L39" s="37"/>
      <c r="M39" s="37"/>
      <c r="N39" s="38"/>
      <c r="O39" s="38"/>
      <c r="P39" s="38"/>
      <c r="Q39" s="38"/>
      <c r="R39" s="38"/>
      <c r="S39" s="39"/>
      <c r="T39" s="39"/>
      <c r="U39"/>
      <c r="V39"/>
      <c r="W39"/>
      <c r="X39"/>
      <c r="Y39" s="41"/>
    </row>
    <row r="40" spans="1:25" ht="15" x14ac:dyDescent="0.25">
      <c r="A40"/>
      <c r="B40"/>
      <c r="C40" s="29"/>
      <c r="D40" s="30"/>
      <c r="E40" s="32"/>
      <c r="F40" s="30"/>
      <c r="G40" s="32"/>
      <c r="H40" s="30"/>
      <c r="I40" s="30"/>
      <c r="J40" s="30"/>
      <c r="K40" s="32"/>
      <c r="L40" s="37"/>
      <c r="M40" s="37"/>
      <c r="N40" s="38"/>
      <c r="O40" s="38"/>
      <c r="P40" s="38"/>
      <c r="Q40" s="38"/>
      <c r="R40" s="38"/>
      <c r="S40" s="39"/>
      <c r="T40" s="39"/>
      <c r="U40"/>
      <c r="V40"/>
      <c r="W40"/>
      <c r="X40"/>
      <c r="Y40" s="41"/>
    </row>
    <row r="41" spans="1:25" s="35" customFormat="1" ht="15" x14ac:dyDescent="0.25">
      <c r="A41"/>
      <c r="B41"/>
      <c r="C41" s="29"/>
      <c r="D41" s="30"/>
      <c r="E41" s="32"/>
      <c r="F41" s="30"/>
      <c r="G41" s="32"/>
      <c r="H41" s="30"/>
      <c r="I41" s="30"/>
      <c r="J41" s="30"/>
      <c r="K41" s="32"/>
      <c r="L41" s="37"/>
      <c r="M41" s="37"/>
      <c r="N41" s="38"/>
      <c r="O41" s="38"/>
      <c r="P41" s="38"/>
      <c r="Q41" s="38"/>
      <c r="R41" s="38"/>
      <c r="S41" s="39"/>
      <c r="T41" s="39"/>
      <c r="U41"/>
      <c r="V41"/>
      <c r="W41"/>
      <c r="X41"/>
      <c r="Y41" s="41"/>
    </row>
    <row r="42" spans="1:25" ht="15" x14ac:dyDescent="0.25">
      <c r="A42"/>
      <c r="B42"/>
      <c r="C42" s="29"/>
      <c r="D42" s="30"/>
      <c r="E42" s="32"/>
      <c r="F42" s="30"/>
      <c r="G42" s="32"/>
      <c r="H42" s="30"/>
      <c r="I42" s="30"/>
      <c r="J42" s="30"/>
      <c r="K42" s="32"/>
      <c r="L42" s="37"/>
      <c r="M42" s="37"/>
      <c r="N42" s="38"/>
      <c r="O42" s="38"/>
      <c r="P42" s="38"/>
      <c r="Q42" s="38"/>
      <c r="R42" s="38"/>
      <c r="S42" s="39"/>
      <c r="T42" s="39"/>
      <c r="U42"/>
      <c r="V42"/>
      <c r="W42"/>
      <c r="X42"/>
      <c r="Y42" s="41"/>
    </row>
    <row r="43" spans="1:25" ht="15" x14ac:dyDescent="0.25">
      <c r="A43"/>
      <c r="B43"/>
      <c r="C43" s="29"/>
      <c r="D43" s="30"/>
      <c r="E43" s="32"/>
      <c r="F43" s="30"/>
      <c r="G43" s="32"/>
      <c r="H43" s="30"/>
      <c r="I43" s="30"/>
      <c r="J43" s="30"/>
      <c r="K43" s="32"/>
      <c r="L43" s="37"/>
      <c r="M43" s="37"/>
      <c r="N43" s="38"/>
      <c r="O43" s="38"/>
      <c r="P43" s="38"/>
      <c r="Q43" s="38"/>
      <c r="R43" s="38"/>
      <c r="S43" s="39"/>
      <c r="T43" s="39"/>
      <c r="U43"/>
      <c r="V43"/>
      <c r="W43"/>
      <c r="X43"/>
      <c r="Y43" s="41"/>
    </row>
    <row r="44" spans="1:25" ht="15" x14ac:dyDescent="0.25">
      <c r="A44"/>
      <c r="B44"/>
      <c r="C44" s="29"/>
      <c r="D44" s="30"/>
      <c r="E44" s="32"/>
      <c r="F44" s="30"/>
      <c r="G44" s="32"/>
      <c r="H44" s="30"/>
      <c r="I44" s="30"/>
      <c r="J44" s="30"/>
      <c r="K44" s="32"/>
      <c r="L44" s="37"/>
      <c r="M44" s="37"/>
      <c r="N44" s="38"/>
      <c r="O44" s="38"/>
      <c r="P44" s="38"/>
      <c r="Q44" s="38"/>
      <c r="R44" s="38"/>
      <c r="S44" s="39"/>
      <c r="T44" s="39"/>
      <c r="U44"/>
      <c r="V44"/>
      <c r="W44"/>
      <c r="X44"/>
      <c r="Y44" s="41"/>
    </row>
    <row r="45" spans="1:25" ht="15" x14ac:dyDescent="0.25">
      <c r="A45"/>
      <c r="B45"/>
      <c r="C45" s="29"/>
      <c r="D45" s="30"/>
      <c r="E45" s="32"/>
      <c r="F45" s="30"/>
      <c r="G45" s="32"/>
      <c r="H45" s="30"/>
      <c r="I45" s="30"/>
      <c r="J45" s="30"/>
      <c r="K45" s="32"/>
      <c r="L45" s="37"/>
      <c r="M45" s="37"/>
      <c r="N45" s="38"/>
      <c r="O45" s="38"/>
      <c r="P45" s="38"/>
      <c r="Q45" s="38"/>
      <c r="R45" s="38"/>
      <c r="S45" s="39"/>
      <c r="T45" s="39"/>
      <c r="U45"/>
      <c r="V45"/>
      <c r="W45"/>
      <c r="X45"/>
      <c r="Y45" s="41"/>
    </row>
    <row r="46" spans="1:25" s="35" customFormat="1" ht="15" x14ac:dyDescent="0.25">
      <c r="A46"/>
      <c r="B46"/>
      <c r="C46" s="29"/>
      <c r="D46" s="30"/>
      <c r="E46" s="32"/>
      <c r="F46" s="30"/>
      <c r="G46" s="32"/>
      <c r="H46" s="30"/>
      <c r="I46" s="30"/>
      <c r="J46" s="30"/>
      <c r="K46" s="32"/>
      <c r="L46" s="37"/>
      <c r="M46" s="37"/>
      <c r="N46" s="38"/>
      <c r="O46" s="38"/>
      <c r="P46" s="38"/>
      <c r="Q46" s="38"/>
      <c r="R46" s="38"/>
      <c r="S46" s="39"/>
      <c r="T46" s="39"/>
      <c r="U46"/>
      <c r="V46"/>
      <c r="W46"/>
      <c r="X46"/>
      <c r="Y46" s="41"/>
    </row>
    <row r="47" spans="1:25" ht="15" x14ac:dyDescent="0.25">
      <c r="A47"/>
      <c r="B47"/>
      <c r="C47" s="29"/>
      <c r="D47" s="30"/>
      <c r="E47" s="32"/>
      <c r="F47" s="30"/>
      <c r="G47" s="32"/>
      <c r="H47" s="30"/>
      <c r="I47" s="30"/>
      <c r="J47" s="30"/>
      <c r="K47" s="32"/>
      <c r="L47" s="37"/>
      <c r="M47" s="37"/>
      <c r="N47" s="38"/>
      <c r="O47" s="38"/>
      <c r="P47" s="38"/>
      <c r="Q47" s="38"/>
      <c r="R47" s="38"/>
      <c r="S47" s="39"/>
      <c r="T47" s="39"/>
      <c r="U47"/>
      <c r="V47"/>
      <c r="W47"/>
      <c r="X47"/>
      <c r="Y47" s="41"/>
    </row>
    <row r="48" spans="1:25" ht="15" x14ac:dyDescent="0.25">
      <c r="A48"/>
      <c r="B48"/>
      <c r="C48" s="29"/>
      <c r="D48" s="30"/>
      <c r="E48" s="32"/>
      <c r="F48" s="30"/>
      <c r="G48" s="32"/>
      <c r="H48" s="30"/>
      <c r="I48" s="30"/>
      <c r="J48" s="30"/>
      <c r="K48" s="32"/>
      <c r="L48" s="37"/>
      <c r="M48" s="37"/>
      <c r="N48" s="38"/>
      <c r="O48" s="38"/>
      <c r="P48" s="38"/>
      <c r="Q48" s="38"/>
      <c r="R48" s="38"/>
      <c r="S48" s="39"/>
      <c r="T48" s="39"/>
      <c r="U48"/>
      <c r="V48"/>
      <c r="W48"/>
      <c r="X48"/>
      <c r="Y48" s="41"/>
    </row>
    <row r="49" spans="1:25" ht="15" x14ac:dyDescent="0.25">
      <c r="A49"/>
      <c r="B49"/>
      <c r="C49" s="29"/>
      <c r="D49" s="30"/>
      <c r="E49" s="32"/>
      <c r="F49" s="30"/>
      <c r="G49" s="32"/>
      <c r="H49" s="30"/>
      <c r="I49" s="30"/>
      <c r="J49" s="30"/>
      <c r="K49" s="32"/>
      <c r="L49" s="37"/>
      <c r="M49" s="37"/>
      <c r="N49" s="38"/>
      <c r="O49" s="38"/>
      <c r="P49" s="38"/>
      <c r="Q49" s="38"/>
      <c r="R49" s="38"/>
      <c r="S49" s="39"/>
      <c r="T49" s="39"/>
      <c r="U49"/>
      <c r="V49"/>
      <c r="W49"/>
      <c r="X49"/>
      <c r="Y49" s="41"/>
    </row>
    <row r="50" spans="1:25" ht="15" x14ac:dyDescent="0.25">
      <c r="A50"/>
      <c r="B50"/>
      <c r="C50" s="29"/>
      <c r="D50" s="30"/>
      <c r="E50" s="32"/>
      <c r="F50" s="30"/>
      <c r="G50" s="32"/>
      <c r="H50" s="30"/>
      <c r="I50" s="30"/>
      <c r="J50" s="30"/>
      <c r="K50" s="32"/>
      <c r="L50" s="37"/>
      <c r="M50" s="37"/>
      <c r="N50" s="38"/>
      <c r="O50" s="38"/>
      <c r="P50" s="38"/>
      <c r="Q50" s="38"/>
      <c r="R50" s="38"/>
      <c r="S50" s="39"/>
      <c r="T50" s="39"/>
      <c r="U50"/>
      <c r="V50"/>
      <c r="W50"/>
      <c r="X50"/>
      <c r="Y50" s="41"/>
    </row>
    <row r="51" spans="1:25" ht="15" x14ac:dyDescent="0.25">
      <c r="A51"/>
      <c r="B51"/>
      <c r="C51" s="29"/>
      <c r="D51" s="30"/>
      <c r="E51" s="32"/>
      <c r="F51" s="30"/>
      <c r="G51" s="32"/>
      <c r="H51" s="30"/>
      <c r="I51" s="30"/>
      <c r="J51" s="30"/>
      <c r="K51" s="32"/>
      <c r="L51" s="37"/>
      <c r="M51" s="37"/>
      <c r="N51" s="38"/>
      <c r="O51" s="38"/>
      <c r="P51" s="38"/>
      <c r="Q51" s="38"/>
      <c r="R51" s="38"/>
      <c r="S51" s="39"/>
      <c r="T51" s="39"/>
      <c r="U51"/>
      <c r="V51"/>
      <c r="W51"/>
      <c r="X51"/>
      <c r="Y51" s="41"/>
    </row>
    <row r="52" spans="1:25" ht="15" x14ac:dyDescent="0.25">
      <c r="A52"/>
      <c r="B52"/>
      <c r="C52" s="29"/>
      <c r="D52" s="30"/>
      <c r="E52" s="32"/>
      <c r="F52" s="30"/>
      <c r="G52" s="32"/>
      <c r="H52" s="30"/>
      <c r="I52" s="30"/>
      <c r="J52" s="30"/>
      <c r="K52" s="32"/>
      <c r="L52" s="37"/>
      <c r="M52" s="37"/>
      <c r="N52" s="38"/>
      <c r="O52" s="38"/>
      <c r="P52" s="38"/>
      <c r="Q52" s="38"/>
      <c r="R52" s="38"/>
      <c r="S52" s="39"/>
      <c r="T52" s="39"/>
      <c r="U52"/>
      <c r="V52"/>
      <c r="W52"/>
      <c r="X52"/>
      <c r="Y52" s="41"/>
    </row>
    <row r="53" spans="1:25" s="35" customFormat="1" ht="15" x14ac:dyDescent="0.25">
      <c r="A53"/>
      <c r="B53"/>
      <c r="C53" s="29"/>
      <c r="D53" s="30"/>
      <c r="E53" s="32"/>
      <c r="F53" s="30"/>
      <c r="G53" s="32"/>
      <c r="H53" s="30"/>
      <c r="I53" s="30"/>
      <c r="J53" s="30"/>
      <c r="K53" s="32"/>
      <c r="L53" s="37"/>
      <c r="M53" s="37"/>
      <c r="N53" s="38"/>
      <c r="O53" s="38"/>
      <c r="P53" s="38"/>
      <c r="Q53" s="38"/>
      <c r="R53" s="38"/>
      <c r="S53" s="39"/>
      <c r="T53" s="39"/>
      <c r="U53"/>
      <c r="V53"/>
      <c r="W53"/>
      <c r="X53"/>
      <c r="Y53" s="41"/>
    </row>
    <row r="54" spans="1:25" ht="15" x14ac:dyDescent="0.25">
      <c r="A54"/>
      <c r="B54"/>
      <c r="C54" s="29"/>
      <c r="D54" s="30"/>
      <c r="E54" s="32"/>
      <c r="F54" s="30"/>
      <c r="G54" s="32"/>
      <c r="H54" s="30"/>
      <c r="I54" s="30"/>
      <c r="J54" s="30"/>
      <c r="K54" s="32"/>
      <c r="L54" s="37"/>
      <c r="M54" s="37"/>
      <c r="N54" s="38"/>
      <c r="O54" s="38"/>
      <c r="P54" s="38"/>
      <c r="Q54" s="38"/>
      <c r="R54" s="38"/>
      <c r="S54" s="39"/>
      <c r="T54" s="39"/>
      <c r="U54"/>
      <c r="V54"/>
      <c r="W54"/>
      <c r="X54"/>
      <c r="Y54" s="41"/>
    </row>
    <row r="55" spans="1:25" ht="15" x14ac:dyDescent="0.25">
      <c r="A55"/>
      <c r="B55"/>
      <c r="C55" s="29"/>
      <c r="D55" s="30"/>
      <c r="E55" s="32"/>
      <c r="F55" s="30"/>
      <c r="G55" s="32"/>
      <c r="H55" s="30"/>
      <c r="I55" s="30"/>
      <c r="J55" s="30"/>
      <c r="K55" s="32"/>
      <c r="L55" s="37"/>
      <c r="M55" s="37"/>
      <c r="N55" s="38"/>
      <c r="O55" s="38"/>
      <c r="P55" s="38"/>
      <c r="Q55" s="38"/>
      <c r="R55" s="38"/>
      <c r="S55" s="39"/>
      <c r="T55" s="39"/>
      <c r="U55"/>
      <c r="V55"/>
      <c r="W55"/>
      <c r="X55"/>
      <c r="Y55" s="41"/>
    </row>
    <row r="56" spans="1:25" ht="15" x14ac:dyDescent="0.25">
      <c r="A56"/>
      <c r="B56"/>
      <c r="C56" s="29"/>
      <c r="D56" s="30"/>
      <c r="E56" s="32"/>
      <c r="F56" s="30"/>
      <c r="G56" s="32"/>
      <c r="H56" s="30"/>
      <c r="I56" s="30"/>
      <c r="J56" s="30"/>
      <c r="K56" s="32"/>
      <c r="L56" s="37"/>
      <c r="M56" s="37"/>
      <c r="N56" s="38"/>
      <c r="O56" s="38"/>
      <c r="P56" s="38"/>
      <c r="Q56" s="38"/>
      <c r="R56" s="38"/>
      <c r="S56" s="39"/>
      <c r="T56" s="39"/>
      <c r="U56"/>
      <c r="V56"/>
      <c r="W56"/>
      <c r="X56"/>
      <c r="Y56" s="41"/>
    </row>
    <row r="57" spans="1:25" ht="15" x14ac:dyDescent="0.25">
      <c r="A57"/>
      <c r="B57"/>
      <c r="C57" s="29"/>
      <c r="D57" s="30"/>
      <c r="E57" s="32"/>
      <c r="F57" s="30"/>
      <c r="G57" s="32"/>
      <c r="H57" s="30"/>
      <c r="I57" s="30"/>
      <c r="J57" s="30"/>
      <c r="K57" s="32"/>
      <c r="L57" s="37"/>
      <c r="M57" s="37"/>
      <c r="N57" s="38"/>
      <c r="O57" s="38"/>
      <c r="P57" s="38"/>
      <c r="Q57" s="38"/>
      <c r="R57" s="38"/>
      <c r="S57" s="39"/>
      <c r="T57" s="39"/>
      <c r="U57"/>
      <c r="V57"/>
      <c r="W57"/>
      <c r="X57"/>
      <c r="Y57" s="41"/>
    </row>
    <row r="58" spans="1:25" ht="15" x14ac:dyDescent="0.25">
      <c r="A58"/>
      <c r="B58"/>
      <c r="C58" s="29"/>
      <c r="D58" s="30"/>
      <c r="E58" s="32"/>
      <c r="F58" s="30"/>
      <c r="G58" s="32"/>
      <c r="H58" s="30"/>
      <c r="I58" s="30"/>
      <c r="J58" s="30"/>
      <c r="K58" s="32"/>
      <c r="L58" s="37"/>
      <c r="M58" s="37"/>
      <c r="N58" s="38"/>
      <c r="O58" s="38"/>
      <c r="P58" s="38"/>
      <c r="Q58" s="38"/>
      <c r="R58" s="38"/>
      <c r="S58" s="39"/>
      <c r="T58" s="39"/>
      <c r="U58"/>
      <c r="V58"/>
      <c r="W58"/>
      <c r="X58"/>
      <c r="Y58" s="41"/>
    </row>
    <row r="59" spans="1:25" ht="15" x14ac:dyDescent="0.25">
      <c r="A59"/>
      <c r="B59"/>
      <c r="C59" s="29"/>
      <c r="D59" s="30"/>
      <c r="E59" s="32"/>
      <c r="F59" s="30"/>
      <c r="G59" s="32"/>
      <c r="H59" s="30"/>
      <c r="I59" s="30"/>
      <c r="J59" s="30"/>
      <c r="K59" s="32"/>
      <c r="L59" s="37"/>
      <c r="M59" s="37"/>
      <c r="N59" s="38"/>
      <c r="O59" s="38"/>
      <c r="P59" s="38"/>
      <c r="Q59" s="38"/>
      <c r="R59" s="38"/>
      <c r="S59" s="39"/>
      <c r="T59" s="39"/>
      <c r="U59"/>
      <c r="V59"/>
      <c r="W59"/>
      <c r="X59"/>
      <c r="Y59" s="41"/>
    </row>
    <row r="60" spans="1:25" s="35" customFormat="1" ht="15" x14ac:dyDescent="0.25">
      <c r="A60"/>
      <c r="B60"/>
      <c r="C60" s="29"/>
      <c r="D60" s="30"/>
      <c r="E60" s="32"/>
      <c r="F60" s="30"/>
      <c r="G60" s="32"/>
      <c r="H60" s="30"/>
      <c r="I60" s="30"/>
      <c r="J60" s="30"/>
      <c r="K60" s="32"/>
      <c r="L60" s="37"/>
      <c r="M60" s="37"/>
      <c r="N60" s="38"/>
      <c r="O60" s="38"/>
      <c r="P60" s="38"/>
      <c r="Q60" s="38"/>
      <c r="R60" s="38"/>
      <c r="S60" s="39"/>
      <c r="T60" s="39"/>
      <c r="U60"/>
      <c r="V60"/>
      <c r="W60"/>
      <c r="X60"/>
      <c r="Y60" s="41"/>
    </row>
    <row r="61" spans="1:25" ht="15" x14ac:dyDescent="0.25">
      <c r="A61"/>
      <c r="B61"/>
      <c r="C61" s="29"/>
      <c r="D61" s="30"/>
      <c r="E61" s="32"/>
      <c r="F61" s="30"/>
      <c r="G61" s="32"/>
      <c r="H61" s="30"/>
      <c r="I61" s="30"/>
      <c r="J61" s="30"/>
      <c r="K61" s="32"/>
      <c r="L61" s="37"/>
      <c r="M61" s="37"/>
      <c r="N61" s="38"/>
      <c r="O61" s="38"/>
      <c r="P61" s="38"/>
      <c r="Q61" s="38"/>
      <c r="R61" s="38"/>
      <c r="S61" s="39"/>
      <c r="T61" s="39"/>
      <c r="U61"/>
      <c r="V61"/>
      <c r="W61"/>
      <c r="X61"/>
      <c r="Y61" s="41"/>
    </row>
    <row r="62" spans="1:25" ht="15" x14ac:dyDescent="0.25">
      <c r="A62"/>
      <c r="B62"/>
      <c r="C62" s="29"/>
      <c r="D62" s="30"/>
      <c r="E62" s="32"/>
      <c r="F62" s="30"/>
      <c r="G62" s="32"/>
      <c r="H62" s="30"/>
      <c r="I62" s="30"/>
      <c r="J62" s="30"/>
      <c r="K62" s="32"/>
      <c r="L62" s="37"/>
      <c r="M62" s="37"/>
      <c r="N62" s="38"/>
      <c r="O62" s="38"/>
      <c r="P62" s="38"/>
      <c r="Q62" s="38"/>
      <c r="R62" s="38"/>
      <c r="S62" s="39"/>
      <c r="T62" s="39"/>
      <c r="U62"/>
      <c r="V62"/>
      <c r="W62"/>
      <c r="X62"/>
      <c r="Y62" s="41"/>
    </row>
    <row r="63" spans="1:25" s="50" customFormat="1" ht="15" x14ac:dyDescent="0.25">
      <c r="A63"/>
      <c r="B63"/>
      <c r="C63" s="29"/>
      <c r="D63" s="30"/>
      <c r="E63" s="32"/>
      <c r="F63" s="30"/>
      <c r="G63" s="32"/>
      <c r="H63" s="30"/>
      <c r="I63" s="30"/>
      <c r="J63" s="30"/>
      <c r="K63" s="32"/>
      <c r="L63" s="37"/>
      <c r="M63" s="37"/>
      <c r="N63" s="38"/>
      <c r="O63" s="38"/>
      <c r="P63" s="38"/>
      <c r="Q63" s="38"/>
      <c r="R63" s="38"/>
      <c r="S63" s="39"/>
      <c r="T63" s="39"/>
      <c r="U63"/>
      <c r="V63"/>
      <c r="W63"/>
      <c r="X63"/>
      <c r="Y63" s="51"/>
    </row>
    <row r="64" spans="1:25" ht="15" x14ac:dyDescent="0.25">
      <c r="A64"/>
      <c r="B64"/>
      <c r="C64" s="29"/>
      <c r="D64" s="30"/>
      <c r="E64" s="32"/>
      <c r="F64" s="30"/>
      <c r="G64" s="32"/>
      <c r="H64" s="30"/>
      <c r="I64" s="30"/>
      <c r="J64" s="30"/>
      <c r="K64" s="32"/>
      <c r="L64" s="37"/>
      <c r="M64" s="37"/>
      <c r="N64" s="38"/>
      <c r="O64" s="38"/>
      <c r="P64" s="38"/>
      <c r="Q64" s="38"/>
      <c r="R64" s="38"/>
      <c r="S64" s="39"/>
      <c r="T64" s="39"/>
      <c r="U64"/>
      <c r="V64"/>
      <c r="W64"/>
      <c r="X64"/>
      <c r="Y64" s="41"/>
    </row>
    <row r="65" spans="1:25" ht="15" x14ac:dyDescent="0.25">
      <c r="A65"/>
      <c r="B65"/>
      <c r="C65" s="29"/>
      <c r="D65" s="30"/>
      <c r="E65" s="32"/>
      <c r="F65" s="30"/>
      <c r="G65" s="32"/>
      <c r="H65" s="30"/>
      <c r="I65" s="30"/>
      <c r="J65" s="30"/>
      <c r="K65" s="32"/>
      <c r="L65" s="37"/>
      <c r="M65" s="37"/>
      <c r="N65" s="38"/>
      <c r="O65" s="38"/>
      <c r="P65" s="38"/>
      <c r="Q65" s="38"/>
      <c r="R65" s="38"/>
      <c r="S65" s="39"/>
      <c r="T65" s="39"/>
      <c r="U65"/>
      <c r="V65"/>
      <c r="W65"/>
      <c r="X65" s="48"/>
      <c r="Y65" s="41"/>
    </row>
    <row r="66" spans="1:25" ht="15" x14ac:dyDescent="0.25">
      <c r="A66"/>
      <c r="B66"/>
      <c r="C66" s="29"/>
      <c r="D66" s="30"/>
      <c r="E66" s="32"/>
      <c r="F66" s="30"/>
      <c r="G66" s="32"/>
      <c r="H66" s="30"/>
      <c r="I66" s="30"/>
      <c r="J66" s="30"/>
      <c r="K66" s="32"/>
      <c r="L66" s="37"/>
      <c r="M66" s="37"/>
      <c r="N66" s="38"/>
      <c r="O66" s="38"/>
      <c r="P66" s="38"/>
      <c r="Q66" s="38"/>
      <c r="R66" s="38"/>
      <c r="S66" s="39"/>
      <c r="T66" s="39"/>
      <c r="U66"/>
      <c r="V66"/>
      <c r="W66"/>
      <c r="X66" s="48"/>
      <c r="Y66" s="41"/>
    </row>
    <row r="67" spans="1:25" ht="15" x14ac:dyDescent="0.25">
      <c r="A67"/>
      <c r="B67"/>
      <c r="C67" s="29"/>
      <c r="D67" s="30"/>
      <c r="E67" s="32"/>
      <c r="F67" s="30"/>
      <c r="G67" s="32"/>
      <c r="H67" s="30"/>
      <c r="I67" s="30"/>
      <c r="J67" s="30"/>
      <c r="K67" s="32"/>
      <c r="L67" s="37"/>
      <c r="M67" s="37"/>
      <c r="N67" s="38"/>
      <c r="O67" s="38"/>
      <c r="P67" s="38"/>
      <c r="Q67" s="38"/>
      <c r="R67" s="38"/>
      <c r="S67" s="39"/>
      <c r="T67" s="39"/>
      <c r="U67"/>
      <c r="V67"/>
      <c r="W67"/>
      <c r="X67" s="48"/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 s="4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 s="48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 s="48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 s="48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 s="48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 s="48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 s="48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 s="48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 s="48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 s="48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 s="4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 s="48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 s="48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 s="48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 s="48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 s="48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 s="48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 s="48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 s="48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 s="48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 s="4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 s="48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 s="48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 s="48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 s="48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 s="48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 s="48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 s="48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 s="48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 s="48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 s="4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 s="48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 s="48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 s="48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 s="48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 s="48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 s="48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 s="48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 s="48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 s="48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 s="4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 s="48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 s="48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 s="48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 s="48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 s="48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 s="48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 s="48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 s="48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 s="48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 s="4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 s="48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 s="48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 s="48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 s="48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 s="48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 s="48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 s="48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 s="48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 s="48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 s="4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 s="48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 s="48"/>
      <c r="Y130" s="41"/>
    </row>
    <row r="131" spans="1:25" s="35" customFormat="1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 s="4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 s="48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 s="48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 s="48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 s="48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 s="48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 s="48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 s="4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 s="4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 s="48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 s="48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 s="48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 s="48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 s="48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 s="48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 s="48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 s="48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 s="48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 s="4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 s="48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 s="48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 s="48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 s="48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s="35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1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1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1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1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1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1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1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1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1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1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1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1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1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1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1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1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1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1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1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1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1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1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1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1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1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1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1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1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1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1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1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1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1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1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1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1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1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1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1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1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1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1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1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1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1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1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1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1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1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1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1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1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1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1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1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1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1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1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1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1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1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1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1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1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3" activePane="bottomLeft" state="frozen"/>
      <selection pane="bottomLeft" activeCell="S3" sqref="S3:S3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2.92</v>
      </c>
      <c r="B3">
        <v>3.01</v>
      </c>
      <c r="C3">
        <v>2.8</v>
      </c>
      <c r="D3" s="20">
        <f>IF(OR($A3="",$B3="",$C3=""),"",(1/A3)+(1/B3)+(1/C3)-1)</f>
        <v>3.1834524188777191E-2</v>
      </c>
      <c r="E3" s="17">
        <f>IF(OR($A3="",$B3="",$C3=""),"",A3*'MPTO_working_3-way'!$I2)</f>
        <v>3.0129568106312292</v>
      </c>
      <c r="F3" s="21">
        <f>IF(OR($A3="",$B3="",$C3=""),"",B3*'MPTO_working_3-way'!$I2)</f>
        <v>3.1058219178082189</v>
      </c>
      <c r="G3" s="22">
        <f>IF(OR($A3="",$B3="",$C3=""),"",C3*'MPTO_working_3-way'!$I2)</f>
        <v>2.8891366677285761</v>
      </c>
      <c r="H3" s="17">
        <f>IF(OR($A3="",$B3="",$C3=""),"",'MPTO_working_3-way'!E2)</f>
        <v>3.0133711229457614</v>
      </c>
      <c r="I3" s="21">
        <f>IF(OR($A3="",$B3="",$C3=""),"",'MPTO_working_3-way'!F2)</f>
        <v>3.109313459588217</v>
      </c>
      <c r="J3" s="22">
        <f>IF(OR($A3="",$B3="",$C3=""),"",'MPTO_working_3-way'!G2)</f>
        <v>2.8857418027404456</v>
      </c>
      <c r="K3" s="17">
        <f>IF(OR($A3="",$B3="",$C3=""),"",'OddsRatio_working_3-way'!H2)</f>
        <v>3.0132102819289437</v>
      </c>
      <c r="L3" s="21">
        <f>IF(OR($A3="",$B3="",$C3=""),"",'OddsRatio_working_3-way'!I2)</f>
        <v>3.107579513894362</v>
      </c>
      <c r="M3" s="22">
        <f>IF(OR($A3="",$B3="",$C3=""),"",'OddsRatio_working_3-way'!J2)</f>
        <v>2.8873846393083844</v>
      </c>
      <c r="N3" s="23">
        <f>(1/E3)* 100</f>
        <v>33.189987870768547</v>
      </c>
      <c r="O3" s="24">
        <f>(1/F3)* 100</f>
        <v>32.197596206858528</v>
      </c>
      <c r="P3" s="24">
        <f>(1/G3)* 100</f>
        <v>34.612415922372918</v>
      </c>
      <c r="Q3" t="s">
        <v>93</v>
      </c>
      <c r="R3" t="s">
        <v>90</v>
      </c>
      <c r="S3" t="s">
        <v>129</v>
      </c>
      <c r="T3" s="35">
        <v>100</v>
      </c>
      <c r="U3" s="35">
        <f>(1/A4)*((T3*A4)-T3)</f>
        <v>72.451790633608823</v>
      </c>
      <c r="V3" s="35">
        <f>(1/B4)*((T3*B4)-T3)</f>
        <v>72.67759562841529</v>
      </c>
      <c r="W3" s="35">
        <f>(1/C4)*((T3*C4)-T3)</f>
        <v>50.248756218905463</v>
      </c>
      <c r="X3" s="35">
        <f>((1/B4)+(1/C4))*T3</f>
        <v>77.073648152679226</v>
      </c>
      <c r="Y3" s="35">
        <f>((1/A4)+(1/C4))*T3</f>
        <v>77.299453147485721</v>
      </c>
      <c r="Z3" s="35">
        <f>((1/A4)+(1/B4))*T3</f>
        <v>54.87061373797588</v>
      </c>
      <c r="AA3" s="35">
        <f t="shared" ref="AA3" si="0">U3-X3</f>
        <v>-4.621857519070403</v>
      </c>
      <c r="AB3" s="35">
        <f t="shared" ref="AB3" si="1">V3-Y3</f>
        <v>-4.6218575190704314</v>
      </c>
      <c r="AC3" s="35">
        <f t="shared" ref="AC3" si="2">W3-Z3</f>
        <v>-4.6218575190704172</v>
      </c>
      <c r="AD3" s="27"/>
      <c r="AE3" s="27"/>
      <c r="AF3">
        <v>2.6</v>
      </c>
      <c r="AG3">
        <v>1.53</v>
      </c>
      <c r="AH3" s="41"/>
      <c r="AI3" s="27"/>
      <c r="AJ3" t="s">
        <v>108</v>
      </c>
    </row>
    <row r="4" spans="1:36" ht="15" x14ac:dyDescent="0.25">
      <c r="A4">
        <v>3.63</v>
      </c>
      <c r="B4">
        <v>3.66</v>
      </c>
      <c r="C4">
        <v>2.0099999999999998</v>
      </c>
      <c r="D4" s="20">
        <f t="shared" ref="D4:D64" si="3">IF(OR($A4="",$B4="",$C4=""),"",(1/A4)+(1/B4)+(1/C4)-1)</f>
        <v>4.6218575190704048E-2</v>
      </c>
      <c r="E4" s="17">
        <f>IF(OR($A4="",$B4="",$C4=""),"",A4*'MPTO_working_3-way'!$I3)</f>
        <v>3.7977734279422557</v>
      </c>
      <c r="F4" s="21">
        <f>IF(OR($A4="",$B4="",$C4=""),"",B4*'MPTO_working_3-way'!$I3)</f>
        <v>3.8291599851979772</v>
      </c>
      <c r="G4" s="22">
        <f>IF(OR($A4="",$B4="",$C4=""),"",C4*'MPTO_working_3-way'!$I3)</f>
        <v>2.1028993361333148</v>
      </c>
      <c r="H4" s="17">
        <f>IF(OR($A4="",$B4="",$C4=""),"",'MPTO_working_3-way'!E3)</f>
        <v>3.8450313641708083</v>
      </c>
      <c r="I4" s="21">
        <f>IF(OR($A4="",$B4="",$C4=""),"",'MPTO_working_3-way'!F3)</f>
        <v>3.8787073598604249</v>
      </c>
      <c r="J4" s="22">
        <f>IF(OR($A4="",$B4="",$C4=""),"",'MPTO_working_3-way'!G3)</f>
        <v>2.0742315788884995</v>
      </c>
      <c r="K4" s="17">
        <f>IF(OR($A4="",$B4="",$C4=""),"",'OddsRatio_working_3-way'!H3)</f>
        <v>3.8264881490172384</v>
      </c>
      <c r="L4" s="21">
        <f>IF(OR($A4="",$B4="",$C4=""),"",'OddsRatio_working_3-way'!I3)</f>
        <v>3.8587294587018448</v>
      </c>
      <c r="M4" s="22">
        <f>IF(OR($A4="",$B4="",$C4=""),"",'OddsRatio_working_3-way'!J3)</f>
        <v>2.0854574260484444</v>
      </c>
      <c r="N4" s="23">
        <f t="shared" ref="N4" si="4">(1/E4)* 100</f>
        <v>26.331217987952201</v>
      </c>
      <c r="O4" s="24">
        <f t="shared" ref="O4" si="5">(1/F4)* 100</f>
        <v>26.115388332313245</v>
      </c>
      <c r="P4" s="24">
        <f t="shared" ref="P4" si="6">(1/G4)* 100</f>
        <v>47.553393679734576</v>
      </c>
      <c r="Q4" t="s">
        <v>68</v>
      </c>
      <c r="R4" t="s">
        <v>74</v>
      </c>
      <c r="S4" t="s">
        <v>130</v>
      </c>
      <c r="T4" s="35">
        <v>100</v>
      </c>
      <c r="U4" s="35">
        <f t="shared" ref="U4" si="7">(1/A5)*((T4*A5)-T4)</f>
        <v>58.15899581589958</v>
      </c>
      <c r="V4" s="35">
        <f t="shared" ref="V4" si="8">(1/B5)*((T4*B5)-T4)</f>
        <v>71.428571428571431</v>
      </c>
      <c r="W4" s="35">
        <f t="shared" ref="W4" si="9">(1/C5)*((T4*C5)-T4)</f>
        <v>65.986394557823132</v>
      </c>
      <c r="X4" s="35">
        <f t="shared" ref="X4" si="10">((1/B5)+(1/C5))*T4</f>
        <v>62.585034013605444</v>
      </c>
      <c r="Y4" s="35">
        <f t="shared" ref="Y4" si="11">((1/A5)+(1/C5))*T4</f>
        <v>75.854609626277281</v>
      </c>
      <c r="Z4" s="35">
        <f t="shared" ref="Z4" si="12">((1/A5)+(1/B5))*T4</f>
        <v>70.412432755528982</v>
      </c>
      <c r="AA4" s="35">
        <f t="shared" ref="AA4" si="13">U4-X4</f>
        <v>-4.4260381977058643</v>
      </c>
      <c r="AB4" s="35">
        <f t="shared" ref="AB4" si="14">V4-Y4</f>
        <v>-4.4260381977058501</v>
      </c>
      <c r="AC4" s="35">
        <f t="shared" ref="AC4" si="15">W4-Z4</f>
        <v>-4.4260381977058501</v>
      </c>
      <c r="AD4" s="4"/>
      <c r="AE4" s="4"/>
      <c r="AF4">
        <v>1.92</v>
      </c>
      <c r="AG4">
        <v>1.92</v>
      </c>
      <c r="AH4" s="4"/>
      <c r="AI4" s="4"/>
      <c r="AJ4" t="s">
        <v>81</v>
      </c>
    </row>
    <row r="5" spans="1:36" s="12" customFormat="1" ht="15" x14ac:dyDescent="0.25">
      <c r="A5">
        <v>2.39</v>
      </c>
      <c r="B5">
        <v>3.5</v>
      </c>
      <c r="C5">
        <v>2.94</v>
      </c>
      <c r="D5" s="20">
        <f t="shared" si="3"/>
        <v>4.4260381977058616E-2</v>
      </c>
      <c r="E5" s="17">
        <f>IF(OR($A5="",$B5="",$C5=""),"",A5*'MPTO_working_3-way'!$I4)</f>
        <v>2.4957823129251704</v>
      </c>
      <c r="F5" s="21">
        <f>IF(OR($A5="",$B5="",$C5=""),"",B5*'MPTO_working_3-way'!$I4)</f>
        <v>3.6549113369197053</v>
      </c>
      <c r="G5" s="22">
        <f>IF(OR($A5="",$B5="",$C5=""),"",C5*'MPTO_working_3-way'!$I4)</f>
        <v>3.0701255230125524</v>
      </c>
      <c r="H5" s="17">
        <f>IF(OR($A5="",$B5="",$C5=""),"",'MPTO_working_3-way'!E4)</f>
        <v>2.4773533905276768</v>
      </c>
      <c r="I5" s="21">
        <f>IF(OR($A5="",$B5="",$C5=""),"",'MPTO_working_3-way'!F4)</f>
        <v>3.6905703981231839</v>
      </c>
      <c r="J5" s="22">
        <f>IF(OR($A5="",$B5="",$C5=""),"",'MPTO_working_3-way'!G4)</f>
        <v>3.0733051465228169</v>
      </c>
      <c r="K5" s="17">
        <f>IF(OR($A5="",$B5="",$C5=""),"",'OddsRatio_working_3-way'!H4)</f>
        <v>2.4856506290236062</v>
      </c>
      <c r="L5" s="21">
        <f>IF(OR($A5="",$B5="",$C5=""),"",'OddsRatio_working_3-way'!I4)</f>
        <v>3.6720335054381401</v>
      </c>
      <c r="M5" s="22">
        <f>IF(OR($A5="",$B5="",$C5=""),"",'OddsRatio_working_3-way'!J4)</f>
        <v>3.0734980002199972</v>
      </c>
      <c r="N5" s="23">
        <f t="shared" ref="N5:N31" si="16">(1/E5)* 100</f>
        <v>40.067597034452682</v>
      </c>
      <c r="O5" s="24">
        <f t="shared" ref="O5:O31" si="17">(1/F5)* 100</f>
        <v>27.360444832097684</v>
      </c>
      <c r="P5" s="24">
        <f t="shared" ref="P5:P31" si="18">(1/G5)* 100</f>
        <v>32.571958133449627</v>
      </c>
      <c r="Q5" t="s">
        <v>69</v>
      </c>
      <c r="R5" t="s">
        <v>71</v>
      </c>
      <c r="S5" t="s">
        <v>130</v>
      </c>
      <c r="T5" s="35">
        <v>100</v>
      </c>
      <c r="U5" s="35">
        <f t="shared" ref="U5:U31" si="19">(1/A6)*((T5*A6)-T5)</f>
        <v>57.627118644067799</v>
      </c>
      <c r="V5" s="35">
        <f t="shared" ref="V5:V31" si="20">(1/B6)*((T5*B6)-T5)</f>
        <v>72.602739726027394</v>
      </c>
      <c r="W5" s="35">
        <f t="shared" ref="W5:W31" si="21">(1/C6)*((T5*C6)-T5)</f>
        <v>65.277777777777771</v>
      </c>
      <c r="X5" s="35">
        <f t="shared" ref="X5:X31" si="22">((1/B6)+(1/C6))*T5</f>
        <v>62.11948249619482</v>
      </c>
      <c r="Y5" s="35">
        <f t="shared" ref="Y5:Y31" si="23">((1/A6)+(1/C6))*T5</f>
        <v>77.095103578154436</v>
      </c>
      <c r="Z5" s="35">
        <f t="shared" ref="Z5:Z31" si="24">((1/A6)+(1/B6))*T5</f>
        <v>69.770141629904799</v>
      </c>
      <c r="AA5" s="35">
        <f t="shared" ref="AA5:AA31" si="25">U5-X5</f>
        <v>-4.4923638521270206</v>
      </c>
      <c r="AB5" s="35">
        <f t="shared" ref="AB5:AB31" si="26">V5-Y5</f>
        <v>-4.4923638521270419</v>
      </c>
      <c r="AC5" s="35">
        <f t="shared" ref="AC5:AC31" si="27">W5-Z5</f>
        <v>-4.4923638521270277</v>
      </c>
      <c r="AD5" s="27"/>
      <c r="AE5" s="27"/>
      <c r="AF5">
        <v>1.9</v>
      </c>
      <c r="AG5">
        <v>1.93</v>
      </c>
      <c r="AH5" s="36"/>
      <c r="AI5" s="27"/>
      <c r="AJ5" t="s">
        <v>81</v>
      </c>
    </row>
    <row r="6" spans="1:36" s="12" customFormat="1" ht="15" x14ac:dyDescent="0.25">
      <c r="A6">
        <v>2.36</v>
      </c>
      <c r="B6">
        <v>3.65</v>
      </c>
      <c r="C6">
        <v>2.88</v>
      </c>
      <c r="D6" s="20">
        <f t="shared" si="3"/>
        <v>4.4923638521270348E-2</v>
      </c>
      <c r="E6" s="17">
        <f>IF(OR($A6="",$B6="",$C6=""),"",A6*'MPTO_working_3-way'!$I5)</f>
        <v>2.4660197869101981</v>
      </c>
      <c r="F6" s="21">
        <f>IF(OR($A6="",$B6="",$C6=""),"",B6*'MPTO_working_3-way'!$I5)</f>
        <v>3.8139712806026367</v>
      </c>
      <c r="G6" s="22">
        <f>IF(OR($A6="",$B6="",$C6=""),"",C6*'MPTO_working_3-way'!$I5)</f>
        <v>3.0093800789412586</v>
      </c>
      <c r="H6" s="17">
        <f>IF(OR($A6="",$B6="",$C6=""),"",'MPTO_working_3-way'!E5)</f>
        <v>2.4464576391975159</v>
      </c>
      <c r="I6" s="21">
        <f>IF(OR($A6="",$B6="",$C6=""),"",'MPTO_working_3-way'!F5)</f>
        <v>3.8610328326741343</v>
      </c>
      <c r="J6" s="22">
        <f>IF(OR($A6="",$B6="",$C6=""),"",'MPTO_working_3-way'!G5)</f>
        <v>3.0098028431480395</v>
      </c>
      <c r="K6" s="17">
        <f>IF(OR($A6="",$B6="",$C6=""),"",'OddsRatio_working_3-way'!H5)</f>
        <v>2.4553562004579685</v>
      </c>
      <c r="L6" s="21">
        <f>IF(OR($A6="",$B6="",$C6=""),"",'OddsRatio_working_3-way'!I5)</f>
        <v>3.8358043611864834</v>
      </c>
      <c r="M6" s="22">
        <f>IF(OR($A6="",$B6="",$C6=""),"",'OddsRatio_working_3-way'!J5)</f>
        <v>3.0118159241624869</v>
      </c>
      <c r="N6" s="23">
        <f t="shared" si="16"/>
        <v>40.551175027389014</v>
      </c>
      <c r="O6" s="24">
        <f t="shared" si="17"/>
        <v>26.219389880722758</v>
      </c>
      <c r="P6" s="24">
        <f t="shared" si="18"/>
        <v>33.22943509188822</v>
      </c>
      <c r="Q6" t="s">
        <v>80</v>
      </c>
      <c r="R6" t="s">
        <v>70</v>
      </c>
      <c r="S6" t="s">
        <v>130</v>
      </c>
      <c r="T6" s="35">
        <v>100</v>
      </c>
      <c r="U6" s="35">
        <f t="shared" si="19"/>
        <v>58.15899581589958</v>
      </c>
      <c r="V6" s="35">
        <f t="shared" si="20"/>
        <v>70.501474926253692</v>
      </c>
      <c r="W6" s="35">
        <f t="shared" si="21"/>
        <v>66.996699669967001</v>
      </c>
      <c r="X6" s="35">
        <f t="shared" si="22"/>
        <v>62.501825403779307</v>
      </c>
      <c r="Y6" s="35">
        <f t="shared" si="23"/>
        <v>74.844304514133427</v>
      </c>
      <c r="Z6" s="35">
        <f t="shared" si="24"/>
        <v>71.339529257846721</v>
      </c>
      <c r="AA6" s="35">
        <f t="shared" si="25"/>
        <v>-4.3428295878797272</v>
      </c>
      <c r="AB6" s="35">
        <f t="shared" si="26"/>
        <v>-4.3428295878797343</v>
      </c>
      <c r="AC6" s="35">
        <f t="shared" si="27"/>
        <v>-4.3428295878797201</v>
      </c>
      <c r="AD6" s="27"/>
      <c r="AE6" s="27"/>
      <c r="AF6">
        <v>1.67</v>
      </c>
      <c r="AG6">
        <v>2.2400000000000002</v>
      </c>
      <c r="AH6" s="36"/>
      <c r="AI6" s="27"/>
      <c r="AJ6" t="s">
        <v>81</v>
      </c>
    </row>
    <row r="7" spans="1:36" s="12" customFormat="1" ht="15" x14ac:dyDescent="0.25">
      <c r="A7">
        <v>2.39</v>
      </c>
      <c r="B7">
        <v>3.39</v>
      </c>
      <c r="C7">
        <v>3.03</v>
      </c>
      <c r="D7" s="20">
        <f t="shared" si="3"/>
        <v>4.3428295878797263E-2</v>
      </c>
      <c r="E7" s="17">
        <f>IF(OR($A7="",$B7="",$C7=""),"",A7*'MPTO_working_3-way'!$I6)</f>
        <v>2.4937936271503256</v>
      </c>
      <c r="F7" s="21">
        <f>IF(OR($A7="",$B7="",$C7=""),"",B7*'MPTO_working_3-way'!$I6)</f>
        <v>3.5372219230291226</v>
      </c>
      <c r="G7" s="22">
        <f>IF(OR($A7="",$B7="",$C7=""),"",C7*'MPTO_working_3-way'!$I6)</f>
        <v>3.1615877365127556</v>
      </c>
      <c r="H7" s="17">
        <f>IF(OR($A7="",$B7="",$C7=""),"",'MPTO_working_3-way'!E6)</f>
        <v>2.4756523109729907</v>
      </c>
      <c r="I7" s="21">
        <f>IF(OR($A7="",$B7="",$C7=""),"",'MPTO_working_3-way'!F6)</f>
        <v>3.5649460720753501</v>
      </c>
      <c r="J7" s="22">
        <f>IF(OR($A7="",$B7="",$C7=""),"",'MPTO_working_3-way'!G6)</f>
        <v>3.1690005358396149</v>
      </c>
      <c r="K7" s="17">
        <f>IF(OR($A7="",$B7="",$C7=""),"",'OddsRatio_working_3-way'!H6)</f>
        <v>2.4836980770918902</v>
      </c>
      <c r="L7" s="21">
        <f>IF(OR($A7="",$B7="",$C7=""),"",'OddsRatio_working_3-way'!I6)</f>
        <v>3.5511067656472055</v>
      </c>
      <c r="M7" s="22">
        <f>IF(OR($A7="",$B7="",$C7=""),"",'OddsRatio_working_3-way'!J6)</f>
        <v>3.1668396377672923</v>
      </c>
      <c r="N7" s="23">
        <f t="shared" si="16"/>
        <v>40.099549101130179</v>
      </c>
      <c r="O7" s="24">
        <f t="shared" si="17"/>
        <v>28.270773555074079</v>
      </c>
      <c r="P7" s="24">
        <f t="shared" si="18"/>
        <v>31.629677343795752</v>
      </c>
      <c r="Q7" t="s">
        <v>72</v>
      </c>
      <c r="R7" t="s">
        <v>77</v>
      </c>
      <c r="S7" t="s">
        <v>130</v>
      </c>
      <c r="T7" s="35">
        <v>100</v>
      </c>
      <c r="U7" s="35">
        <f t="shared" si="19"/>
        <v>61.832061068702288</v>
      </c>
      <c r="V7" s="35">
        <f t="shared" si="20"/>
        <v>73.118279569892465</v>
      </c>
      <c r="W7" s="35">
        <f t="shared" si="21"/>
        <v>60.629921259842511</v>
      </c>
      <c r="X7" s="35">
        <f t="shared" si="22"/>
        <v>66.251799170265002</v>
      </c>
      <c r="Y7" s="35">
        <f t="shared" si="23"/>
        <v>77.538017671455179</v>
      </c>
      <c r="Z7" s="35">
        <f t="shared" si="24"/>
        <v>65.049659361405233</v>
      </c>
      <c r="AA7" s="35">
        <f t="shared" si="25"/>
        <v>-4.4197381015627144</v>
      </c>
      <c r="AB7" s="35">
        <f t="shared" si="26"/>
        <v>-4.4197381015627144</v>
      </c>
      <c r="AC7" s="35">
        <f t="shared" si="27"/>
        <v>-4.4197381015627215</v>
      </c>
      <c r="AD7" s="27"/>
      <c r="AE7" s="27"/>
      <c r="AF7">
        <v>2.02</v>
      </c>
      <c r="AG7">
        <v>1.83</v>
      </c>
      <c r="AH7" s="36"/>
      <c r="AI7" s="27"/>
      <c r="AJ7" t="s">
        <v>81</v>
      </c>
    </row>
    <row r="8" spans="1:36" ht="15" x14ac:dyDescent="0.25">
      <c r="A8">
        <v>2.62</v>
      </c>
      <c r="B8">
        <v>3.72</v>
      </c>
      <c r="C8">
        <v>2.54</v>
      </c>
      <c r="D8" s="20">
        <f t="shared" si="3"/>
        <v>4.4197381015627091E-2</v>
      </c>
      <c r="E8" s="17">
        <f>IF(OR($A8="",$B8="",$C8=""),"",A8*'MPTO_working_3-way'!$I7)</f>
        <v>2.735797138260943</v>
      </c>
      <c r="F8" s="21">
        <f>IF(OR($A8="",$B8="",$C8=""),"",B8*'MPTO_working_3-way'!$I7)</f>
        <v>3.8844142573781331</v>
      </c>
      <c r="G8" s="22">
        <f>IF(OR($A8="",$B8="",$C8=""),"",C8*'MPTO_working_3-way'!$I7)</f>
        <v>2.6522613477796928</v>
      </c>
      <c r="H8" s="17">
        <f>IF(OR($A8="",$B8="",$C8=""),"",'MPTO_working_3-way'!E7)</f>
        <v>2.725189723742504</v>
      </c>
      <c r="I8" s="21">
        <f>IF(OR($A8="",$B8="",$C8=""),"",'MPTO_working_3-way'!F7)</f>
        <v>3.9356947780676634</v>
      </c>
      <c r="J8" s="22">
        <f>IF(OR($A8="",$B8="",$C8=""),"",'MPTO_working_3-way'!G7)</f>
        <v>2.6387429465409484</v>
      </c>
      <c r="K8" s="17">
        <f>IF(OR($A8="",$B8="",$C8=""),"",'OddsRatio_working_3-way'!H7)</f>
        <v>2.7314108819756844</v>
      </c>
      <c r="L8" s="21">
        <f>IF(OR($A8="",$B8="",$C8=""),"",'OddsRatio_working_3-way'!I7)</f>
        <v>3.9070602462801616</v>
      </c>
      <c r="M8" s="22">
        <f>IF(OR($A8="",$B8="",$C8=""),"",'OddsRatio_working_3-way'!J7)</f>
        <v>2.6459091100262677</v>
      </c>
      <c r="N8" s="23">
        <f t="shared" si="16"/>
        <v>36.552417794970985</v>
      </c>
      <c r="O8" s="24">
        <f t="shared" si="17"/>
        <v>25.743907156673114</v>
      </c>
      <c r="P8" s="24">
        <f t="shared" si="18"/>
        <v>37.703675048355898</v>
      </c>
      <c r="Q8" t="s">
        <v>79</v>
      </c>
      <c r="R8" t="s">
        <v>82</v>
      </c>
      <c r="S8" t="s">
        <v>130</v>
      </c>
      <c r="T8" s="35">
        <v>100</v>
      </c>
      <c r="U8" s="35">
        <f t="shared" si="19"/>
        <v>53.703703703703695</v>
      </c>
      <c r="V8" s="35">
        <f t="shared" si="20"/>
        <v>71.181556195965413</v>
      </c>
      <c r="W8" s="35">
        <f t="shared" si="21"/>
        <v>70.588235294117652</v>
      </c>
      <c r="X8" s="35">
        <f t="shared" si="22"/>
        <v>58.230208509916935</v>
      </c>
      <c r="Y8" s="35">
        <f t="shared" si="23"/>
        <v>75.708061002178638</v>
      </c>
      <c r="Z8" s="35">
        <f t="shared" si="24"/>
        <v>75.114740100330877</v>
      </c>
      <c r="AA8" s="35">
        <f t="shared" si="25"/>
        <v>-4.5265048062132394</v>
      </c>
      <c r="AB8" s="35">
        <f t="shared" si="26"/>
        <v>-4.5265048062132252</v>
      </c>
      <c r="AC8" s="35">
        <f t="shared" si="27"/>
        <v>-4.5265048062132252</v>
      </c>
      <c r="AF8">
        <v>1.81</v>
      </c>
      <c r="AG8">
        <v>2.0299999999999998</v>
      </c>
      <c r="AJ8" t="s">
        <v>81</v>
      </c>
    </row>
    <row r="9" spans="1:36" ht="15" x14ac:dyDescent="0.25">
      <c r="A9">
        <v>2.16</v>
      </c>
      <c r="B9">
        <v>3.47</v>
      </c>
      <c r="C9">
        <v>3.4</v>
      </c>
      <c r="D9" s="20">
        <f t="shared" si="3"/>
        <v>4.5265048062132385E-2</v>
      </c>
      <c r="E9" s="17">
        <f>IF(OR($A9="",$B9="",$C9=""),"",A9*'MPTO_working_3-way'!$I8)</f>
        <v>2.257772503814206</v>
      </c>
      <c r="F9" s="21">
        <f>IF(OR($A9="",$B9="",$C9=""),"",B9*'MPTO_working_3-way'!$I8)</f>
        <v>3.6270697167755994</v>
      </c>
      <c r="G9" s="22">
        <f>IF(OR($A9="",$B9="",$C9=""),"",C9*'MPTO_working_3-way'!$I8)</f>
        <v>3.5539011634112501</v>
      </c>
      <c r="H9" s="17">
        <f>IF(OR($A9="",$B9="",$C9=""),"",'MPTO_working_3-way'!E8)</f>
        <v>2.2327677649378748</v>
      </c>
      <c r="I9" s="21">
        <f>IF(OR($A9="",$B9="",$C9=""),"",'MPTO_working_3-way'!F8)</f>
        <v>3.6617148374785904</v>
      </c>
      <c r="J9" s="22">
        <f>IF(OR($A9="",$B9="",$C9=""),"",'MPTO_working_3-way'!G8)</f>
        <v>3.5838530513667681</v>
      </c>
      <c r="K9" s="17">
        <f>IF(OR($A9="",$B9="",$C9=""),"",'OddsRatio_working_3-way'!H8)</f>
        <v>2.2430506097499401</v>
      </c>
      <c r="L9" s="21">
        <f>IF(OR($A9="",$B9="",$C9=""),"",'OddsRatio_working_3-way'!I8)</f>
        <v>3.6468405224847857</v>
      </c>
      <c r="M9" s="22">
        <f>IF(OR($A9="",$B9="",$C9=""),"",'OddsRatio_working_3-way'!J8)</f>
        <v>3.5718288477584972</v>
      </c>
      <c r="N9" s="23">
        <f t="shared" si="16"/>
        <v>44.291442043458019</v>
      </c>
      <c r="O9" s="24">
        <f t="shared" si="17"/>
        <v>27.57046536422747</v>
      </c>
      <c r="P9" s="24">
        <f t="shared" si="18"/>
        <v>28.138092592314507</v>
      </c>
      <c r="Q9" t="s">
        <v>75</v>
      </c>
      <c r="R9" t="s">
        <v>78</v>
      </c>
      <c r="S9" t="s">
        <v>130</v>
      </c>
      <c r="T9" s="35">
        <v>100</v>
      </c>
      <c r="U9" s="35">
        <f t="shared" si="19"/>
        <v>65.753424657534239</v>
      </c>
      <c r="V9" s="35">
        <f t="shared" si="20"/>
        <v>68.75</v>
      </c>
      <c r="W9" s="35">
        <f t="shared" si="21"/>
        <v>61.089494163424128</v>
      </c>
      <c r="X9" s="35">
        <f t="shared" si="22"/>
        <v>70.160505836575865</v>
      </c>
      <c r="Y9" s="35">
        <f t="shared" si="23"/>
        <v>73.157081179041626</v>
      </c>
      <c r="Z9" s="35">
        <f t="shared" si="24"/>
        <v>65.496575342465761</v>
      </c>
      <c r="AA9" s="35">
        <f t="shared" si="25"/>
        <v>-4.4070811790416258</v>
      </c>
      <c r="AB9" s="35">
        <f t="shared" si="26"/>
        <v>-4.4070811790416258</v>
      </c>
      <c r="AC9" s="35">
        <f t="shared" si="27"/>
        <v>-4.4070811790416329</v>
      </c>
      <c r="AF9">
        <v>1.87</v>
      </c>
      <c r="AG9">
        <v>1.97</v>
      </c>
      <c r="AJ9" t="s">
        <v>81</v>
      </c>
    </row>
    <row r="10" spans="1:36" ht="15" x14ac:dyDescent="0.25">
      <c r="A10">
        <v>2.92</v>
      </c>
      <c r="B10">
        <v>3.2</v>
      </c>
      <c r="C10">
        <v>2.57</v>
      </c>
      <c r="D10" s="20">
        <f t="shared" si="3"/>
        <v>4.4070811790416275E-2</v>
      </c>
      <c r="E10" s="17">
        <f>IF(OR($A10="",$B10="",$C10=""),"",A10*'MPTO_working_3-way'!$I9)</f>
        <v>3.0486867704280156</v>
      </c>
      <c r="F10" s="21">
        <f>IF(OR($A10="",$B10="",$C10=""),"",B10*'MPTO_working_3-way'!$I9)</f>
        <v>3.3410265977293321</v>
      </c>
      <c r="G10" s="22">
        <f>IF(OR($A10="",$B10="",$C10=""),"",C10*'MPTO_working_3-way'!$I9)</f>
        <v>2.6832619863013698</v>
      </c>
      <c r="H10" s="17">
        <f>IF(OR($A10="",$B10="",$C10=""),"",'MPTO_working_3-way'!E9)</f>
        <v>3.0508688184137331</v>
      </c>
      <c r="I10" s="21">
        <f>IF(OR($A10="",$B10="",$C10=""),"",'MPTO_working_3-way'!F9)</f>
        <v>3.3578486572751749</v>
      </c>
      <c r="J10" s="22">
        <f>IF(OR($A10="",$B10="",$C10=""),"",'MPTO_working_3-way'!G9)</f>
        <v>2.6708346803254135</v>
      </c>
      <c r="K10" s="17">
        <f>IF(OR($A10="",$B10="",$C10=""),"",'OddsRatio_working_3-way'!H9)</f>
        <v>3.050367713801398</v>
      </c>
      <c r="L10" s="21">
        <f>IF(OR($A10="",$B10="",$C10=""),"",'OddsRatio_working_3-way'!I9)</f>
        <v>3.3493796720641016</v>
      </c>
      <c r="M10" s="22">
        <f>IF(OR($A10="",$B10="",$C10=""),"",'OddsRatio_working_3-way'!J9)</f>
        <v>2.6766027659730178</v>
      </c>
      <c r="N10" s="23">
        <f t="shared" si="16"/>
        <v>32.801008280021058</v>
      </c>
      <c r="O10" s="24">
        <f t="shared" si="17"/>
        <v>29.930920055519216</v>
      </c>
      <c r="P10" s="24">
        <f t="shared" si="18"/>
        <v>37.268071664459725</v>
      </c>
      <c r="Q10" t="s">
        <v>76</v>
      </c>
      <c r="R10" t="s">
        <v>73</v>
      </c>
      <c r="S10" t="s">
        <v>130</v>
      </c>
      <c r="T10" s="35">
        <v>100</v>
      </c>
      <c r="U10" s="35">
        <f t="shared" si="19"/>
        <v>49.494949494949495</v>
      </c>
      <c r="V10" s="35">
        <f t="shared" si="20"/>
        <v>71.098265895953759</v>
      </c>
      <c r="W10" s="35">
        <f t="shared" si="21"/>
        <v>76.470588235294116</v>
      </c>
      <c r="X10" s="35">
        <f t="shared" si="22"/>
        <v>52.431145868752125</v>
      </c>
      <c r="Y10" s="35">
        <f t="shared" si="23"/>
        <v>74.034462269756389</v>
      </c>
      <c r="Z10" s="35">
        <f t="shared" si="24"/>
        <v>79.406784609096761</v>
      </c>
      <c r="AA10" s="35">
        <f t="shared" si="25"/>
        <v>-2.9361963738026304</v>
      </c>
      <c r="AB10" s="35">
        <f t="shared" si="26"/>
        <v>-2.9361963738026304</v>
      </c>
      <c r="AC10" s="35">
        <f t="shared" si="27"/>
        <v>-2.9361963738026446</v>
      </c>
      <c r="AF10">
        <v>2.29</v>
      </c>
      <c r="AG10">
        <v>1.64</v>
      </c>
      <c r="AJ10" t="s">
        <v>81</v>
      </c>
    </row>
    <row r="11" spans="1:36" ht="15" x14ac:dyDescent="0.25">
      <c r="A11">
        <v>1.98</v>
      </c>
      <c r="B11">
        <v>3.46</v>
      </c>
      <c r="C11">
        <v>4.25</v>
      </c>
      <c r="D11" s="20">
        <f t="shared" si="3"/>
        <v>2.9361963738026464E-2</v>
      </c>
      <c r="E11" s="17">
        <f>IF(OR($A11="",$B11="",$C11=""),"",A11*'MPTO_working_3-way'!$I10)</f>
        <v>2.0381366882012926</v>
      </c>
      <c r="F11" s="21">
        <f>IF(OR($A11="",$B11="",$C11=""),"",B11*'MPTO_working_3-way'!$I10)</f>
        <v>3.5615923945335717</v>
      </c>
      <c r="G11" s="22">
        <f>IF(OR($A11="",$B11="",$C11=""),"",C11*'MPTO_working_3-way'!$I10)</f>
        <v>4.3747883458866124</v>
      </c>
      <c r="H11" s="17">
        <f>IF(OR($A11="",$B11="",$C11=""),"",'MPTO_working_3-way'!E10)</f>
        <v>2.0191284809790084</v>
      </c>
      <c r="I11" s="21">
        <f>IF(OR($A11="",$B11="",$C11=""),"",'MPTO_working_3-way'!F10)</f>
        <v>3.5812768295332948</v>
      </c>
      <c r="J11" s="22">
        <f>IF(OR($A11="",$B11="",$C11=""),"",'MPTO_working_3-way'!G10)</f>
        <v>4.434456149257521</v>
      </c>
      <c r="K11" s="17">
        <f>IF(OR($A11="",$B11="",$C11=""),"",'OddsRatio_working_3-way'!H10)</f>
        <v>2.0266679692565939</v>
      </c>
      <c r="L11" s="21">
        <f>IF(OR($A11="",$B11="",$C11=""),"",'OddsRatio_working_3-way'!I10)</f>
        <v>3.5771461269094083</v>
      </c>
      <c r="M11" s="22">
        <f>IF(OR($A11="",$B11="",$C11=""),"",'OddsRatio_working_3-way'!J10)</f>
        <v>4.4047662245754395</v>
      </c>
      <c r="N11" s="23">
        <f t="shared" si="16"/>
        <v>49.06442270476596</v>
      </c>
      <c r="O11" s="24">
        <f t="shared" si="17"/>
        <v>28.07732859983717</v>
      </c>
      <c r="P11" s="24">
        <f t="shared" si="18"/>
        <v>22.858248695396849</v>
      </c>
      <c r="Q11" t="s">
        <v>109</v>
      </c>
      <c r="R11" t="s">
        <v>110</v>
      </c>
      <c r="S11" t="s">
        <v>130</v>
      </c>
      <c r="T11" s="35">
        <v>100</v>
      </c>
      <c r="U11" s="35">
        <f t="shared" si="19"/>
        <v>55.357142857142868</v>
      </c>
      <c r="V11" s="35">
        <f t="shared" si="20"/>
        <v>69.512195121951223</v>
      </c>
      <c r="W11" s="35">
        <f t="shared" si="21"/>
        <v>72.222222222222229</v>
      </c>
      <c r="X11" s="35">
        <f t="shared" si="22"/>
        <v>58.265582655826556</v>
      </c>
      <c r="Y11" s="35">
        <f t="shared" si="23"/>
        <v>72.420634920634924</v>
      </c>
      <c r="Z11" s="35">
        <f t="shared" si="24"/>
        <v>75.13066202090593</v>
      </c>
      <c r="AA11" s="35">
        <f t="shared" si="25"/>
        <v>-2.9084397986836876</v>
      </c>
      <c r="AB11" s="35">
        <f t="shared" si="26"/>
        <v>-2.9084397986837018</v>
      </c>
      <c r="AC11" s="35">
        <f t="shared" si="27"/>
        <v>-2.9084397986837018</v>
      </c>
      <c r="AF11">
        <v>2</v>
      </c>
      <c r="AG11">
        <v>1.88</v>
      </c>
      <c r="AJ11" t="s">
        <v>133</v>
      </c>
    </row>
    <row r="12" spans="1:36" ht="15" x14ac:dyDescent="0.25">
      <c r="A12">
        <v>2.2400000000000002</v>
      </c>
      <c r="B12">
        <v>3.28</v>
      </c>
      <c r="C12">
        <v>3.6</v>
      </c>
      <c r="D12" s="20">
        <f t="shared" si="3"/>
        <v>2.908439798683693E-2</v>
      </c>
      <c r="E12" s="17">
        <f>IF(OR($A12="",$B12="",$C12=""),"",A12*'MPTO_working_3-way'!$I11)</f>
        <v>2.3051490514905151</v>
      </c>
      <c r="F12" s="21">
        <f>IF(OR($A12="",$B12="",$C12=""),"",B12*'MPTO_working_3-way'!$I11)</f>
        <v>3.375396825396825</v>
      </c>
      <c r="G12" s="22">
        <f>IF(OR($A12="",$B12="",$C12=""),"",C12*'MPTO_working_3-way'!$I11)</f>
        <v>3.7047038327526129</v>
      </c>
      <c r="H12" s="17">
        <f>IF(OR($A12="",$B12="",$C12=""),"",'MPTO_working_3-way'!E11)</f>
        <v>2.2897244588904484</v>
      </c>
      <c r="I12" s="21">
        <f>IF(OR($A12="",$B12="",$C12=""),"",'MPTO_working_3-way'!F11)</f>
        <v>3.387726105251653</v>
      </c>
      <c r="J12" s="22">
        <f>IF(OR($A12="",$B12="",$C12=""),"",'MPTO_working_3-way'!G11)</f>
        <v>3.7301883386485346</v>
      </c>
      <c r="K12" s="17">
        <f>IF(OR($A12="",$B12="",$C12=""),"",'OddsRatio_working_3-way'!H11)</f>
        <v>2.2962835204960101</v>
      </c>
      <c r="L12" s="21">
        <f>IF(OR($A12="",$B12="",$C12=""),"",'OddsRatio_working_3-way'!I11)</f>
        <v>3.3834890538152433</v>
      </c>
      <c r="M12" s="22">
        <f>IF(OR($A12="",$B12="",$C12=""),"",'OddsRatio_working_3-way'!J11)</f>
        <v>3.7180138332980852</v>
      </c>
      <c r="N12" s="23">
        <f t="shared" si="16"/>
        <v>43.381142722783913</v>
      </c>
      <c r="O12" s="24">
        <f t="shared" si="17"/>
        <v>29.626146249706093</v>
      </c>
      <c r="P12" s="24">
        <f t="shared" si="18"/>
        <v>26.992711027509998</v>
      </c>
      <c r="Q12" t="s">
        <v>111</v>
      </c>
      <c r="R12" t="s">
        <v>112</v>
      </c>
      <c r="S12" t="s">
        <v>130</v>
      </c>
      <c r="T12" s="35">
        <v>100</v>
      </c>
      <c r="U12" s="35">
        <f t="shared" si="19"/>
        <v>59.183673469387763</v>
      </c>
      <c r="V12" s="35">
        <f t="shared" si="20"/>
        <v>71.988795518207283</v>
      </c>
      <c r="W12" s="35">
        <f t="shared" si="21"/>
        <v>62.406015037593981</v>
      </c>
      <c r="X12" s="35">
        <f t="shared" si="22"/>
        <v>65.605189444198729</v>
      </c>
      <c r="Y12" s="35">
        <f t="shared" si="23"/>
        <v>78.410311493018241</v>
      </c>
      <c r="Z12" s="35">
        <f t="shared" si="24"/>
        <v>68.827531012404947</v>
      </c>
      <c r="AA12" s="35">
        <f t="shared" si="25"/>
        <v>-6.4215159748109656</v>
      </c>
      <c r="AB12" s="35">
        <f t="shared" si="26"/>
        <v>-6.4215159748109585</v>
      </c>
      <c r="AC12" s="35">
        <f t="shared" si="27"/>
        <v>-6.4215159748109656</v>
      </c>
      <c r="AF12">
        <v>2.0699999999999998</v>
      </c>
      <c r="AG12">
        <v>1.83</v>
      </c>
      <c r="AJ12" t="s">
        <v>133</v>
      </c>
    </row>
    <row r="13" spans="1:36" ht="15" x14ac:dyDescent="0.25">
      <c r="A13">
        <v>2.4500000000000002</v>
      </c>
      <c r="B13">
        <v>3.57</v>
      </c>
      <c r="C13">
        <v>2.66</v>
      </c>
      <c r="D13" s="20">
        <f t="shared" si="3"/>
        <v>6.4215159748109762E-2</v>
      </c>
      <c r="E13" s="17">
        <f>IF(OR($A13="",$B13="",$C13=""),"",A13*'MPTO_working_3-way'!$I12)</f>
        <v>2.6073271413828691</v>
      </c>
      <c r="F13" s="21">
        <f>IF(OR($A13="",$B13="",$C13=""),"",B13*'MPTO_working_3-way'!$I12)</f>
        <v>3.7992481203007515</v>
      </c>
      <c r="G13" s="22">
        <f>IF(OR($A13="",$B13="",$C13=""),"",C13*'MPTO_working_3-way'!$I12)</f>
        <v>2.8308123249299721</v>
      </c>
      <c r="H13" s="17">
        <f>IF(OR($A13="",$B13="",$C13=""),"",'MPTO_working_3-way'!E12)</f>
        <v>2.5855947432429982</v>
      </c>
      <c r="I13" s="21">
        <f>IF(OR($A13="",$B13="",$C13=""),"",'MPTO_working_3-way'!F12)</f>
        <v>3.8653767876041352</v>
      </c>
      <c r="J13" s="22">
        <f>IF(OR($A13="",$B13="",$C13=""),"",'MPTO_working_3-way'!G12)</f>
        <v>2.820597611928477</v>
      </c>
      <c r="K13" s="17">
        <f>IF(OR($A13="",$B13="",$C13=""),"",'OddsRatio_working_3-way'!H12)</f>
        <v>2.59624748169756</v>
      </c>
      <c r="L13" s="21">
        <f>IF(OR($A13="",$B13="",$C13=""),"",'OddsRatio_working_3-way'!I12)</f>
        <v>3.8292110537673985</v>
      </c>
      <c r="M13" s="22">
        <f>IF(OR($A13="",$B13="",$C13=""),"",'OddsRatio_working_3-way'!J12)</f>
        <v>2.8274281514606536</v>
      </c>
      <c r="N13" s="23">
        <f t="shared" si="16"/>
        <v>38.353453394023354</v>
      </c>
      <c r="O13" s="24">
        <f t="shared" si="17"/>
        <v>26.320997427270932</v>
      </c>
      <c r="P13" s="24">
        <f t="shared" si="18"/>
        <v>35.325549178705714</v>
      </c>
      <c r="Q13" t="s">
        <v>84</v>
      </c>
      <c r="R13" t="s">
        <v>83</v>
      </c>
      <c r="S13" t="s">
        <v>130</v>
      </c>
      <c r="T13" s="35">
        <v>100</v>
      </c>
      <c r="U13" s="35">
        <f t="shared" si="19"/>
        <v>41.176470588235297</v>
      </c>
      <c r="V13" s="35">
        <f t="shared" si="20"/>
        <v>72.29916897506925</v>
      </c>
      <c r="W13" s="35">
        <f t="shared" si="21"/>
        <v>82.817869415807564</v>
      </c>
      <c r="X13" s="35">
        <f t="shared" si="22"/>
        <v>44.882961609123193</v>
      </c>
      <c r="Y13" s="35">
        <f t="shared" si="23"/>
        <v>76.005659995957146</v>
      </c>
      <c r="Z13" s="35">
        <f t="shared" si="24"/>
        <v>86.52436043669546</v>
      </c>
      <c r="AA13" s="35">
        <f t="shared" si="25"/>
        <v>-3.7064910208878956</v>
      </c>
      <c r="AB13" s="35">
        <f t="shared" si="26"/>
        <v>-3.7064910208878956</v>
      </c>
      <c r="AC13" s="35">
        <f t="shared" si="27"/>
        <v>-3.7064910208878956</v>
      </c>
      <c r="AF13">
        <v>1.66</v>
      </c>
      <c r="AG13">
        <v>2.21</v>
      </c>
      <c r="AJ13" t="s">
        <v>85</v>
      </c>
    </row>
    <row r="14" spans="1:36" ht="15" x14ac:dyDescent="0.25">
      <c r="A14">
        <v>1.7</v>
      </c>
      <c r="B14">
        <v>3.61</v>
      </c>
      <c r="C14">
        <v>5.82</v>
      </c>
      <c r="D14" s="20">
        <f t="shared" si="3"/>
        <v>3.7064910208878921E-2</v>
      </c>
      <c r="E14" s="17">
        <f>IF(OR($A14="",$B14="",$C14=""),"",A14*'MPTO_working_3-way'!$I13)</f>
        <v>1.7630103473550942</v>
      </c>
      <c r="F14" s="21">
        <f>IF(OR($A14="",$B14="",$C14=""),"",B14*'MPTO_working_3-way'!$I13)</f>
        <v>3.743804325854053</v>
      </c>
      <c r="G14" s="22">
        <f>IF(OR($A14="",$B14="",$C14=""),"",C14*'MPTO_working_3-way'!$I13)</f>
        <v>6.0357177774156758</v>
      </c>
      <c r="H14" s="17">
        <f>IF(OR($A14="",$B14="",$C14=""),"",'MPTO_working_3-way'!E13)</f>
        <v>1.7364718991798951</v>
      </c>
      <c r="I14" s="21">
        <f>IF(OR($A14="",$B14="",$C14=""),"",'MPTO_working_3-way'!F13)</f>
        <v>3.7785277877886205</v>
      </c>
      <c r="J14" s="22">
        <f>IF(OR($A14="",$B14="",$C14=""),"",'MPTO_working_3-way'!G13)</f>
        <v>6.2709160222249016</v>
      </c>
      <c r="K14" s="17">
        <f>IF(OR($A14="",$B14="",$C14=""),"",'OddsRatio_working_3-way'!H13)</f>
        <v>1.7461748621127582</v>
      </c>
      <c r="L14" s="21">
        <f>IF(OR($A14="",$B14="",$C14=""),"",'OddsRatio_working_3-way'!I13)</f>
        <v>3.7821662715918554</v>
      </c>
      <c r="M14" s="22">
        <f>IF(OR($A14="",$B14="",$C14=""),"",'OddsRatio_working_3-way'!J13)</f>
        <v>6.1379469076907069</v>
      </c>
      <c r="N14" s="23">
        <f t="shared" si="16"/>
        <v>56.721164541105587</v>
      </c>
      <c r="O14" s="24">
        <f t="shared" si="17"/>
        <v>26.710797706337807</v>
      </c>
      <c r="P14" s="24">
        <f t="shared" si="18"/>
        <v>16.568037752556609</v>
      </c>
      <c r="Q14" t="s">
        <v>101</v>
      </c>
      <c r="R14" t="s">
        <v>96</v>
      </c>
      <c r="S14" t="s">
        <v>130</v>
      </c>
      <c r="T14" s="35">
        <v>100</v>
      </c>
      <c r="U14" s="35">
        <f t="shared" si="19"/>
        <v>56.140350877192972</v>
      </c>
      <c r="V14" s="35">
        <f t="shared" si="20"/>
        <v>68.051118210862612</v>
      </c>
      <c r="W14" s="35">
        <f t="shared" si="21"/>
        <v>72.451790633608823</v>
      </c>
      <c r="X14" s="35">
        <f t="shared" si="22"/>
        <v>59.497091155528572</v>
      </c>
      <c r="Y14" s="35">
        <f t="shared" si="23"/>
        <v>71.407858489198205</v>
      </c>
      <c r="Z14" s="35">
        <f t="shared" si="24"/>
        <v>75.808530911944388</v>
      </c>
      <c r="AA14" s="35">
        <f t="shared" si="25"/>
        <v>-3.3567402783356002</v>
      </c>
      <c r="AB14" s="35">
        <f t="shared" si="26"/>
        <v>-3.3567402783355931</v>
      </c>
      <c r="AC14" s="35">
        <f t="shared" si="27"/>
        <v>-3.3567402783355647</v>
      </c>
      <c r="AF14">
        <v>2.1800000000000002</v>
      </c>
      <c r="AG14">
        <v>1.72</v>
      </c>
      <c r="AJ14" t="s">
        <v>108</v>
      </c>
    </row>
    <row r="15" spans="1:36" ht="15" x14ac:dyDescent="0.25">
      <c r="A15">
        <v>2.2799999999999998</v>
      </c>
      <c r="B15">
        <v>3.13</v>
      </c>
      <c r="C15">
        <v>3.63</v>
      </c>
      <c r="D15" s="20">
        <f t="shared" si="3"/>
        <v>3.3567402783355682E-2</v>
      </c>
      <c r="E15" s="17">
        <f>IF(OR($A15="",$B15="",$C15=""),"",A15*'MPTO_working_3-way'!$I14)</f>
        <v>2.3565336783460507</v>
      </c>
      <c r="F15" s="21">
        <f>IF(OR($A15="",$B15="",$C15=""),"",B15*'MPTO_working_3-way'!$I14)</f>
        <v>3.2350659707119034</v>
      </c>
      <c r="G15" s="22">
        <f>IF(OR($A15="",$B15="",$C15=""),"",C15*'MPTO_working_3-way'!$I14)</f>
        <v>3.7518496721035812</v>
      </c>
      <c r="H15" s="17">
        <f>IF(OR($A15="",$B15="",$C15=""),"",'MPTO_working_3-way'!E14)</f>
        <v>2.3396883177126098</v>
      </c>
      <c r="I15" s="21">
        <f>IF(OR($A15="",$B15="",$C15=""),"",'MPTO_working_3-way'!F14)</f>
        <v>3.2435972305417713</v>
      </c>
      <c r="J15" s="22">
        <f>IF(OR($A15="",$B15="",$C15=""),"",'MPTO_working_3-way'!G14)</f>
        <v>3.7836800581432031</v>
      </c>
      <c r="K15" s="17">
        <f>IF(OR($A15="",$B15="",$C15=""),"",'OddsRatio_working_3-way'!H14)</f>
        <v>2.346983867659437</v>
      </c>
      <c r="L15" s="21">
        <f>IF(OR($A15="",$B15="",$C15=""),"",'OddsRatio_working_3-way'!I14)</f>
        <v>3.2414653422770319</v>
      </c>
      <c r="M15" s="22">
        <f>IF(OR($A15="",$B15="",$C15=""),"",'OddsRatio_working_3-way'!J14)</f>
        <v>3.7676309155815004</v>
      </c>
      <c r="N15" s="23">
        <f t="shared" si="16"/>
        <v>42.435209358088052</v>
      </c>
      <c r="O15" s="24">
        <f t="shared" si="17"/>
        <v>30.911270714517812</v>
      </c>
      <c r="P15" s="24">
        <f t="shared" si="18"/>
        <v>26.653519927394147</v>
      </c>
      <c r="Q15" t="s">
        <v>95</v>
      </c>
      <c r="R15" t="s">
        <v>88</v>
      </c>
      <c r="S15" t="s">
        <v>130</v>
      </c>
      <c r="T15" s="35">
        <v>100</v>
      </c>
      <c r="U15" s="35">
        <f t="shared" si="19"/>
        <v>55.55555555555555</v>
      </c>
      <c r="V15" s="35">
        <f t="shared" si="20"/>
        <v>67.21311475409837</v>
      </c>
      <c r="W15" s="35">
        <f t="shared" si="21"/>
        <v>73.890339425587456</v>
      </c>
      <c r="X15" s="35">
        <f t="shared" si="22"/>
        <v>58.896545820314174</v>
      </c>
      <c r="Y15" s="35">
        <f t="shared" si="23"/>
        <v>70.554105018856973</v>
      </c>
      <c r="Z15" s="35">
        <f t="shared" si="24"/>
        <v>77.231329690346087</v>
      </c>
      <c r="AA15" s="35">
        <f t="shared" si="25"/>
        <v>-3.3409902647586236</v>
      </c>
      <c r="AB15" s="35">
        <f t="shared" si="26"/>
        <v>-3.3409902647586023</v>
      </c>
      <c r="AC15" s="35">
        <f t="shared" si="27"/>
        <v>-3.3409902647586307</v>
      </c>
      <c r="AF15">
        <v>2.41</v>
      </c>
      <c r="AG15">
        <v>1.6</v>
      </c>
      <c r="AJ15" t="s">
        <v>108</v>
      </c>
    </row>
    <row r="16" spans="1:36" ht="15" x14ac:dyDescent="0.25">
      <c r="A16">
        <v>2.25</v>
      </c>
      <c r="B16">
        <v>3.05</v>
      </c>
      <c r="C16">
        <v>3.83</v>
      </c>
      <c r="D16" s="20">
        <f t="shared" si="3"/>
        <v>3.3409902647586254E-2</v>
      </c>
      <c r="E16" s="17">
        <f>IF(OR($A16="",$B16="",$C16=""),"",A16*'MPTO_working_3-way'!$I15)</f>
        <v>2.325172280957069</v>
      </c>
      <c r="F16" s="21">
        <f>IF(OR($A16="",$B16="",$C16=""),"",B16*'MPTO_working_3-way'!$I15)</f>
        <v>3.151900203075138</v>
      </c>
      <c r="G16" s="22">
        <f>IF(OR($A16="",$B16="",$C16=""),"",C16*'MPTO_working_3-way'!$I15)</f>
        <v>3.9579599271402555</v>
      </c>
      <c r="H16" s="17">
        <f>IF(OR($A16="",$B16="",$C16=""),"",'MPTO_working_3-way'!E15)</f>
        <v>2.3078282375581254</v>
      </c>
      <c r="I16" s="21">
        <f>IF(OR($A16="",$B16="",$C16=""),"",'MPTO_working_3-way'!F15)</f>
        <v>3.1572411722015064</v>
      </c>
      <c r="J16" s="22">
        <f>IF(OR($A16="",$B16="",$C16=""),"",'MPTO_working_3-way'!G15)</f>
        <v>4.000640558110037</v>
      </c>
      <c r="K16" s="17">
        <f>IF(OR($A16="",$B16="",$C16=""),"",'OddsRatio_working_3-way'!H15)</f>
        <v>2.3154000154909458</v>
      </c>
      <c r="L16" s="21">
        <f>IF(OR($A16="",$B16="",$C16=""),"",'OddsRatio_working_3-way'!I15)</f>
        <v>3.1572560254051498</v>
      </c>
      <c r="M16" s="22">
        <f>IF(OR($A16="",$B16="",$C16=""),"",'OddsRatio_working_3-way'!J15)</f>
        <v>3.9780656350715011</v>
      </c>
      <c r="N16" s="23">
        <f t="shared" si="16"/>
        <v>43.007565856083055</v>
      </c>
      <c r="O16" s="24">
        <f t="shared" si="17"/>
        <v>31.726892844651434</v>
      </c>
      <c r="P16" s="24">
        <f t="shared" si="18"/>
        <v>25.265541299265504</v>
      </c>
      <c r="Q16" t="s">
        <v>87</v>
      </c>
      <c r="R16" t="s">
        <v>102</v>
      </c>
      <c r="S16" t="s">
        <v>130</v>
      </c>
      <c r="T16" s="35">
        <v>100</v>
      </c>
      <c r="U16" s="35">
        <f t="shared" si="19"/>
        <v>52.830188679245275</v>
      </c>
      <c r="V16" s="35">
        <f t="shared" si="20"/>
        <v>66.996699669967001</v>
      </c>
      <c r="W16" s="35">
        <f t="shared" si="21"/>
        <v>75.669099756691011</v>
      </c>
      <c r="X16" s="35">
        <f t="shared" si="22"/>
        <v>57.334200573341995</v>
      </c>
      <c r="Y16" s="35">
        <f t="shared" si="23"/>
        <v>71.500711564063707</v>
      </c>
      <c r="Z16" s="35">
        <f t="shared" si="24"/>
        <v>80.173111650787703</v>
      </c>
      <c r="AA16" s="35">
        <f t="shared" si="25"/>
        <v>-4.5040118940967204</v>
      </c>
      <c r="AB16" s="35">
        <f t="shared" si="26"/>
        <v>-4.5040118940967062</v>
      </c>
      <c r="AC16" s="35">
        <f t="shared" si="27"/>
        <v>-4.504011894096692</v>
      </c>
      <c r="AF16">
        <v>2.62</v>
      </c>
      <c r="AG16">
        <v>1.52</v>
      </c>
      <c r="AJ16" t="s">
        <v>108</v>
      </c>
    </row>
    <row r="17" spans="1:36" ht="15" x14ac:dyDescent="0.25">
      <c r="A17">
        <v>2.12</v>
      </c>
      <c r="B17">
        <v>3.03</v>
      </c>
      <c r="C17">
        <v>4.1100000000000003</v>
      </c>
      <c r="D17" s="20">
        <f t="shared" si="3"/>
        <v>4.5040118940967044E-2</v>
      </c>
      <c r="E17" s="17">
        <f>IF(OR($A17="",$B17="",$C17=""),"",A17*'MPTO_working_3-way'!$I16)</f>
        <v>2.2154850521548504</v>
      </c>
      <c r="F17" s="21">
        <f>IF(OR($A17="",$B17="",$C17=""),"",B17*'MPTO_working_3-way'!$I16)</f>
        <v>3.16647156039113</v>
      </c>
      <c r="G17" s="22">
        <f>IF(OR($A17="",$B17="",$C17=""),"",C17*'MPTO_working_3-way'!$I16)</f>
        <v>4.2951148888473751</v>
      </c>
      <c r="H17" s="17">
        <f>IF(OR($A17="",$B17="",$C17=""),"",'MPTO_working_3-way'!E16)</f>
        <v>2.1896943600577656</v>
      </c>
      <c r="I17" s="21">
        <f>IF(OR($A17="",$B17="",$C17=""),"",'MPTO_working_3-way'!F16)</f>
        <v>3.174405350498843</v>
      </c>
      <c r="J17" s="22">
        <f>IF(OR($A17="",$B17="",$C17=""),"",'MPTO_working_3-way'!G16)</f>
        <v>4.3802853449145474</v>
      </c>
      <c r="K17" s="17">
        <f>IF(OR($A17="",$B17="",$C17=""),"",'OddsRatio_working_3-way'!H16)</f>
        <v>2.2006341080513621</v>
      </c>
      <c r="L17" s="21">
        <f>IF(OR($A17="",$B17="",$C17=""),"",'OddsRatio_working_3-way'!I16)</f>
        <v>3.1761493208430931</v>
      </c>
      <c r="M17" s="22">
        <f>IF(OR($A17="",$B17="",$C17=""),"",'OddsRatio_working_3-way'!J16)</f>
        <v>4.3339036393211927</v>
      </c>
      <c r="N17" s="23">
        <f t="shared" si="16"/>
        <v>45.136842563093289</v>
      </c>
      <c r="O17" s="24">
        <f t="shared" si="17"/>
        <v>31.580893146454713</v>
      </c>
      <c r="P17" s="24">
        <f t="shared" si="18"/>
        <v>23.282264290452012</v>
      </c>
      <c r="Q17" t="s">
        <v>89</v>
      </c>
      <c r="R17" t="s">
        <v>106</v>
      </c>
      <c r="S17" t="s">
        <v>130</v>
      </c>
      <c r="T17" s="35">
        <v>100</v>
      </c>
      <c r="U17" s="35">
        <f t="shared" si="19"/>
        <v>47.368421052631575</v>
      </c>
      <c r="V17" s="35">
        <f t="shared" si="20"/>
        <v>68.35443037974683</v>
      </c>
      <c r="W17" s="35">
        <f t="shared" si="21"/>
        <v>80.6949806949807</v>
      </c>
      <c r="X17" s="35">
        <f t="shared" si="22"/>
        <v>50.95058892527247</v>
      </c>
      <c r="Y17" s="35">
        <f t="shared" si="23"/>
        <v>71.936598252387711</v>
      </c>
      <c r="Z17" s="35">
        <f t="shared" si="24"/>
        <v>84.27714856762158</v>
      </c>
      <c r="AA17" s="35">
        <f t="shared" si="25"/>
        <v>-3.5821678726408948</v>
      </c>
      <c r="AB17" s="35">
        <f t="shared" si="26"/>
        <v>-3.5821678726408805</v>
      </c>
      <c r="AC17" s="35">
        <f t="shared" si="27"/>
        <v>-3.5821678726408805</v>
      </c>
      <c r="AF17">
        <v>2.67</v>
      </c>
      <c r="AG17">
        <v>1.49</v>
      </c>
      <c r="AJ17" t="s">
        <v>108</v>
      </c>
    </row>
    <row r="18" spans="1:36" ht="15" x14ac:dyDescent="0.25">
      <c r="A18">
        <v>1.9</v>
      </c>
      <c r="B18">
        <v>3.16</v>
      </c>
      <c r="C18">
        <v>5.18</v>
      </c>
      <c r="D18" s="20">
        <f t="shared" si="3"/>
        <v>3.5821678726408956E-2</v>
      </c>
      <c r="E18" s="17">
        <f>IF(OR($A18="",$B18="",$C18=""),"",A18*'MPTO_working_3-way'!$I17)</f>
        <v>1.968061189580177</v>
      </c>
      <c r="F18" s="21">
        <f>IF(OR($A18="",$B18="",$C18=""),"",B18*'MPTO_working_3-way'!$I17)</f>
        <v>3.2731965047754525</v>
      </c>
      <c r="G18" s="22">
        <f>IF(OR($A18="",$B18="",$C18=""),"",C18*'MPTO_working_3-way'!$I17)</f>
        <v>5.365556295802798</v>
      </c>
      <c r="H18" s="17">
        <f>IF(OR($A18="",$B18="",$C18=""),"",'MPTO_working_3-way'!E17)</f>
        <v>1.9441060569691149</v>
      </c>
      <c r="I18" s="21">
        <f>IF(OR($A18="",$B18="",$C18=""),"",'MPTO_working_3-way'!F17)</f>
        <v>3.2839090072054269</v>
      </c>
      <c r="J18" s="22">
        <f>IF(OR($A18="",$B18="",$C18=""),"",'MPTO_working_3-way'!G17)</f>
        <v>5.5215174411998635</v>
      </c>
      <c r="K18" s="17">
        <f>IF(OR($A18="",$B18="",$C18=""),"",'OddsRatio_working_3-way'!H17)</f>
        <v>1.9538346746775872</v>
      </c>
      <c r="L18" s="21">
        <f>IF(OR($A18="",$B18="",$C18=""),"",'OddsRatio_working_3-way'!I17)</f>
        <v>3.2892032192262084</v>
      </c>
      <c r="M18" s="22">
        <f>IF(OR($A18="",$B18="",$C18=""),"",'OddsRatio_working_3-way'!J17)</f>
        <v>5.4300321557247928</v>
      </c>
      <c r="N18" s="23">
        <f t="shared" si="16"/>
        <v>50.81142828761935</v>
      </c>
      <c r="O18" s="24">
        <f t="shared" si="17"/>
        <v>30.551175236226825</v>
      </c>
      <c r="P18" s="24">
        <f t="shared" si="18"/>
        <v>18.637396476153818</v>
      </c>
      <c r="Q18" t="s">
        <v>105</v>
      </c>
      <c r="R18" t="s">
        <v>92</v>
      </c>
      <c r="S18" t="s">
        <v>130</v>
      </c>
      <c r="T18" s="35">
        <v>100</v>
      </c>
      <c r="U18" s="35">
        <f t="shared" si="19"/>
        <v>48.717948717948723</v>
      </c>
      <c r="V18" s="35">
        <f t="shared" si="20"/>
        <v>69.969969969969966</v>
      </c>
      <c r="W18" s="35">
        <f t="shared" si="21"/>
        <v>78.308026030368765</v>
      </c>
      <c r="X18" s="35">
        <f t="shared" si="22"/>
        <v>51.722003999661268</v>
      </c>
      <c r="Y18" s="35">
        <f t="shared" si="23"/>
        <v>72.974025251682534</v>
      </c>
      <c r="Z18" s="35">
        <f t="shared" si="24"/>
        <v>81.312081312081318</v>
      </c>
      <c r="AA18" s="35">
        <f t="shared" si="25"/>
        <v>-3.0040552817125459</v>
      </c>
      <c r="AB18" s="35">
        <f t="shared" si="26"/>
        <v>-3.0040552817125672</v>
      </c>
      <c r="AC18" s="35">
        <f t="shared" si="27"/>
        <v>-3.004055281712553</v>
      </c>
      <c r="AF18">
        <v>2.79</v>
      </c>
      <c r="AG18">
        <v>1.47</v>
      </c>
      <c r="AJ18" t="s">
        <v>108</v>
      </c>
    </row>
    <row r="19" spans="1:36" ht="15" x14ac:dyDescent="0.25">
      <c r="A19">
        <v>1.95</v>
      </c>
      <c r="B19">
        <v>3.33</v>
      </c>
      <c r="C19">
        <v>4.6100000000000003</v>
      </c>
      <c r="D19" s="20">
        <f t="shared" si="3"/>
        <v>3.0040552817125477E-2</v>
      </c>
      <c r="E19" s="17">
        <f>IF(OR($A19="",$B19="",$C19=""),"",A19*'MPTO_working_3-way'!$I18)</f>
        <v>2.0085790779933945</v>
      </c>
      <c r="F19" s="21">
        <f>IF(OR($A19="",$B19="",$C19=""),"",B19*'MPTO_working_3-way'!$I18)</f>
        <v>3.4300350408810281</v>
      </c>
      <c r="G19" s="22">
        <f>IF(OR($A19="",$B19="",$C19=""),"",C19*'MPTO_working_3-way'!$I18)</f>
        <v>4.7484869484869492</v>
      </c>
      <c r="H19" s="17">
        <f>IF(OR($A19="",$B19="",$C19=""),"",'MPTO_working_3-way'!E18)</f>
        <v>1.9888347010223866</v>
      </c>
      <c r="I19" s="21">
        <f>IF(OR($A19="",$B19="",$C19=""),"",'MPTO_working_3-way'!F18)</f>
        <v>3.444869210776611</v>
      </c>
      <c r="J19" s="22">
        <f>IF(OR($A19="",$B19="",$C19=""),"",'MPTO_working_3-way'!G18)</f>
        <v>4.8331074333864255</v>
      </c>
      <c r="K19" s="17">
        <f>IF(OR($A19="",$B19="",$C19=""),"",'OddsRatio_working_3-way'!H18)</f>
        <v>1.9967322424540555</v>
      </c>
      <c r="L19" s="21">
        <f>IF(OR($A19="",$B19="",$C19=""),"",'OddsRatio_working_3-way'!I18)</f>
        <v>3.4446169735978418</v>
      </c>
      <c r="M19" s="22">
        <f>IF(OR($A19="",$B19="",$C19=""),"",'OddsRatio_working_3-way'!J18)</f>
        <v>4.7875825213254108</v>
      </c>
      <c r="N19" s="23">
        <f t="shared" si="16"/>
        <v>49.786439127854379</v>
      </c>
      <c r="O19" s="24">
        <f t="shared" si="17"/>
        <v>29.154221110905709</v>
      </c>
      <c r="P19" s="24">
        <f t="shared" si="18"/>
        <v>21.059339761239915</v>
      </c>
      <c r="Q19" t="s">
        <v>113</v>
      </c>
      <c r="R19" t="s">
        <v>114</v>
      </c>
      <c r="S19" t="s">
        <v>131</v>
      </c>
      <c r="T19" s="35">
        <v>100</v>
      </c>
      <c r="U19" s="35">
        <f t="shared" si="19"/>
        <v>48.453608247422686</v>
      </c>
      <c r="V19" s="35">
        <f t="shared" si="20"/>
        <v>70.674486803519059</v>
      </c>
      <c r="W19" s="35">
        <f t="shared" si="21"/>
        <v>77.973568281938327</v>
      </c>
      <c r="X19" s="35">
        <f t="shared" si="22"/>
        <v>51.351944914542599</v>
      </c>
      <c r="Y19" s="35">
        <f t="shared" si="23"/>
        <v>73.572823470639008</v>
      </c>
      <c r="Z19" s="35">
        <f t="shared" si="24"/>
        <v>80.871904949058262</v>
      </c>
      <c r="AA19" s="35">
        <f t="shared" si="25"/>
        <v>-2.8983366671199136</v>
      </c>
      <c r="AB19" s="35">
        <f t="shared" si="26"/>
        <v>-2.8983366671199491</v>
      </c>
      <c r="AC19" s="35">
        <f t="shared" si="27"/>
        <v>-2.8983366671199349</v>
      </c>
      <c r="AF19">
        <v>2.2799999999999998</v>
      </c>
      <c r="AG19">
        <v>1.68</v>
      </c>
      <c r="AJ19" t="s">
        <v>133</v>
      </c>
    </row>
    <row r="20" spans="1:36" ht="15" x14ac:dyDescent="0.25">
      <c r="A20">
        <v>1.94</v>
      </c>
      <c r="B20">
        <v>3.41</v>
      </c>
      <c r="C20">
        <v>4.54</v>
      </c>
      <c r="D20" s="20">
        <f t="shared" si="3"/>
        <v>2.8983366671199384E-2</v>
      </c>
      <c r="E20" s="17">
        <f>IF(OR($A20="",$B20="",$C20=""),"",A20*'MPTO_working_3-way'!$I19)</f>
        <v>1.9962277313421268</v>
      </c>
      <c r="F20" s="21">
        <f>IF(OR($A20="",$B20="",$C20=""),"",B20*'MPTO_working_3-way'!$I19)</f>
        <v>3.5088332803487901</v>
      </c>
      <c r="G20" s="22">
        <f>IF(OR($A20="",$B20="",$C20=""),"",C20*'MPTO_working_3-way'!$I19)</f>
        <v>4.6715844846872452</v>
      </c>
      <c r="H20" s="17">
        <f>IF(OR($A20="",$B20="",$C20=""),"",'MPTO_working_3-way'!E19)</f>
        <v>1.9770551078169707</v>
      </c>
      <c r="I20" s="21">
        <f>IF(OR($A20="",$B20="",$C20=""),"",'MPTO_working_3-way'!F19)</f>
        <v>3.526167569311526</v>
      </c>
      <c r="J20" s="22">
        <f>IF(OR($A20="",$B20="",$C20=""),"",'MPTO_working_3-way'!G19)</f>
        <v>4.748266046983419</v>
      </c>
      <c r="K20" s="17">
        <f>IF(OR($A20="",$B20="",$C20=""),"",'OddsRatio_working_3-way'!H19)</f>
        <v>1.9846421171654474</v>
      </c>
      <c r="L20" s="21">
        <f>IF(OR($A20="",$B20="",$C20=""),"",'OddsRatio_working_3-way'!I19)</f>
        <v>3.5244547897539675</v>
      </c>
      <c r="M20" s="22">
        <f>IF(OR($A20="",$B20="",$C20=""),"",'OddsRatio_working_3-way'!J19)</f>
        <v>4.7081203135805163</v>
      </c>
      <c r="N20" s="23">
        <f t="shared" si="16"/>
        <v>50.094484927712557</v>
      </c>
      <c r="O20" s="24">
        <f t="shared" si="17"/>
        <v>28.499501689079871</v>
      </c>
      <c r="P20" s="24">
        <f t="shared" si="18"/>
        <v>21.406013383207569</v>
      </c>
      <c r="Q20" t="s">
        <v>115</v>
      </c>
      <c r="R20" t="s">
        <v>116</v>
      </c>
      <c r="S20" t="s">
        <v>131</v>
      </c>
      <c r="T20" s="35">
        <v>100</v>
      </c>
      <c r="U20" s="35">
        <f t="shared" si="19"/>
        <v>41.520467836257311</v>
      </c>
      <c r="V20" s="35">
        <f t="shared" si="20"/>
        <v>72.29916897506925</v>
      </c>
      <c r="W20" s="35">
        <f t="shared" si="21"/>
        <v>83.193277310924358</v>
      </c>
      <c r="X20" s="35">
        <f t="shared" si="22"/>
        <v>44.507553714006377</v>
      </c>
      <c r="Y20" s="35">
        <f t="shared" si="23"/>
        <v>75.286254852818317</v>
      </c>
      <c r="Z20" s="35">
        <f t="shared" si="24"/>
        <v>86.180363188673439</v>
      </c>
      <c r="AA20" s="35">
        <f t="shared" si="25"/>
        <v>-2.9870858777490668</v>
      </c>
      <c r="AB20" s="35">
        <f t="shared" si="26"/>
        <v>-2.9870858777490668</v>
      </c>
      <c r="AC20" s="35">
        <f t="shared" si="27"/>
        <v>-2.987085877749081</v>
      </c>
      <c r="AF20">
        <v>2.13</v>
      </c>
      <c r="AG20">
        <v>1.78</v>
      </c>
      <c r="AJ20" t="s">
        <v>133</v>
      </c>
    </row>
    <row r="21" spans="1:36" ht="15" x14ac:dyDescent="0.25">
      <c r="A21">
        <v>1.71</v>
      </c>
      <c r="B21">
        <v>3.61</v>
      </c>
      <c r="C21">
        <v>5.95</v>
      </c>
      <c r="D21" s="20">
        <f t="shared" si="3"/>
        <v>2.9870858777490739E-2</v>
      </c>
      <c r="E21" s="17">
        <f>IF(OR($A21="",$B21="",$C21=""),"",A21*'MPTO_working_3-way'!$I20)</f>
        <v>1.7610791685095091</v>
      </c>
      <c r="F21" s="21">
        <f>IF(OR($A21="",$B21="",$C21=""),"",B21*'MPTO_working_3-way'!$I20)</f>
        <v>3.7178338001867415</v>
      </c>
      <c r="G21" s="22">
        <f>IF(OR($A21="",$B21="",$C21=""),"",C21*'MPTO_working_3-way'!$I20)</f>
        <v>6.1277316097260703</v>
      </c>
      <c r="H21" s="17">
        <f>IF(OR($A21="",$B21="",$C21=""),"",'MPTO_working_3-way'!E20)</f>
        <v>1.7396194381410752</v>
      </c>
      <c r="I21" s="21">
        <f>IF(OR($A21="",$B21="",$C21=""),"",'MPTO_working_3-way'!F20)</f>
        <v>3.7445980803936068</v>
      </c>
      <c r="J21" s="22">
        <f>IF(OR($A21="",$B21="",$C21=""),"",'MPTO_working_3-way'!G20)</f>
        <v>6.3246996853716935</v>
      </c>
      <c r="K21" s="17">
        <f>IF(OR($A21="",$B21="",$C21=""),"",'OddsRatio_working_3-way'!H20)</f>
        <v>1.7475762871104152</v>
      </c>
      <c r="L21" s="21">
        <f>IF(OR($A21="",$B21="",$C21=""),"",'OddsRatio_working_3-way'!I20)</f>
        <v>3.7481325483918071</v>
      </c>
      <c r="M21" s="22">
        <f>IF(OR($A21="",$B21="",$C21=""),"",'OddsRatio_working_3-way'!J20)</f>
        <v>6.2119755228120503</v>
      </c>
      <c r="N21" s="23">
        <f t="shared" si="16"/>
        <v>56.783364307599584</v>
      </c>
      <c r="O21" s="24">
        <f t="shared" si="17"/>
        <v>26.897383093073486</v>
      </c>
      <c r="P21" s="24">
        <f t="shared" si="18"/>
        <v>16.319252599326937</v>
      </c>
      <c r="Q21" t="s">
        <v>117</v>
      </c>
      <c r="R21" t="s">
        <v>118</v>
      </c>
      <c r="S21" t="s">
        <v>131</v>
      </c>
      <c r="T21" s="35">
        <v>100</v>
      </c>
      <c r="U21" s="35">
        <f t="shared" si="19"/>
        <v>67.426710097719877</v>
      </c>
      <c r="V21" s="35">
        <f t="shared" si="20"/>
        <v>68.75</v>
      </c>
      <c r="W21" s="35">
        <f t="shared" si="21"/>
        <v>61.089494163424128</v>
      </c>
      <c r="X21" s="35">
        <f t="shared" si="22"/>
        <v>70.160505836575865</v>
      </c>
      <c r="Y21" s="35">
        <f t="shared" si="23"/>
        <v>71.483795738856017</v>
      </c>
      <c r="Z21" s="35">
        <f t="shared" si="24"/>
        <v>63.823289902280131</v>
      </c>
      <c r="AA21" s="35">
        <f t="shared" si="25"/>
        <v>-2.7337957388559886</v>
      </c>
      <c r="AB21" s="35">
        <f t="shared" si="26"/>
        <v>-2.733795738856017</v>
      </c>
      <c r="AC21" s="35">
        <f t="shared" si="27"/>
        <v>-2.7337957388560028</v>
      </c>
      <c r="AF21">
        <v>2.33</v>
      </c>
      <c r="AG21">
        <v>1.65</v>
      </c>
      <c r="AJ21" t="s">
        <v>133</v>
      </c>
    </row>
    <row r="22" spans="1:36" ht="15" x14ac:dyDescent="0.25">
      <c r="A22">
        <v>3.07</v>
      </c>
      <c r="B22">
        <v>3.2</v>
      </c>
      <c r="C22">
        <v>2.57</v>
      </c>
      <c r="D22" s="20">
        <f t="shared" si="3"/>
        <v>2.7337957388560152E-2</v>
      </c>
      <c r="E22" s="17">
        <f>IF(OR($A22="",$B22="",$C22=""),"",A22*'MPTO_working_3-way'!$I21)</f>
        <v>3.1539275291828797</v>
      </c>
      <c r="F22" s="21">
        <f>IF(OR($A22="",$B22="",$C22=""),"",B22*'MPTO_working_3-way'!$I21)</f>
        <v>3.2874814636433927</v>
      </c>
      <c r="G22" s="22">
        <f>IF(OR($A22="",$B22="",$C22=""),"",C22*'MPTO_working_3-way'!$I21)</f>
        <v>2.6402585504885994</v>
      </c>
      <c r="H22" s="17">
        <f>IF(OR($A22="",$B22="",$C22=""),"",'MPTO_working_3-way'!E21)</f>
        <v>3.1583577199023596</v>
      </c>
      <c r="I22" s="21">
        <f>IF(OR($A22="",$B22="",$C22=""),"",'MPTO_working_3-way'!F21)</f>
        <v>3.2961163612057374</v>
      </c>
      <c r="J22" s="22">
        <f>IF(OR($A22="",$B22="",$C22=""),"",'MPTO_working_3-way'!G21)</f>
        <v>2.6316315391195402</v>
      </c>
      <c r="K22" s="17">
        <f>IF(OR($A22="",$B22="",$C22=""),"",'OddsRatio_working_3-way'!H21)</f>
        <v>3.1564963573135509</v>
      </c>
      <c r="L22" s="21">
        <f>IF(OR($A22="",$B22="",$C22=""),"",'OddsRatio_working_3-way'!I21)</f>
        <v>3.2919284956955619</v>
      </c>
      <c r="M22" s="22">
        <f>IF(OR($A22="",$B22="",$C22=""),"",'OddsRatio_working_3-way'!J21)</f>
        <v>2.6356035173827412</v>
      </c>
      <c r="N22" s="23">
        <f t="shared" si="16"/>
        <v>31.706498984112049</v>
      </c>
      <c r="O22" s="24">
        <f t="shared" si="17"/>
        <v>30.418422462882493</v>
      </c>
      <c r="P22" s="24">
        <f t="shared" si="18"/>
        <v>37.875078553005451</v>
      </c>
      <c r="Q22" t="s">
        <v>119</v>
      </c>
      <c r="R22" t="s">
        <v>120</v>
      </c>
      <c r="S22" t="s">
        <v>131</v>
      </c>
      <c r="T22" s="35">
        <v>100</v>
      </c>
      <c r="U22" s="35">
        <f t="shared" si="19"/>
        <v>50.495049504950494</v>
      </c>
      <c r="V22" s="35">
        <f t="shared" si="20"/>
        <v>68.652037617554868</v>
      </c>
      <c r="W22" s="35">
        <f t="shared" si="21"/>
        <v>78.070175438596479</v>
      </c>
      <c r="X22" s="35">
        <f t="shared" si="22"/>
        <v>53.27778694384866</v>
      </c>
      <c r="Y22" s="35">
        <f t="shared" si="23"/>
        <v>71.43477505645302</v>
      </c>
      <c r="Z22" s="35">
        <f t="shared" si="24"/>
        <v>80.85291287749466</v>
      </c>
      <c r="AA22" s="35">
        <f t="shared" si="25"/>
        <v>-2.7827374388981667</v>
      </c>
      <c r="AB22" s="35">
        <f t="shared" si="26"/>
        <v>-2.7827374388981525</v>
      </c>
      <c r="AC22" s="35">
        <f t="shared" si="27"/>
        <v>-2.7827374388981809</v>
      </c>
      <c r="AF22">
        <v>2.1800000000000002</v>
      </c>
      <c r="AG22">
        <v>1.74</v>
      </c>
      <c r="AJ22" t="s">
        <v>133</v>
      </c>
    </row>
    <row r="23" spans="1:36" ht="15" x14ac:dyDescent="0.25">
      <c r="A23">
        <v>2.02</v>
      </c>
      <c r="B23">
        <v>3.19</v>
      </c>
      <c r="C23">
        <v>4.5599999999999996</v>
      </c>
      <c r="D23" s="20">
        <f t="shared" si="3"/>
        <v>2.7827374388981641E-2</v>
      </c>
      <c r="E23" s="17">
        <f>IF(OR($A23="",$B23="",$C23=""),"",A23*'MPTO_working_3-way'!$I22)</f>
        <v>2.0762112962657429</v>
      </c>
      <c r="F23" s="21">
        <f>IF(OR($A23="",$B23="",$C23=""),"",B23*'MPTO_working_3-way'!$I22)</f>
        <v>3.2787693243008516</v>
      </c>
      <c r="G23" s="22">
        <f>IF(OR($A23="",$B23="",$C23=""),"",C23*'MPTO_working_3-way'!$I22)</f>
        <v>4.6868928272137556</v>
      </c>
      <c r="H23" s="17">
        <f>IF(OR($A23="",$B23="",$C23=""),"",'MPTO_working_3-way'!E22)</f>
        <v>2.058571660497496</v>
      </c>
      <c r="I23" s="21">
        <f>IF(OR($A23="",$B23="",$C23=""),"",'MPTO_working_3-way'!F22)</f>
        <v>3.2872695660579048</v>
      </c>
      <c r="J23" s="22">
        <f>IF(OR($A23="",$B23="",$C23=""),"",'MPTO_working_3-way'!G22)</f>
        <v>4.761395651918404</v>
      </c>
      <c r="K23" s="17">
        <f>IF(OR($A23="",$B23="",$C23=""),"",'OddsRatio_working_3-way'!H22)</f>
        <v>2.0658853296279318</v>
      </c>
      <c r="L23" s="21">
        <f>IF(OR($A23="",$B23="",$C23=""),"",'OddsRatio_working_3-way'!I22)</f>
        <v>3.2885185018482055</v>
      </c>
      <c r="M23" s="22">
        <f>IF(OR($A23="",$B23="",$C23=""),"",'OddsRatio_working_3-way'!J22)</f>
        <v>4.7201487975249377</v>
      </c>
      <c r="N23" s="23">
        <f t="shared" si="16"/>
        <v>48.164654618660059</v>
      </c>
      <c r="O23" s="24">
        <f t="shared" si="17"/>
        <v>30.499248379214205</v>
      </c>
      <c r="P23" s="24">
        <f t="shared" si="18"/>
        <v>21.336097002125733</v>
      </c>
      <c r="Q23" t="s">
        <v>121</v>
      </c>
      <c r="R23" t="s">
        <v>122</v>
      </c>
      <c r="S23" t="s">
        <v>131</v>
      </c>
      <c r="T23" s="35">
        <v>100</v>
      </c>
      <c r="U23" s="35">
        <f t="shared" si="19"/>
        <v>76.415094339622627</v>
      </c>
      <c r="V23" s="35">
        <f t="shared" si="20"/>
        <v>70.588235294117652</v>
      </c>
      <c r="W23" s="35">
        <f t="shared" si="21"/>
        <v>50.248756218905463</v>
      </c>
      <c r="X23" s="35">
        <f t="shared" si="22"/>
        <v>79.163008486976878</v>
      </c>
      <c r="Y23" s="35">
        <f t="shared" si="23"/>
        <v>73.336149441471889</v>
      </c>
      <c r="Z23" s="35">
        <f t="shared" si="24"/>
        <v>52.996670366259714</v>
      </c>
      <c r="AA23" s="35">
        <f t="shared" si="25"/>
        <v>-2.7479141473542512</v>
      </c>
      <c r="AB23" s="35">
        <f t="shared" si="26"/>
        <v>-2.747914147354237</v>
      </c>
      <c r="AC23" s="35">
        <f t="shared" si="27"/>
        <v>-2.7479141473542512</v>
      </c>
      <c r="AF23">
        <v>2.2400000000000002</v>
      </c>
      <c r="AG23">
        <v>1.7</v>
      </c>
      <c r="AJ23" t="s">
        <v>133</v>
      </c>
    </row>
    <row r="24" spans="1:36" ht="15" x14ac:dyDescent="0.25">
      <c r="A24">
        <v>4.24</v>
      </c>
      <c r="B24">
        <v>3.4</v>
      </c>
      <c r="C24">
        <v>2.0099999999999998</v>
      </c>
      <c r="D24" s="20">
        <f t="shared" si="3"/>
        <v>2.7479141473542468E-2</v>
      </c>
      <c r="E24" s="17">
        <f>IF(OR($A24="",$B24="",$C24=""),"",A24*'MPTO_working_3-way'!$I23)</f>
        <v>4.3565115598478199</v>
      </c>
      <c r="F24" s="21">
        <f>IF(OR($A24="",$B24="",$C24=""),"",B24*'MPTO_working_3-way'!$I23)</f>
        <v>3.4934290810100443</v>
      </c>
      <c r="G24" s="22">
        <f>IF(OR($A24="",$B24="",$C24=""),"",C24*'MPTO_working_3-way'!$I23)</f>
        <v>2.0652330743618204</v>
      </c>
      <c r="H24" s="17">
        <f>IF(OR($A24="",$B24="",$C24=""),"",'MPTO_working_3-way'!E23)</f>
        <v>4.4113233897094055</v>
      </c>
      <c r="I24" s="21">
        <f>IF(OR($A24="",$B24="",$C24=""),"",'MPTO_working_3-way'!F23)</f>
        <v>3.5092899104435196</v>
      </c>
      <c r="J24" s="22">
        <f>IF(OR($A24="",$B24="",$C24=""),"",'MPTO_working_3-way'!G23)</f>
        <v>2.0477002602483383</v>
      </c>
      <c r="K24" s="17">
        <f>IF(OR($A24="",$B24="",$C24=""),"",'OddsRatio_working_3-way'!H23)</f>
        <v>4.3835573016249576</v>
      </c>
      <c r="L24" s="21">
        <f>IF(OR($A24="",$B24="",$C24=""),"",'OddsRatio_working_3-way'!I23)</f>
        <v>3.5063387419444125</v>
      </c>
      <c r="M24" s="22">
        <f>IF(OR($A24="",$B24="",$C24=""),"",'OddsRatio_working_3-way'!J23)</f>
        <v>2.05475088723494</v>
      </c>
      <c r="N24" s="23">
        <f t="shared" si="16"/>
        <v>22.954145450148459</v>
      </c>
      <c r="O24" s="24">
        <f t="shared" si="17"/>
        <v>28.625169620185137</v>
      </c>
      <c r="P24" s="24">
        <f t="shared" si="18"/>
        <v>48.420684929666393</v>
      </c>
      <c r="Q24" t="s">
        <v>123</v>
      </c>
      <c r="R24" t="s">
        <v>124</v>
      </c>
      <c r="S24" t="s">
        <v>131</v>
      </c>
      <c r="T24" s="35">
        <v>100</v>
      </c>
      <c r="U24" s="35">
        <f t="shared" si="19"/>
        <v>60.474308300395251</v>
      </c>
      <c r="V24" s="35">
        <f t="shared" si="20"/>
        <v>67.426710097719877</v>
      </c>
      <c r="W24" s="35">
        <f t="shared" si="21"/>
        <v>69.418960244648318</v>
      </c>
      <c r="X24" s="35">
        <f t="shared" si="22"/>
        <v>63.154329657631813</v>
      </c>
      <c r="Y24" s="35">
        <f t="shared" si="23"/>
        <v>70.106731454956432</v>
      </c>
      <c r="Z24" s="35">
        <f t="shared" si="24"/>
        <v>72.098981601884887</v>
      </c>
      <c r="AA24" s="35">
        <f t="shared" si="25"/>
        <v>-2.6800213572365621</v>
      </c>
      <c r="AB24" s="35">
        <f t="shared" si="26"/>
        <v>-2.680021357236555</v>
      </c>
      <c r="AC24" s="35">
        <f t="shared" si="27"/>
        <v>-2.6800213572365692</v>
      </c>
      <c r="AF24">
        <v>2.25</v>
      </c>
      <c r="AG24">
        <v>1.7</v>
      </c>
      <c r="AJ24" t="s">
        <v>133</v>
      </c>
    </row>
    <row r="25" spans="1:36" ht="15" x14ac:dyDescent="0.25">
      <c r="A25">
        <v>2.5299999999999998</v>
      </c>
      <c r="B25">
        <v>3.07</v>
      </c>
      <c r="C25">
        <v>3.27</v>
      </c>
      <c r="D25" s="20">
        <f t="shared" si="3"/>
        <v>2.6800213572365728E-2</v>
      </c>
      <c r="E25" s="17">
        <f>IF(OR($A25="",$B25="",$C25=""),"",A25*'MPTO_working_3-way'!$I24)</f>
        <v>2.5978045403380849</v>
      </c>
      <c r="F25" s="21">
        <f>IF(OR($A25="",$B25="",$C25=""),"",B25*'MPTO_working_3-way'!$I24)</f>
        <v>3.1522766556671624</v>
      </c>
      <c r="G25" s="22">
        <f>IF(OR($A25="",$B25="",$C25=""),"",C25*'MPTO_working_3-way'!$I24)</f>
        <v>3.3576366983816359</v>
      </c>
      <c r="H25" s="17">
        <f>IF(OR($A25="",$B25="",$C25=""),"",'MPTO_working_3-way'!E24)</f>
        <v>2.5885041104576074</v>
      </c>
      <c r="I25" s="21">
        <f>IF(OR($A25="",$B25="",$C25=""),"",'MPTO_working_3-way'!F24)</f>
        <v>3.1565706933417106</v>
      </c>
      <c r="J25" s="22">
        <f>IF(OR($A25="",$B25="",$C25=""),"",'MPTO_working_3-way'!G24)</f>
        <v>3.3683984393529149</v>
      </c>
      <c r="K25" s="17">
        <f>IF(OR($A25="",$B25="",$C25=""),"",'OddsRatio_working_3-way'!H24)</f>
        <v>2.5927576039112346</v>
      </c>
      <c r="L25" s="21">
        <f>IF(OR($A25="",$B25="",$C25=""),"",'OddsRatio_working_3-way'!I24)</f>
        <v>3.1549073464681423</v>
      </c>
      <c r="M25" s="22">
        <f>IF(OR($A25="",$B25="",$C25=""),"",'OddsRatio_working_3-way'!J24)</f>
        <v>3.363110954822552</v>
      </c>
      <c r="N25" s="23">
        <f t="shared" si="16"/>
        <v>38.494043122653771</v>
      </c>
      <c r="O25" s="24">
        <f t="shared" si="17"/>
        <v>31.72310394147037</v>
      </c>
      <c r="P25" s="24">
        <f t="shared" si="18"/>
        <v>29.782852935875848</v>
      </c>
      <c r="Q25" t="s">
        <v>125</v>
      </c>
      <c r="R25" t="s">
        <v>126</v>
      </c>
      <c r="S25" t="s">
        <v>131</v>
      </c>
      <c r="T25" s="35">
        <v>100</v>
      </c>
      <c r="U25" s="35">
        <f t="shared" si="19"/>
        <v>59.183673469387763</v>
      </c>
      <c r="V25" s="35">
        <f t="shared" si="20"/>
        <v>69.879518072289159</v>
      </c>
      <c r="W25" s="35">
        <f t="shared" si="21"/>
        <v>68.152866242038215</v>
      </c>
      <c r="X25" s="35">
        <f t="shared" si="22"/>
        <v>61.967615685672627</v>
      </c>
      <c r="Y25" s="35">
        <f t="shared" si="23"/>
        <v>72.663460288574015</v>
      </c>
      <c r="Z25" s="35">
        <f t="shared" si="24"/>
        <v>70.936808458323085</v>
      </c>
      <c r="AA25" s="35">
        <f t="shared" si="25"/>
        <v>-2.7839422162848635</v>
      </c>
      <c r="AB25" s="35">
        <f t="shared" si="26"/>
        <v>-2.7839422162848564</v>
      </c>
      <c r="AC25" s="35">
        <f t="shared" si="27"/>
        <v>-2.7839422162848706</v>
      </c>
      <c r="AF25">
        <v>2.56</v>
      </c>
      <c r="AG25">
        <v>1.56</v>
      </c>
      <c r="AJ25" t="s">
        <v>133</v>
      </c>
    </row>
    <row r="26" spans="1:36" ht="15" x14ac:dyDescent="0.25">
      <c r="A26">
        <v>2.4500000000000002</v>
      </c>
      <c r="B26">
        <v>3.32</v>
      </c>
      <c r="C26">
        <v>3.14</v>
      </c>
      <c r="D26" s="20">
        <f t="shared" si="3"/>
        <v>2.7839422162848626E-2</v>
      </c>
      <c r="E26" s="17">
        <f>IF(OR($A26="",$B26="",$C26=""),"",A26*'MPTO_working_3-way'!$I25)</f>
        <v>2.5182065842989791</v>
      </c>
      <c r="F26" s="21">
        <f>IF(OR($A26="",$B26="",$C26=""),"",B26*'MPTO_working_3-way'!$I25)</f>
        <v>3.4124268815806573</v>
      </c>
      <c r="G26" s="22">
        <f>IF(OR($A26="",$B26="",$C26=""),"",C26*'MPTO_working_3-way'!$I25)</f>
        <v>3.227415785591345</v>
      </c>
      <c r="H26" s="17">
        <f>IF(OR($A26="",$B26="",$C26=""),"",'MPTO_working_3-way'!E25)</f>
        <v>2.5069979216944733</v>
      </c>
      <c r="I26" s="21">
        <f>IF(OR($A26="",$B26="",$C26=""),"",'MPTO_working_3-way'!F25)</f>
        <v>3.4255372416617336</v>
      </c>
      <c r="J26" s="22">
        <f>IF(OR($A26="",$B26="",$C26=""),"",'MPTO_working_3-way'!G25)</f>
        <v>3.2342412464501225</v>
      </c>
      <c r="K26" s="17">
        <f>IF(OR($A26="",$B26="",$C26=""),"",'OddsRatio_working_3-way'!H25)</f>
        <v>2.5120199920161177</v>
      </c>
      <c r="L26" s="21">
        <f>IF(OR($A26="",$B26="",$C26=""),"",'OddsRatio_working_3-way'!I25)</f>
        <v>3.4192319872257873</v>
      </c>
      <c r="M26" s="22">
        <f>IF(OR($A26="",$B26="",$C26=""),"",'OddsRatio_working_3-way'!J25)</f>
        <v>3.2315329537341317</v>
      </c>
      <c r="N26" s="23">
        <f t="shared" si="16"/>
        <v>39.710800783184396</v>
      </c>
      <c r="O26" s="24">
        <f t="shared" si="17"/>
        <v>29.304657204458362</v>
      </c>
      <c r="P26" s="24">
        <f t="shared" si="18"/>
        <v>30.984542012357245</v>
      </c>
      <c r="Q26" t="s">
        <v>127</v>
      </c>
      <c r="R26" t="s">
        <v>128</v>
      </c>
      <c r="S26" t="s">
        <v>131</v>
      </c>
      <c r="T26" s="35">
        <v>100</v>
      </c>
      <c r="U26" s="35">
        <f t="shared" si="19"/>
        <v>62.686567164179095</v>
      </c>
      <c r="V26" s="35">
        <f t="shared" si="20"/>
        <v>65.03496503496504</v>
      </c>
      <c r="W26" s="35">
        <f t="shared" si="21"/>
        <v>67.845659163987136</v>
      </c>
      <c r="X26" s="35">
        <f t="shared" si="22"/>
        <v>67.119375801047838</v>
      </c>
      <c r="Y26" s="35">
        <f t="shared" si="23"/>
        <v>69.467773671833754</v>
      </c>
      <c r="Z26" s="35">
        <f t="shared" si="24"/>
        <v>72.278467800855864</v>
      </c>
      <c r="AA26" s="35">
        <f t="shared" si="25"/>
        <v>-4.4328086368687423</v>
      </c>
      <c r="AB26" s="35">
        <f t="shared" si="26"/>
        <v>-4.4328086368687138</v>
      </c>
      <c r="AC26" s="35">
        <f t="shared" si="27"/>
        <v>-4.4328086368687281</v>
      </c>
      <c r="AF26">
        <v>2.04</v>
      </c>
      <c r="AG26">
        <v>1.85</v>
      </c>
      <c r="AJ26" t="s">
        <v>133</v>
      </c>
    </row>
    <row r="27" spans="1:36" ht="15" x14ac:dyDescent="0.25">
      <c r="A27">
        <v>2.68</v>
      </c>
      <c r="B27">
        <v>2.86</v>
      </c>
      <c r="C27">
        <v>3.11</v>
      </c>
      <c r="D27" s="20">
        <f t="shared" si="3"/>
        <v>4.4328086368687236E-2</v>
      </c>
      <c r="E27" s="17">
        <f>IF(OR($A27="",$B27="",$C27=""),"",A27*'MPTO_working_3-way'!$I26)</f>
        <v>2.7987992714680821</v>
      </c>
      <c r="F27" s="21">
        <f>IF(OR($A27="",$B27="",$C27=""),"",B27*'MPTO_working_3-way'!$I26)</f>
        <v>2.9867783270144455</v>
      </c>
      <c r="G27" s="22">
        <f>IF(OR($A27="",$B27="",$C27=""),"",C27*'MPTO_working_3-way'!$I26)</f>
        <v>3.2478603486066171</v>
      </c>
      <c r="H27" s="17">
        <f>IF(OR($A27="",$B27="",$C27=""),"",'MPTO_working_3-way'!E26)</f>
        <v>2.7905032510861152</v>
      </c>
      <c r="I27" s="21">
        <f>IF(OR($A27="",$B27="",$C27=""),"",'MPTO_working_3-way'!F26)</f>
        <v>2.9861949325631225</v>
      </c>
      <c r="J27" s="22">
        <f>IF(OR($A27="",$B27="",$C27=""),"",'MPTO_working_3-way'!G26)</f>
        <v>3.2597990092684164</v>
      </c>
      <c r="K27" s="17">
        <f>IF(OR($A27="",$B27="",$C27=""),"",'OddsRatio_working_3-way'!H26)</f>
        <v>2.7944681751877818</v>
      </c>
      <c r="L27" s="21">
        <f>IF(OR($A27="",$B27="",$C27=""),"",'OddsRatio_working_3-way'!I26)</f>
        <v>2.9867326225293294</v>
      </c>
      <c r="M27" s="22">
        <f>IF(OR($A27="",$B27="",$C27=""),"",'OddsRatio_working_3-way'!J26)</f>
        <v>3.2537665771703681</v>
      </c>
      <c r="N27" s="23">
        <f t="shared" si="16"/>
        <v>35.72960769978549</v>
      </c>
      <c r="O27" s="24">
        <f t="shared" si="17"/>
        <v>33.480891131267526</v>
      </c>
      <c r="P27" s="24">
        <f t="shared" si="18"/>
        <v>30.789501168946988</v>
      </c>
      <c r="Q27" t="s">
        <v>103</v>
      </c>
      <c r="R27" t="s">
        <v>94</v>
      </c>
      <c r="S27" t="s">
        <v>131</v>
      </c>
      <c r="T27" s="35">
        <v>100</v>
      </c>
      <c r="U27" s="35">
        <f t="shared" si="19"/>
        <v>61.832061068702288</v>
      </c>
      <c r="V27" s="35">
        <f t="shared" si="20"/>
        <v>66.555183946488299</v>
      </c>
      <c r="W27" s="35">
        <f t="shared" si="21"/>
        <v>67.21311475409837</v>
      </c>
      <c r="X27" s="35">
        <f t="shared" si="22"/>
        <v>66.231701299413345</v>
      </c>
      <c r="Y27" s="35">
        <f t="shared" si="23"/>
        <v>70.954824177199356</v>
      </c>
      <c r="Z27" s="35">
        <f t="shared" si="24"/>
        <v>71.612754984809413</v>
      </c>
      <c r="AA27" s="35">
        <f t="shared" si="25"/>
        <v>-4.3996402307110571</v>
      </c>
      <c r="AB27" s="35">
        <f t="shared" si="26"/>
        <v>-4.3996402307110571</v>
      </c>
      <c r="AC27" s="35">
        <f t="shared" si="27"/>
        <v>-4.3996402307110429</v>
      </c>
      <c r="AF27">
        <v>2.92</v>
      </c>
      <c r="AG27">
        <v>1.41</v>
      </c>
      <c r="AJ27" t="s">
        <v>108</v>
      </c>
    </row>
    <row r="28" spans="1:36" ht="15" x14ac:dyDescent="0.25">
      <c r="A28">
        <v>2.62</v>
      </c>
      <c r="B28">
        <v>2.99</v>
      </c>
      <c r="C28">
        <v>3.05</v>
      </c>
      <c r="D28" s="20">
        <f t="shared" si="3"/>
        <v>4.399640230711066E-2</v>
      </c>
      <c r="E28" s="17">
        <f>IF(OR($A28="",$B28="",$C28=""),"",A28*'MPTO_working_3-way'!$I27)</f>
        <v>2.7352705740446299</v>
      </c>
      <c r="F28" s="21">
        <f>IF(OR($A28="",$B28="",$C28=""),"",B28*'MPTO_working_3-way'!$I27)</f>
        <v>3.121549242898261</v>
      </c>
      <c r="G28" s="22">
        <f>IF(OR($A28="",$B28="",$C28=""),"",C28*'MPTO_working_3-way'!$I27)</f>
        <v>3.1841890270366875</v>
      </c>
      <c r="H28" s="17">
        <f>IF(OR($A28="",$B28="",$C28=""),"",'MPTO_working_3-way'!E27)</f>
        <v>2.7246922811129539</v>
      </c>
      <c r="I28" s="21">
        <f>IF(OR($A28="",$B28="",$C28=""),"",'MPTO_working_3-way'!F27)</f>
        <v>3.127123579790235</v>
      </c>
      <c r="J28" s="22">
        <f>IF(OR($A28="",$B28="",$C28=""),"",'MPTO_working_3-way'!G27)</f>
        <v>3.1928135129368616</v>
      </c>
      <c r="K28" s="17">
        <f>IF(OR($A28="",$B28="",$C28=""),"",'OddsRatio_working_3-way'!H27)</f>
        <v>2.7295999954014452</v>
      </c>
      <c r="L28" s="21">
        <f>IF(OR($A28="",$B28="",$C28=""),"",'OddsRatio_working_3-way'!I27)</f>
        <v>3.1246320931165896</v>
      </c>
      <c r="M28" s="22">
        <f>IF(OR($A28="",$B28="",$C28=""),"",'OddsRatio_working_3-way'!J27)</f>
        <v>3.1886913522055322</v>
      </c>
      <c r="N28" s="23">
        <f t="shared" si="16"/>
        <v>36.559454464547009</v>
      </c>
      <c r="O28" s="24">
        <f t="shared" si="17"/>
        <v>32.035374815088012</v>
      </c>
      <c r="P28" s="24">
        <f t="shared" si="18"/>
        <v>31.405170720364971</v>
      </c>
      <c r="Q28" t="s">
        <v>91</v>
      </c>
      <c r="R28" t="s">
        <v>86</v>
      </c>
      <c r="S28" t="s">
        <v>131</v>
      </c>
      <c r="T28" s="35">
        <v>100</v>
      </c>
      <c r="U28" s="35">
        <f t="shared" si="19"/>
        <v>72.752043596730246</v>
      </c>
      <c r="V28" s="35">
        <f t="shared" si="20"/>
        <v>67.948717948717942</v>
      </c>
      <c r="W28" s="35">
        <f t="shared" si="21"/>
        <v>54.751131221719454</v>
      </c>
      <c r="X28" s="35">
        <f t="shared" si="22"/>
        <v>77.300150829562583</v>
      </c>
      <c r="Y28" s="35">
        <f t="shared" si="23"/>
        <v>72.496825181550292</v>
      </c>
      <c r="Z28" s="35">
        <f t="shared" si="24"/>
        <v>59.299238454551805</v>
      </c>
      <c r="AA28" s="35">
        <f t="shared" si="25"/>
        <v>-4.5481072328323364</v>
      </c>
      <c r="AB28" s="35">
        <f t="shared" si="26"/>
        <v>-4.5481072328323506</v>
      </c>
      <c r="AC28" s="35">
        <f t="shared" si="27"/>
        <v>-4.5481072328323506</v>
      </c>
      <c r="AF28">
        <v>2.77</v>
      </c>
      <c r="AG28">
        <v>1.46</v>
      </c>
      <c r="AJ28" t="s">
        <v>108</v>
      </c>
    </row>
    <row r="29" spans="1:36" ht="15" x14ac:dyDescent="0.25">
      <c r="A29">
        <v>3.67</v>
      </c>
      <c r="B29">
        <v>3.12</v>
      </c>
      <c r="C29">
        <v>2.21</v>
      </c>
      <c r="D29" s="20">
        <f t="shared" si="3"/>
        <v>4.5481072328323435E-2</v>
      </c>
      <c r="E29" s="17">
        <f>IF(OR($A29="",$B29="",$C29=""),"",A29*'MPTO_working_3-way'!$I28)</f>
        <v>3.8369155354449469</v>
      </c>
      <c r="F29" s="21">
        <f>IF(OR($A29="",$B29="",$C29=""),"",B29*'MPTO_working_3-way'!$I28)</f>
        <v>3.2619009456643693</v>
      </c>
      <c r="G29" s="22">
        <f>IF(OR($A29="",$B29="",$C29=""),"",C29*'MPTO_working_3-way'!$I28)</f>
        <v>2.3105131698455947</v>
      </c>
      <c r="H29" s="17">
        <f>IF(OR($A29="",$B29="",$C29=""),"",'MPTO_working_3-way'!E28)</f>
        <v>3.886223703439482</v>
      </c>
      <c r="I29" s="21">
        <f>IF(OR($A29="",$B29="",$C29=""),"",'MPTO_working_3-way'!F28)</f>
        <v>3.2749039910989874</v>
      </c>
      <c r="J29" s="22">
        <f>IF(OR($A29="",$B29="",$C29=""),"",'MPTO_working_3-way'!G28)</f>
        <v>2.2866115241664797</v>
      </c>
      <c r="K29" s="17">
        <f>IF(OR($A29="",$B29="",$C29=""),"",'OddsRatio_working_3-way'!H28)</f>
        <v>3.8613968669280494</v>
      </c>
      <c r="L29" s="21">
        <f>IF(OR($A29="",$B29="",$C29=""),"",'OddsRatio_working_3-way'!I28)</f>
        <v>3.2719705460252686</v>
      </c>
      <c r="M29" s="22">
        <f>IF(OR($A29="",$B29="",$C29=""),"",'OddsRatio_working_3-way'!J28)</f>
        <v>2.2967379059861193</v>
      </c>
      <c r="N29" s="23">
        <f t="shared" si="16"/>
        <v>26.062601346371189</v>
      </c>
      <c r="O29" s="24">
        <f t="shared" si="17"/>
        <v>30.65697017345585</v>
      </c>
      <c r="P29" s="24">
        <f t="shared" si="18"/>
        <v>43.280428480172965</v>
      </c>
      <c r="Q29" t="s">
        <v>99</v>
      </c>
      <c r="R29" t="s">
        <v>104</v>
      </c>
      <c r="S29" t="s">
        <v>131</v>
      </c>
      <c r="T29" s="35">
        <v>100</v>
      </c>
      <c r="U29" s="35">
        <f t="shared" si="19"/>
        <v>62.546816479400754</v>
      </c>
      <c r="V29" s="35">
        <f t="shared" si="20"/>
        <v>67.320261437908499</v>
      </c>
      <c r="W29" s="35">
        <f t="shared" si="21"/>
        <v>65.635738831615114</v>
      </c>
      <c r="X29" s="35">
        <f t="shared" si="22"/>
        <v>67.043999730476386</v>
      </c>
      <c r="Y29" s="35">
        <f t="shared" si="23"/>
        <v>71.817444688984139</v>
      </c>
      <c r="Z29" s="35">
        <f t="shared" si="24"/>
        <v>70.132922082690754</v>
      </c>
      <c r="AA29" s="35">
        <f t="shared" si="25"/>
        <v>-4.4971832510756329</v>
      </c>
      <c r="AB29" s="35">
        <f t="shared" si="26"/>
        <v>-4.49718325107564</v>
      </c>
      <c r="AC29" s="35">
        <f t="shared" si="27"/>
        <v>-4.49718325107564</v>
      </c>
      <c r="AF29">
        <v>2.37</v>
      </c>
      <c r="AG29">
        <v>1.6</v>
      </c>
      <c r="AJ29" t="s">
        <v>108</v>
      </c>
    </row>
    <row r="30" spans="1:36" s="35" customFormat="1" ht="15" x14ac:dyDescent="0.25">
      <c r="A30">
        <v>2.67</v>
      </c>
      <c r="B30">
        <v>3.06</v>
      </c>
      <c r="C30">
        <v>2.91</v>
      </c>
      <c r="D30" s="20">
        <f t="shared" si="3"/>
        <v>4.4971832510756204E-2</v>
      </c>
      <c r="E30" s="17">
        <f>IF(OR($A30="",$B30="",$C30=""),"",A30*'MPTO_working_3-way'!$I29)</f>
        <v>2.7900747928037188</v>
      </c>
      <c r="F30" s="21">
        <f>IF(OR($A30="",$B30="",$C30=""),"",B30*'MPTO_working_3-way'!$I29)</f>
        <v>3.1976138074829139</v>
      </c>
      <c r="G30" s="22">
        <f>IF(OR($A30="",$B30="",$C30=""),"",C30*'MPTO_working_3-way'!$I29)</f>
        <v>3.0408680326063009</v>
      </c>
      <c r="H30" s="17">
        <f>IF(OR($A30="",$B30="",$C30=""),"",'MPTO_working_3-way'!E29)</f>
        <v>2.7813222301693195</v>
      </c>
      <c r="I30" s="21">
        <f>IF(OR($A30="",$B30="",$C30=""),"",'MPTO_working_3-way'!F29)</f>
        <v>3.2071144082509062</v>
      </c>
      <c r="J30" s="22">
        <f>IF(OR($A30="",$B30="",$C30=""),"",'MPTO_working_3-way'!G29)</f>
        <v>3.0427321221931369</v>
      </c>
      <c r="K30" s="17">
        <f>IF(OR($A30="",$B30="",$C30=""),"",'OddsRatio_working_3-way'!H29)</f>
        <v>2.7854492240293078</v>
      </c>
      <c r="L30" s="21">
        <f>IF(OR($A30="",$B30="",$C30=""),"",'OddsRatio_working_3-way'!I29)</f>
        <v>3.2024104200601045</v>
      </c>
      <c r="M30" s="22">
        <f>IF(OR($A30="",$B30="",$C30=""),"",'OddsRatio_working_3-way'!J29)</f>
        <v>3.0420407292790284</v>
      </c>
      <c r="N30" s="23">
        <f t="shared" si="16"/>
        <v>35.841333091831196</v>
      </c>
      <c r="O30" s="24">
        <f t="shared" si="17"/>
        <v>31.273320050715451</v>
      </c>
      <c r="P30" s="24">
        <f t="shared" si="18"/>
        <v>32.885346857453364</v>
      </c>
      <c r="Q30" t="s">
        <v>107</v>
      </c>
      <c r="R30" t="s">
        <v>100</v>
      </c>
      <c r="S30" t="s">
        <v>131</v>
      </c>
      <c r="T30" s="35">
        <v>100</v>
      </c>
      <c r="U30" s="35">
        <f t="shared" si="19"/>
        <v>63.235294117647051</v>
      </c>
      <c r="V30" s="35">
        <f t="shared" si="20"/>
        <v>68.35443037974683</v>
      </c>
      <c r="W30" s="35">
        <f t="shared" si="21"/>
        <v>64.02877697841727</v>
      </c>
      <c r="X30" s="35">
        <f t="shared" si="22"/>
        <v>67.6167926418359</v>
      </c>
      <c r="Y30" s="35">
        <f t="shared" si="23"/>
        <v>72.735928903935672</v>
      </c>
      <c r="Z30" s="35">
        <f t="shared" si="24"/>
        <v>68.410275502606098</v>
      </c>
      <c r="AA30" s="35">
        <f t="shared" si="25"/>
        <v>-4.3814985241888493</v>
      </c>
      <c r="AB30" s="35">
        <f t="shared" si="26"/>
        <v>-4.3814985241888422</v>
      </c>
      <c r="AC30" s="35">
        <f t="shared" si="27"/>
        <v>-4.381498524188828</v>
      </c>
      <c r="AD30" s="36"/>
      <c r="AE30" s="36"/>
      <c r="AF30">
        <v>2.4300000000000002</v>
      </c>
      <c r="AG30">
        <v>1.57</v>
      </c>
      <c r="AH30" s="36"/>
      <c r="AI30" s="36"/>
      <c r="AJ30" t="s">
        <v>108</v>
      </c>
    </row>
    <row r="31" spans="1:36" ht="15" x14ac:dyDescent="0.25">
      <c r="A31">
        <v>2.72</v>
      </c>
      <c r="B31">
        <v>3.16</v>
      </c>
      <c r="C31">
        <v>2.78</v>
      </c>
      <c r="D31" s="20">
        <f t="shared" si="3"/>
        <v>4.3814985241888316E-2</v>
      </c>
      <c r="E31" s="17">
        <f>IF(OR($A31="",$B31="",$C31=""),"",A31*'MPTO_working_3-way'!$I30)</f>
        <v>2.8391767598579363</v>
      </c>
      <c r="F31" s="21">
        <f>IF(OR($A31="",$B31="",$C31=""),"",B31*'MPTO_working_3-way'!$I30)</f>
        <v>3.2984553533643672</v>
      </c>
      <c r="G31" s="22">
        <f>IF(OR($A31="",$B31="",$C31=""),"",C31*'MPTO_working_3-way'!$I30)</f>
        <v>2.9018056589724495</v>
      </c>
      <c r="H31" s="17">
        <f>IF(OR($A31="",$B31="",$C31=""),"",'MPTO_working_3-way'!E30)</f>
        <v>2.8325236641723288</v>
      </c>
      <c r="I31" s="21">
        <f>IF(OR($A31="",$B31="",$C31=""),"",'MPTO_working_3-way'!F30)</f>
        <v>3.3128960651184665</v>
      </c>
      <c r="J31" s="22">
        <f>IF(OR($A31="",$B31="",$C31=""),"",'MPTO_working_3-way'!G30)</f>
        <v>2.8976500582731735</v>
      </c>
      <c r="K31" s="17">
        <f>IF(OR($A31="",$B31="",$C31=""),"",'OddsRatio_working_3-way'!H30)</f>
        <v>2.8358385305260456</v>
      </c>
      <c r="L31" s="21">
        <f>IF(OR($A31="",$B31="",$C31=""),"",'OddsRatio_working_3-way'!I30)</f>
        <v>3.305471642986197</v>
      </c>
      <c r="M31" s="22">
        <f>IF(OR($A31="",$B31="",$C31=""),"",'OddsRatio_working_3-way'!J30)</f>
        <v>2.8998794094978839</v>
      </c>
      <c r="N31" s="23">
        <f t="shared" si="16"/>
        <v>35.221477371138981</v>
      </c>
      <c r="O31" s="24">
        <f t="shared" si="17"/>
        <v>30.317221028322162</v>
      </c>
      <c r="P31" s="24">
        <f t="shared" si="18"/>
        <v>34.46130160053886</v>
      </c>
      <c r="Q31" t="s">
        <v>97</v>
      </c>
      <c r="R31" t="s">
        <v>98</v>
      </c>
      <c r="S31" t="s">
        <v>132</v>
      </c>
      <c r="T31" s="35">
        <v>100</v>
      </c>
      <c r="U31" s="35" t="e">
        <f t="shared" si="19"/>
        <v>#DIV/0!</v>
      </c>
      <c r="V31" s="35" t="e">
        <f t="shared" si="20"/>
        <v>#DIV/0!</v>
      </c>
      <c r="W31" s="35" t="e">
        <f t="shared" si="21"/>
        <v>#DIV/0!</v>
      </c>
      <c r="X31" s="35" t="e">
        <f t="shared" si="22"/>
        <v>#DIV/0!</v>
      </c>
      <c r="Y31" s="35" t="e">
        <f t="shared" si="23"/>
        <v>#DIV/0!</v>
      </c>
      <c r="Z31" s="35" t="e">
        <f t="shared" si="24"/>
        <v>#DIV/0!</v>
      </c>
      <c r="AA31" s="35" t="e">
        <f t="shared" si="25"/>
        <v>#DIV/0!</v>
      </c>
      <c r="AB31" s="35" t="e">
        <f t="shared" si="26"/>
        <v>#DIV/0!</v>
      </c>
      <c r="AC31" s="35" t="e">
        <f t="shared" si="27"/>
        <v>#DIV/0!</v>
      </c>
      <c r="AF31">
        <v>2.38</v>
      </c>
      <c r="AG31">
        <v>1.6</v>
      </c>
      <c r="AJ31" t="s">
        <v>108</v>
      </c>
    </row>
    <row r="32" spans="1:36" ht="15" x14ac:dyDescent="0.25">
      <c r="A32"/>
      <c r="B32"/>
      <c r="C32"/>
      <c r="D32" s="20"/>
      <c r="E32" s="17"/>
      <c r="F32" s="21"/>
      <c r="G32" s="22"/>
      <c r="H32" s="17"/>
      <c r="I32" s="21"/>
      <c r="J32" s="22"/>
      <c r="K32" s="17"/>
      <c r="L32" s="21"/>
      <c r="M32" s="22"/>
      <c r="N32" s="23"/>
      <c r="O32" s="24"/>
      <c r="P32" s="24"/>
      <c r="Q32"/>
      <c r="R32"/>
      <c r="S32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F32"/>
      <c r="AG32"/>
      <c r="AJ32"/>
    </row>
    <row r="33" spans="1:36" ht="15" x14ac:dyDescent="0.25">
      <c r="A33"/>
      <c r="B33"/>
      <c r="C33"/>
      <c r="D33" s="20"/>
      <c r="E33" s="17"/>
      <c r="F33" s="21"/>
      <c r="G33" s="22"/>
      <c r="H33" s="17"/>
      <c r="I33" s="21"/>
      <c r="J33" s="22"/>
      <c r="K33" s="17"/>
      <c r="L33" s="21"/>
      <c r="M33" s="22"/>
      <c r="N33" s="23"/>
      <c r="O33" s="24"/>
      <c r="P33" s="24"/>
      <c r="Q33"/>
      <c r="R33"/>
      <c r="S33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F33"/>
      <c r="AG33"/>
      <c r="AJ33"/>
    </row>
    <row r="34" spans="1:36" ht="15" x14ac:dyDescent="0.25">
      <c r="A34"/>
      <c r="B34"/>
      <c r="C34"/>
      <c r="D34" s="20"/>
      <c r="E34" s="17"/>
      <c r="F34" s="21"/>
      <c r="G34" s="22"/>
      <c r="H34" s="17"/>
      <c r="I34" s="21"/>
      <c r="J34" s="22"/>
      <c r="K34" s="17"/>
      <c r="L34" s="21"/>
      <c r="M34" s="22"/>
      <c r="N34" s="23"/>
      <c r="O34" s="24"/>
      <c r="P34" s="24"/>
      <c r="Q34"/>
      <c r="R34"/>
      <c r="S34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F34"/>
      <c r="AG34"/>
      <c r="AJ34"/>
    </row>
    <row r="35" spans="1:36" s="35" customFormat="1" ht="15" x14ac:dyDescent="0.25">
      <c r="A35"/>
      <c r="B35"/>
      <c r="C35"/>
      <c r="D35" s="20"/>
      <c r="E35" s="17"/>
      <c r="F35" s="21"/>
      <c r="G35" s="22"/>
      <c r="H35" s="17"/>
      <c r="I35" s="21"/>
      <c r="J35" s="22"/>
      <c r="K35" s="17"/>
      <c r="L35" s="21"/>
      <c r="M35" s="22"/>
      <c r="N35" s="23"/>
      <c r="O35" s="24"/>
      <c r="P35" s="24"/>
      <c r="Q35"/>
      <c r="R35"/>
      <c r="S35"/>
      <c r="AD35" s="36"/>
      <c r="AE35" s="36"/>
      <c r="AF35"/>
      <c r="AG35"/>
      <c r="AH35" s="36"/>
      <c r="AI35" s="36"/>
      <c r="AJ35"/>
    </row>
    <row r="36" spans="1:36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F36"/>
      <c r="AG36"/>
      <c r="AJ36"/>
    </row>
    <row r="37" spans="1:36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F37"/>
      <c r="AG37"/>
      <c r="AJ37"/>
    </row>
    <row r="38" spans="1:36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F38"/>
      <c r="AG38"/>
      <c r="AJ38"/>
    </row>
    <row r="39" spans="1:36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F39"/>
      <c r="AG39"/>
      <c r="AJ39"/>
    </row>
    <row r="40" spans="1:36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F40"/>
      <c r="AG40"/>
      <c r="AJ40"/>
    </row>
    <row r="41" spans="1:36" s="35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/>
      <c r="AD41" s="36"/>
      <c r="AE41" s="36"/>
      <c r="AF41"/>
      <c r="AG41"/>
      <c r="AH41" s="36"/>
      <c r="AI41" s="36"/>
      <c r="AJ41"/>
    </row>
    <row r="42" spans="1:36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F42"/>
      <c r="AG42"/>
      <c r="AJ42"/>
    </row>
    <row r="43" spans="1:36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F43"/>
      <c r="AG43"/>
      <c r="AJ43"/>
    </row>
    <row r="44" spans="1:36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F44"/>
      <c r="AG44"/>
      <c r="AJ44"/>
    </row>
    <row r="45" spans="1:36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F45"/>
      <c r="AG45"/>
      <c r="AJ45"/>
    </row>
    <row r="46" spans="1:36" s="35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/>
      <c r="AD46" s="36"/>
      <c r="AE46" s="36"/>
      <c r="AF46"/>
      <c r="AG46"/>
      <c r="AH46" s="36"/>
      <c r="AI46" s="36"/>
      <c r="AJ46"/>
    </row>
    <row r="47" spans="1:36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F47"/>
      <c r="AG47"/>
      <c r="AJ47"/>
    </row>
    <row r="48" spans="1:36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F48"/>
      <c r="AG48"/>
      <c r="AJ48"/>
    </row>
    <row r="49" spans="1:36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F49"/>
      <c r="AG49"/>
      <c r="AJ49"/>
    </row>
    <row r="50" spans="1:36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F50"/>
      <c r="AG50"/>
      <c r="AJ50"/>
    </row>
    <row r="51" spans="1:36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F51"/>
      <c r="AG51"/>
      <c r="AJ51"/>
    </row>
    <row r="52" spans="1:36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F52"/>
      <c r="AG52"/>
      <c r="AJ52"/>
    </row>
    <row r="53" spans="1:36" s="35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/>
      <c r="AD53" s="36"/>
      <c r="AE53" s="36"/>
      <c r="AF53"/>
      <c r="AG53"/>
      <c r="AH53" s="36"/>
      <c r="AI53" s="36"/>
      <c r="AJ53"/>
    </row>
    <row r="54" spans="1:36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F54"/>
      <c r="AG54"/>
      <c r="AJ54"/>
    </row>
    <row r="55" spans="1:36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F55"/>
      <c r="AG55"/>
      <c r="AJ55"/>
    </row>
    <row r="56" spans="1:36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F56"/>
      <c r="AG56"/>
      <c r="AJ56"/>
    </row>
    <row r="57" spans="1:36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F57"/>
      <c r="AG57"/>
      <c r="AJ57"/>
    </row>
    <row r="58" spans="1:36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F58"/>
      <c r="AG58"/>
      <c r="AJ58"/>
    </row>
    <row r="59" spans="1:36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F59"/>
      <c r="AG59"/>
      <c r="AJ59"/>
    </row>
    <row r="60" spans="1:36" s="35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/>
      <c r="AD60" s="36"/>
      <c r="AE60" s="36"/>
      <c r="AF60"/>
      <c r="AG60"/>
      <c r="AH60" s="36"/>
      <c r="AI60" s="36"/>
      <c r="AJ60"/>
    </row>
    <row r="61" spans="1:36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F61"/>
      <c r="AG61"/>
      <c r="AJ61"/>
    </row>
    <row r="62" spans="1:36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F62"/>
      <c r="AG62"/>
      <c r="AJ62"/>
    </row>
    <row r="63" spans="1:36" s="35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/>
      <c r="AD63" s="36"/>
      <c r="AE63" s="36"/>
      <c r="AF63"/>
      <c r="AG63"/>
      <c r="AH63" s="36"/>
      <c r="AI63" s="36"/>
      <c r="AJ63"/>
    </row>
    <row r="64" spans="1:36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/>
      <c r="AG64"/>
      <c r="AJ64"/>
    </row>
    <row r="65" spans="1:36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48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/>
      <c r="AG65"/>
      <c r="AJ65"/>
    </row>
    <row r="66" spans="1:36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48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/>
      <c r="AG66"/>
      <c r="AJ66"/>
    </row>
    <row r="67" spans="1:36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48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/>
      <c r="AG67"/>
      <c r="AJ67"/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4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48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48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48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48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48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48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48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48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48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4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48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48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48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48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48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48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48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48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48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4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48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48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48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48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48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48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48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48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48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4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48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48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48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48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48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48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48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48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48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4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48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48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48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48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48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48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48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48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48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4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48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48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48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48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48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48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48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48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48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4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48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48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s="35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48"/>
      <c r="AD131" s="36"/>
      <c r="AE131" s="36"/>
      <c r="AF131"/>
      <c r="AG131"/>
      <c r="AH131" s="36"/>
      <c r="AI131" s="36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48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48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48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48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48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48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4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4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48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48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48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48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48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48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48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48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48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4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48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48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48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48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AD194" s="36"/>
      <c r="AE194" s="36"/>
      <c r="AF194"/>
      <c r="AG194"/>
      <c r="AH194" s="41"/>
      <c r="AI194" s="36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28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28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28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2022-11-26T11:38:22Z</dcterms:modified>
</cp:coreProperties>
</file>