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gut\Document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BF12" i="3" l="1"/>
  <c r="E17" i="3" l="1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N13" i="3" l="1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BN17" i="3" s="1"/>
  <c r="AH17" i="3"/>
  <c r="AX17" i="3"/>
  <c r="BG17" i="3"/>
  <c r="AY17" i="3"/>
  <c r="AQ17" i="3"/>
  <c r="AI17" i="3"/>
  <c r="AA17" i="3"/>
  <c r="S17" i="3"/>
  <c r="BK17" i="3" s="1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BJ21" i="3" s="1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17" i="3" l="1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<sst xmlns="http://schemas.openxmlformats.org/spreadsheetml/2006/main" count="1804" uniqueCount="505">
  <si>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</si>
  <si>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</si>
  <si>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</si>
  <si>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</si>
  <si>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</si>
  <si>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</si>
  <si>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</si>
  <si>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</si>
  <si>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</si>
  <si>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</si>
  <si>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</si>
  <si>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</si>
  <si>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</si>
  <si>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</si>
  <si>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</si>
  <si>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</si>
  <si>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</si>
  <si>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</si>
  <si>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</si>
  <si>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</si>
  <si>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</si>
  <si>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</si>
  <si>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</si>
  <si>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</si>
  <si>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</si>
  <si>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</si>
  <si>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</si>
  <si>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</si>
  <si>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</si>
  <si>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</si>
  <si>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</si>
  <si>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</si>
  <si>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</si>
  <si>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</si>
  <si>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</si>
  <si>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</si>
  <si>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</si>
  <si>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</si>
  <si>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</si>
  <si>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</si>
  <si>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</si>
  <si>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</si>
  <si>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</si>
  <si>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</si>
  <si>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</si>
  <si>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</si>
  <si>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</si>
  <si>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</si>
  <si>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</si>
  <si>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</si>
  <si>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</si>
  <si>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</si>
  <si>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</si>
  <si>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</si>
  <si>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</si>
  <si>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</si>
  <si>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</si>
  <si>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</si>
  <si>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</si>
  <si>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</si>
  <si>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</si>
  <si>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</si>
  <si>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</si>
  <si>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</si>
  <si>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</si>
  <si>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</si>
  <si>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</si>
  <si>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</si>
  <si>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</si>
  <si>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</si>
  <si>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</si>
  <si>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</si>
  <si>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</si>
  <si>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</si>
  <si>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</si>
  <si>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</si>
  <si>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</si>
  <si>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</si>
  <si>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</si>
  <si>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</si>
  <si>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</si>
  <si>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</si>
  <si>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</si>
  <si>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</si>
  <si>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</si>
  <si>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</si>
  <si>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</si>
  <si>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</si>
  <si>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</si>
  <si>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</si>
  <si>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</si>
  <si>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</si>
  <si>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</si>
  <si>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</si>
  <si>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</si>
  <si>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</si>
  <si>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</si>
  <si>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</si>
  <si>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</si>
  <si>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</si>
  <si>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</si>
  <si>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</si>
  <si>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</si>
  <si>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</si>
  <si>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</si>
  <si>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</si>
  <si>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</si>
  <si>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</si>
  <si>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</si>
  <si>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</si>
  <si>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</si>
  <si>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</si>
  <si>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</si>
  <si>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</si>
  <si>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</si>
  <si>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</si>
  <si>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</si>
  <si>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</si>
  <si>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</si>
  <si>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</si>
  <si>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</si>
  <si>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</si>
  <si>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</si>
  <si>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</si>
  <si>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</si>
  <si>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</si>
  <si>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</si>
  <si>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</si>
  <si>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</si>
  <si>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</si>
  <si>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</si>
  <si>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</si>
  <si>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</si>
  <si>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</si>
  <si>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</si>
  <si>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</si>
  <si>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</si>
  <si>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</si>
  <si>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</si>
  <si>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</si>
  <si>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</si>
  <si>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</si>
  <si>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</si>
  <si>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</si>
  <si>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</si>
  <si>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</si>
  <si>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</si>
  <si>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</si>
  <si>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</si>
  <si>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</si>
  <si>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</si>
  <si>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</si>
  <si>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</si>
  <si>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</si>
  <si>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</si>
  <si>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</si>
  <si>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</si>
  <si>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</si>
  <si>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</si>
  <si>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</si>
  <si>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</si>
  <si>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</si>
  <si>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</si>
  <si>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</si>
  <si>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</si>
  <si>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</si>
  <si>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</si>
  <si>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</si>
  <si>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</si>
  <si>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</si>
  <si>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</si>
  <si>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</si>
  <si>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</si>
  <si>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</si>
  <si>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</si>
  <si>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</si>
  <si>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</si>
  <si>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</si>
  <si>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</si>
  <si>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</si>
  <si>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</si>
  <si>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</si>
  <si>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</si>
  <si>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</si>
  <si>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</si>
  <si>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</si>
  <si>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</si>
  <si>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</si>
  <si>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</si>
  <si>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</si>
  <si>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</si>
  <si>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</si>
  <si>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</si>
  <si>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</si>
  <si>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</si>
  <si>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</si>
  <si>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</si>
  <si>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</si>
  <si>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</si>
  <si>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</si>
  <si>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</si>
  <si>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</si>
  <si>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</si>
  <si>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</si>
  <si>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</si>
  <si>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</si>
  <si>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</si>
  <si>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</si>
  <si>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</si>
  <si>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</si>
  <si>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</si>
  <si>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</si>
  <si>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</si>
  <si>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</si>
  <si>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</si>
  <si>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</si>
  <si>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</si>
  <si>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</si>
  <si>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</si>
  <si>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</si>
  <si>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</si>
  <si>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</si>
  <si>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</si>
  <si>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</si>
  <si>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</si>
  <si>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</si>
  <si>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</si>
  <si>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</si>
  <si>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</si>
  <si>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</si>
  <si>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</si>
  <si>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</si>
  <si>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</si>
  <si>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</si>
  <si>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</si>
  <si>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</si>
  <si>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</si>
  <si>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</si>
  <si>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</si>
  <si>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</si>
  <si>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</si>
  <si>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</si>
  <si>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</si>
  <si>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</si>
  <si>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</si>
  <si>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</si>
  <si>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</si>
  <si>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</si>
  <si>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</si>
  <si>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</si>
  <si>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</si>
  <si>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</si>
  <si>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</si>
  <si>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</si>
  <si>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</si>
  <si>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</si>
  <si>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</si>
  <si>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</si>
  <si>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</si>
  <si>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</si>
  <si>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</si>
  <si>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</si>
  <si>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</si>
  <si>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</si>
  <si>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</si>
  <si>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</si>
  <si>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</si>
  <si>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</si>
  <si>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</si>
  <si>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</si>
  <si>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</si>
  <si>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</si>
  <si>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</si>
  <si>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</si>
  <si>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</si>
  <si>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</si>
  <si>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</si>
  <si>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</si>
  <si>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</si>
  <si>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</si>
  <si>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</si>
  <si>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</si>
  <si>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</si>
  <si>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</si>
  <si>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</si>
  <si>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</si>
  <si>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</si>
  <si>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</si>
  <si>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</si>
  <si>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</si>
  <si>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</si>
  <si>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</si>
  <si>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</si>
  <si>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</si>
  <si>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</si>
  <si>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</si>
  <si>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</si>
  <si>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</si>
  <si>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</si>
  <si>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</si>
  <si>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</si>
  <si>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</si>
  <si>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</si>
  <si>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</si>
  <si>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</si>
  <si>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</si>
  <si>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</si>
  <si>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</si>
  <si>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</si>
  <si>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</si>
  <si>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</si>
  <si>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</si>
  <si>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</si>
  <si>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</si>
  <si>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</si>
  <si>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</si>
  <si>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</si>
  <si>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</si>
  <si>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</si>
  <si>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</si>
  <si>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</si>
  <si>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</si>
  <si>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</si>
  <si>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</si>
  <si>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</si>
  <si>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</si>
  <si>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</si>
  <si>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</si>
  <si>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</si>
  <si>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</si>
  <si>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</si>
  <si>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</si>
  <si>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</si>
  <si>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</si>
  <si>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</si>
  <si>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</si>
  <si>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</si>
  <si>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</si>
  <si>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</si>
  <si>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</si>
  <si>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</si>
  <si>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</si>
  <si>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</si>
  <si>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</si>
  <si>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</si>
  <si>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</si>
  <si>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</si>
  <si>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</si>
  <si>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</si>
  <si>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</si>
  <si>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</si>
  <si>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</si>
  <si>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</si>
  <si>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</si>
  <si>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</si>
  <si>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</si>
  <si>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</si>
  <si>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</si>
  <si>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</si>
  <si>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</si>
  <si>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</si>
  <si>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</si>
  <si>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</si>
  <si>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</si>
  <si>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</si>
  <si>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</si>
  <si>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</si>
  <si>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</si>
  <si>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</si>
  <si>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</si>
  <si>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</si>
  <si>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</si>
  <si>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</si>
  <si>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</si>
  <si>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</si>
  <si>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</si>
  <si>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</si>
  <si>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</si>
  <si>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</si>
  <si>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</si>
  <si>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</si>
  <si>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</si>
  <si>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</si>
  <si>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</si>
  <si>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</si>
  <si>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</si>
  <si>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</si>
  <si>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</si>
  <si>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</si>
  <si>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</si>
  <si>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</si>
  <si>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</si>
  <si>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</si>
  <si>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</si>
  <si>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</si>
  <si>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</si>
  <si>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</si>
  <si>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</si>
  <si>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</si>
  <si>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</si>
  <si>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</si>
  <si>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</si>
  <si>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</si>
  <si>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</si>
  <si>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</si>
  <si>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</si>
  <si>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</si>
  <si>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</si>
  <si>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</si>
  <si>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</si>
  <si>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</si>
  <si>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</si>
  <si>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</si>
  <si>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</si>
  <si>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</si>
  <si>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</si>
  <si>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</si>
  <si>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</si>
  <si>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</si>
  <si>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</si>
  <si>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</si>
  <si>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</si>
  <si>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</si>
  <si>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</si>
  <si>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</si>
  <si>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</si>
  <si>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</si>
  <si>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</si>
  <si>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</si>
  <si>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</si>
  <si>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</si>
  <si>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</si>
  <si>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</si>
  <si>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</si>
  <si>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</si>
  <si>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</si>
  <si>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</si>
  <si>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</si>
  <si>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</si>
  <si>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</si>
  <si>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</si>
  <si>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</si>
  <si>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</si>
  <si>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</si>
  <si>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</si>
  <si>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</si>
  <si>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</si>
  <si>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</si>
  <si>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</si>
  <si>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</si>
  <si>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</si>
  <si>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</si>
  <si>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</si>
  <si>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</si>
  <si>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</si>
  <si>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</si>
  <si>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</si>
  <si>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</si>
  <si>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</si>
  <si>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</si>
  <si>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</si>
  <si>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</si>
  <si>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</si>
  <si>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</si>
  <si>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</si>
  <si>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</si>
  <si>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</si>
  <si>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</si>
  <si>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</si>
  <si>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</si>
  <si>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</si>
  <si>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</si>
  <si>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</si>
  <si>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</si>
  <si>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</si>
  <si>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</si>
  <si>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</si>
  <si>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</si>
  <si>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</si>
  <si>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</si>
  <si>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</si>
  <si>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</si>
  <si>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</si>
  <si>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</si>
  <si>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</si>
  <si>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</si>
  <si>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</si>
  <si>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</si>
  <si>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</si>
  <si>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</si>
  <si>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</si>
  <si>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</si>
  <si>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</si>
  <si>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</si>
  <si>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</si>
  <si>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</si>
  <si>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</si>
  <si>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</si>
  <si>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</si>
  <si>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</si>
  <si>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</si>
  <si>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</si>
  <si>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</si>
  <si>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</si>
  <si>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30/01/2021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</si>
</sst>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46" zoomScale="80" zoomScaleNormal="80" workbookViewId="0">
      <selection activeCell="C2" sqref="C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1.5425</v>
      </c>
      <c r="D2">
        <v>0.95340000000000003</v>
      </c>
      <c r="E2">
        <v>0.44800000000000001</v>
      </c>
    </row>
    <row r="3" spans="1:5" x14ac:dyDescent="0.25">
      <c r="A3" t="s">
        <v>10</v>
      </c>
      <c r="B3" t="s">
        <v>241</v>
      </c>
      <c r="C3">
        <v>1.5425</v>
      </c>
      <c r="D3">
        <v>1.1440999999999999</v>
      </c>
      <c r="E3">
        <v>1.0181</v>
      </c>
    </row>
    <row r="4" spans="1:5" x14ac:dyDescent="0.25">
      <c r="A4" t="s">
        <v>10</v>
      </c>
      <c r="B4" t="s">
        <v>244</v>
      </c>
      <c r="C4">
        <v>1.5425</v>
      </c>
      <c r="D4">
        <v>1.2202999999999999</v>
      </c>
      <c r="E4">
        <v>1.181</v>
      </c>
    </row>
    <row r="5" spans="1:5" x14ac:dyDescent="0.25">
      <c r="A5" t="s">
        <v>10</v>
      </c>
      <c r="B5" t="s">
        <v>242</v>
      </c>
      <c r="C5">
        <v>1.5425</v>
      </c>
      <c r="D5">
        <v>0.95340000000000003</v>
      </c>
      <c r="E5">
        <v>1.0589</v>
      </c>
    </row>
    <row r="6" spans="1:5" x14ac:dyDescent="0.25">
      <c r="A6" t="s">
        <v>10</v>
      </c>
      <c r="B6" t="s">
        <v>49</v>
      </c>
      <c r="C6">
        <v>1.5425</v>
      </c>
      <c r="D6">
        <v>0.68640000000000001</v>
      </c>
      <c r="E6">
        <v>0.65159999999999996</v>
      </c>
    </row>
    <row r="7" spans="1:5" x14ac:dyDescent="0.25">
      <c r="A7" t="s">
        <v>10</v>
      </c>
      <c r="B7" t="s">
        <v>245</v>
      </c>
      <c r="C7">
        <v>1.5425</v>
      </c>
      <c r="D7">
        <v>1.2966</v>
      </c>
      <c r="E7">
        <v>0.6109</v>
      </c>
    </row>
    <row r="8" spans="1:5" x14ac:dyDescent="0.25">
      <c r="A8" t="s">
        <v>10</v>
      </c>
      <c r="B8" t="s">
        <v>11</v>
      </c>
      <c r="C8">
        <v>1.5425</v>
      </c>
      <c r="D8">
        <v>0.91520000000000001</v>
      </c>
      <c r="E8">
        <v>1.2218</v>
      </c>
    </row>
    <row r="9" spans="1:5" x14ac:dyDescent="0.25">
      <c r="A9" t="s">
        <v>10</v>
      </c>
      <c r="B9" t="s">
        <v>46</v>
      </c>
      <c r="C9">
        <v>1.5425</v>
      </c>
      <c r="D9">
        <v>1.4491000000000001</v>
      </c>
      <c r="E9">
        <v>0.8145</v>
      </c>
    </row>
    <row r="10" spans="1:5" x14ac:dyDescent="0.25">
      <c r="A10" t="s">
        <v>10</v>
      </c>
      <c r="B10" t="s">
        <v>240</v>
      </c>
      <c r="C10">
        <v>1.5425</v>
      </c>
      <c r="D10">
        <v>1.1059000000000001</v>
      </c>
      <c r="E10">
        <v>0.85519999999999996</v>
      </c>
    </row>
    <row r="11" spans="1:5" x14ac:dyDescent="0.25">
      <c r="A11" t="s">
        <v>10</v>
      </c>
      <c r="B11" t="s">
        <v>44</v>
      </c>
      <c r="C11">
        <v>1.5425</v>
      </c>
      <c r="D11">
        <v>0.91520000000000001</v>
      </c>
      <c r="E11">
        <v>1.4254</v>
      </c>
    </row>
    <row r="12" spans="1:5" x14ac:dyDescent="0.25">
      <c r="A12" t="s">
        <v>10</v>
      </c>
      <c r="B12" t="s">
        <v>50</v>
      </c>
      <c r="C12">
        <v>1.5425</v>
      </c>
      <c r="D12">
        <v>1.1059000000000001</v>
      </c>
      <c r="E12">
        <v>1.2218</v>
      </c>
    </row>
    <row r="13" spans="1:5" x14ac:dyDescent="0.25">
      <c r="A13" t="s">
        <v>10</v>
      </c>
      <c r="B13" t="s">
        <v>45</v>
      </c>
      <c r="C13">
        <v>1.5425</v>
      </c>
      <c r="D13">
        <v>0.64829999999999999</v>
      </c>
      <c r="E13">
        <v>0.89600000000000002</v>
      </c>
    </row>
    <row r="14" spans="1:5" x14ac:dyDescent="0.25">
      <c r="A14" t="s">
        <v>10</v>
      </c>
      <c r="B14" t="s">
        <v>43</v>
      </c>
      <c r="C14">
        <v>1.5425</v>
      </c>
      <c r="D14">
        <v>1.2585</v>
      </c>
      <c r="E14">
        <v>0.85519999999999996</v>
      </c>
    </row>
    <row r="15" spans="1:5" x14ac:dyDescent="0.25">
      <c r="A15" t="s">
        <v>10</v>
      </c>
      <c r="B15" t="s">
        <v>247</v>
      </c>
      <c r="C15">
        <v>1.5425</v>
      </c>
      <c r="D15">
        <v>0.91520000000000001</v>
      </c>
      <c r="E15">
        <v>0.93669999999999998</v>
      </c>
    </row>
    <row r="16" spans="1:5" x14ac:dyDescent="0.25">
      <c r="A16" t="s">
        <v>10</v>
      </c>
      <c r="B16" t="s">
        <v>246</v>
      </c>
      <c r="C16">
        <v>1.5425</v>
      </c>
      <c r="D16">
        <v>0.76270000000000004</v>
      </c>
      <c r="E16">
        <v>0.8145</v>
      </c>
    </row>
    <row r="17" spans="1:5" x14ac:dyDescent="0.25">
      <c r="A17" t="s">
        <v>10</v>
      </c>
      <c r="B17" t="s">
        <v>243</v>
      </c>
      <c r="C17">
        <v>1.5425</v>
      </c>
      <c r="D17">
        <v>0.99150000000000005</v>
      </c>
      <c r="E17">
        <v>0.8145</v>
      </c>
    </row>
    <row r="18" spans="1:5" x14ac:dyDescent="0.25">
      <c r="A18" t="s">
        <v>10</v>
      </c>
      <c r="B18" t="s">
        <v>47</v>
      </c>
      <c r="C18">
        <v>1.5425</v>
      </c>
      <c r="D18">
        <v>0.80079999999999996</v>
      </c>
      <c r="E18">
        <v>1.629</v>
      </c>
    </row>
    <row r="19" spans="1:5" x14ac:dyDescent="0.25">
      <c r="A19" t="s">
        <v>10</v>
      </c>
      <c r="B19" t="s">
        <v>48</v>
      </c>
      <c r="C19">
        <v>1.5425</v>
      </c>
      <c r="D19">
        <v>0.87709999999999999</v>
      </c>
      <c r="E19">
        <v>1.5476000000000001</v>
      </c>
    </row>
    <row r="20" spans="1:5" x14ac:dyDescent="0.25">
      <c r="A20" t="s">
        <v>13</v>
      </c>
      <c r="B20" t="s">
        <v>58</v>
      </c>
      <c r="C20">
        <v>1.4837</v>
      </c>
      <c r="D20">
        <v>0.75329999999999997</v>
      </c>
      <c r="E20">
        <v>1.2063999999999999</v>
      </c>
    </row>
    <row r="21" spans="1:5" x14ac:dyDescent="0.25">
      <c r="A21" t="s">
        <v>13</v>
      </c>
      <c r="B21" t="s">
        <v>248</v>
      </c>
      <c r="C21">
        <v>1.4837</v>
      </c>
      <c r="D21">
        <v>2.1013000000000002</v>
      </c>
      <c r="E21">
        <v>0.91690000000000005</v>
      </c>
    </row>
    <row r="22" spans="1:5" x14ac:dyDescent="0.25">
      <c r="A22" t="s">
        <v>13</v>
      </c>
      <c r="B22" t="s">
        <v>56</v>
      </c>
      <c r="C22">
        <v>1.4837</v>
      </c>
      <c r="D22">
        <v>0.4758</v>
      </c>
      <c r="E22">
        <v>1.0616000000000001</v>
      </c>
    </row>
    <row r="23" spans="1:5" x14ac:dyDescent="0.25">
      <c r="A23" t="s">
        <v>13</v>
      </c>
      <c r="B23" t="s">
        <v>51</v>
      </c>
      <c r="C23">
        <v>1.4837</v>
      </c>
      <c r="D23">
        <v>1.3480000000000001</v>
      </c>
      <c r="E23">
        <v>0.82030000000000003</v>
      </c>
    </row>
    <row r="24" spans="1:5" x14ac:dyDescent="0.25">
      <c r="A24" t="s">
        <v>13</v>
      </c>
      <c r="B24" t="s">
        <v>250</v>
      </c>
      <c r="C24">
        <v>1.4837</v>
      </c>
      <c r="D24">
        <v>1.3083</v>
      </c>
      <c r="E24">
        <v>0.86860000000000004</v>
      </c>
    </row>
    <row r="25" spans="1:5" x14ac:dyDescent="0.25">
      <c r="A25" t="s">
        <v>13</v>
      </c>
      <c r="B25" t="s">
        <v>53</v>
      </c>
      <c r="C25">
        <v>1.4837</v>
      </c>
      <c r="D25">
        <v>0.71360000000000001</v>
      </c>
      <c r="E25">
        <v>1.3028999999999999</v>
      </c>
    </row>
    <row r="26" spans="1:5" x14ac:dyDescent="0.25">
      <c r="A26" t="s">
        <v>13</v>
      </c>
      <c r="B26" t="s">
        <v>249</v>
      </c>
      <c r="C26">
        <v>1.4837</v>
      </c>
      <c r="D26">
        <v>1.2290000000000001</v>
      </c>
      <c r="E26">
        <v>1.0134000000000001</v>
      </c>
    </row>
    <row r="27" spans="1:5" x14ac:dyDescent="0.25">
      <c r="A27" t="s">
        <v>13</v>
      </c>
      <c r="B27" t="s">
        <v>54</v>
      </c>
      <c r="C27">
        <v>1.4837</v>
      </c>
      <c r="D27">
        <v>0.71360000000000001</v>
      </c>
      <c r="E27">
        <v>1.2545999999999999</v>
      </c>
    </row>
    <row r="28" spans="1:5" x14ac:dyDescent="0.25">
      <c r="A28" t="s">
        <v>13</v>
      </c>
      <c r="B28" t="s">
        <v>55</v>
      </c>
      <c r="C28">
        <v>1.4837</v>
      </c>
      <c r="D28">
        <v>1.0307999999999999</v>
      </c>
      <c r="E28">
        <v>1.0134000000000001</v>
      </c>
    </row>
    <row r="29" spans="1:5" x14ac:dyDescent="0.25">
      <c r="A29" t="s">
        <v>13</v>
      </c>
      <c r="B29" t="s">
        <v>15</v>
      </c>
      <c r="C29">
        <v>1.4837</v>
      </c>
      <c r="D29">
        <v>1.3083</v>
      </c>
      <c r="E29">
        <v>1.0134000000000001</v>
      </c>
    </row>
    <row r="30" spans="1:5" x14ac:dyDescent="0.25">
      <c r="A30" t="s">
        <v>13</v>
      </c>
      <c r="B30" t="s">
        <v>52</v>
      </c>
      <c r="C30">
        <v>1.4837</v>
      </c>
      <c r="D30">
        <v>0.55510000000000004</v>
      </c>
      <c r="E30">
        <v>1.0616000000000001</v>
      </c>
    </row>
    <row r="31" spans="1:5" x14ac:dyDescent="0.25">
      <c r="A31" t="s">
        <v>13</v>
      </c>
      <c r="B31" t="s">
        <v>62</v>
      </c>
      <c r="C31">
        <v>1.4837</v>
      </c>
      <c r="D31">
        <v>1.2290000000000001</v>
      </c>
      <c r="E31">
        <v>0.82030000000000003</v>
      </c>
    </row>
    <row r="32" spans="1:5" x14ac:dyDescent="0.25">
      <c r="A32" t="s">
        <v>13</v>
      </c>
      <c r="B32" t="s">
        <v>60</v>
      </c>
      <c r="C32">
        <v>1.4837</v>
      </c>
      <c r="D32">
        <v>1.0705</v>
      </c>
      <c r="E32">
        <v>0.53080000000000005</v>
      </c>
    </row>
    <row r="33" spans="1:5" x14ac:dyDescent="0.25">
      <c r="A33" t="s">
        <v>13</v>
      </c>
      <c r="B33" t="s">
        <v>251</v>
      </c>
      <c r="C33">
        <v>1.4837</v>
      </c>
      <c r="D33">
        <v>0.35680000000000001</v>
      </c>
      <c r="E33">
        <v>1.3994</v>
      </c>
    </row>
    <row r="34" spans="1:5" x14ac:dyDescent="0.25">
      <c r="A34" t="s">
        <v>13</v>
      </c>
      <c r="B34" t="s">
        <v>61</v>
      </c>
      <c r="C34">
        <v>1.4837</v>
      </c>
      <c r="D34">
        <v>0.99119999999999997</v>
      </c>
      <c r="E34">
        <v>1.1099000000000001</v>
      </c>
    </row>
    <row r="35" spans="1:5" x14ac:dyDescent="0.25">
      <c r="A35" t="s">
        <v>13</v>
      </c>
      <c r="B35" t="s">
        <v>14</v>
      </c>
      <c r="C35">
        <v>1.4837</v>
      </c>
      <c r="D35">
        <v>1.1894</v>
      </c>
      <c r="E35">
        <v>0.82030000000000003</v>
      </c>
    </row>
    <row r="36" spans="1:5" x14ac:dyDescent="0.25">
      <c r="A36" t="s">
        <v>13</v>
      </c>
      <c r="B36" t="s">
        <v>57</v>
      </c>
      <c r="C36">
        <v>1.4837</v>
      </c>
      <c r="D36">
        <v>0.55510000000000004</v>
      </c>
      <c r="E36">
        <v>1.1580999999999999</v>
      </c>
    </row>
    <row r="37" spans="1:5" x14ac:dyDescent="0.25">
      <c r="A37" t="s">
        <v>13</v>
      </c>
      <c r="B37" t="s">
        <v>59</v>
      </c>
      <c r="C37">
        <v>1.4837</v>
      </c>
      <c r="D37">
        <v>1.0705</v>
      </c>
      <c r="E37">
        <v>0.62729999999999997</v>
      </c>
    </row>
    <row r="38" spans="1:5" x14ac:dyDescent="0.25">
      <c r="A38" t="s">
        <v>16</v>
      </c>
      <c r="B38" t="s">
        <v>63</v>
      </c>
      <c r="C38">
        <v>1.6373</v>
      </c>
      <c r="D38">
        <v>1.4371</v>
      </c>
      <c r="E38">
        <v>0.70760000000000001</v>
      </c>
    </row>
    <row r="39" spans="1:5" x14ac:dyDescent="0.25">
      <c r="A39" t="s">
        <v>16</v>
      </c>
      <c r="B39" t="s">
        <v>20</v>
      </c>
      <c r="C39">
        <v>1.6373</v>
      </c>
      <c r="D39">
        <v>0.61080000000000001</v>
      </c>
      <c r="E39">
        <v>1.0172000000000001</v>
      </c>
    </row>
    <row r="40" spans="1:5" x14ac:dyDescent="0.25">
      <c r="A40" t="s">
        <v>16</v>
      </c>
      <c r="B40" t="s">
        <v>253</v>
      </c>
      <c r="C40">
        <v>1.6373</v>
      </c>
      <c r="D40">
        <v>1.0419</v>
      </c>
      <c r="E40">
        <v>1.0172000000000001</v>
      </c>
    </row>
    <row r="41" spans="1:5" x14ac:dyDescent="0.25">
      <c r="A41" t="s">
        <v>16</v>
      </c>
      <c r="B41" t="s">
        <v>65</v>
      </c>
      <c r="C41">
        <v>1.6373</v>
      </c>
      <c r="D41">
        <v>1.0419</v>
      </c>
      <c r="E41">
        <v>1.2383</v>
      </c>
    </row>
    <row r="42" spans="1:5" x14ac:dyDescent="0.25">
      <c r="A42" t="s">
        <v>16</v>
      </c>
      <c r="B42" t="s">
        <v>66</v>
      </c>
      <c r="C42">
        <v>1.6373</v>
      </c>
      <c r="D42">
        <v>1.1496999999999999</v>
      </c>
      <c r="E42">
        <v>0.88449999999999995</v>
      </c>
    </row>
    <row r="43" spans="1:5" x14ac:dyDescent="0.25">
      <c r="A43" t="s">
        <v>16</v>
      </c>
      <c r="B43" t="s">
        <v>17</v>
      </c>
      <c r="C43">
        <v>1.6373</v>
      </c>
      <c r="D43">
        <v>1.2215</v>
      </c>
      <c r="E43">
        <v>1.0172000000000001</v>
      </c>
    </row>
    <row r="44" spans="1:5" x14ac:dyDescent="0.25">
      <c r="A44" t="s">
        <v>16</v>
      </c>
      <c r="B44" t="s">
        <v>322</v>
      </c>
      <c r="C44">
        <v>1.6373</v>
      </c>
      <c r="D44">
        <v>1.4371</v>
      </c>
      <c r="E44">
        <v>0.70760000000000001</v>
      </c>
    </row>
    <row r="45" spans="1:5" x14ac:dyDescent="0.25">
      <c r="A45" t="s">
        <v>16</v>
      </c>
      <c r="B45" t="s">
        <v>67</v>
      </c>
      <c r="C45">
        <v>1.6373</v>
      </c>
      <c r="D45">
        <v>1.0778000000000001</v>
      </c>
      <c r="E45">
        <v>0.97289999999999999</v>
      </c>
    </row>
    <row r="46" spans="1:5" x14ac:dyDescent="0.25">
      <c r="A46" t="s">
        <v>16</v>
      </c>
      <c r="B46" t="s">
        <v>252</v>
      </c>
      <c r="C46">
        <v>1.6373</v>
      </c>
      <c r="D46">
        <v>1.006</v>
      </c>
      <c r="E46">
        <v>0.70760000000000001</v>
      </c>
    </row>
    <row r="47" spans="1:5" x14ac:dyDescent="0.25">
      <c r="A47" t="s">
        <v>16</v>
      </c>
      <c r="B47" t="s">
        <v>254</v>
      </c>
      <c r="C47">
        <v>1.6373</v>
      </c>
      <c r="D47">
        <v>1.1136999999999999</v>
      </c>
      <c r="E47">
        <v>0.84030000000000005</v>
      </c>
    </row>
    <row r="48" spans="1:5" x14ac:dyDescent="0.25">
      <c r="A48" t="s">
        <v>16</v>
      </c>
      <c r="B48" t="s">
        <v>255</v>
      </c>
      <c r="C48">
        <v>1.6373</v>
      </c>
      <c r="D48">
        <v>0.68259999999999998</v>
      </c>
      <c r="E48">
        <v>0.79600000000000004</v>
      </c>
    </row>
    <row r="49" spans="1:5" x14ac:dyDescent="0.25">
      <c r="A49" t="s">
        <v>16</v>
      </c>
      <c r="B49" t="s">
        <v>64</v>
      </c>
      <c r="C49">
        <v>1.6373</v>
      </c>
      <c r="D49">
        <v>0.79039999999999999</v>
      </c>
      <c r="E49">
        <v>1.0172000000000001</v>
      </c>
    </row>
    <row r="50" spans="1:5" x14ac:dyDescent="0.25">
      <c r="A50" t="s">
        <v>16</v>
      </c>
      <c r="B50" t="s">
        <v>323</v>
      </c>
      <c r="C50">
        <v>1.6373</v>
      </c>
      <c r="D50">
        <v>0.57479999999999998</v>
      </c>
      <c r="E50">
        <v>1.5036</v>
      </c>
    </row>
    <row r="51" spans="1:5" x14ac:dyDescent="0.25">
      <c r="A51" t="s">
        <v>16</v>
      </c>
      <c r="B51" t="s">
        <v>18</v>
      </c>
      <c r="C51">
        <v>1.6373</v>
      </c>
      <c r="D51">
        <v>1.1496999999999999</v>
      </c>
      <c r="E51">
        <v>1.1497999999999999</v>
      </c>
    </row>
    <row r="52" spans="1:5" x14ac:dyDescent="0.25">
      <c r="A52" t="s">
        <v>16</v>
      </c>
      <c r="B52" t="s">
        <v>256</v>
      </c>
      <c r="C52">
        <v>1.6373</v>
      </c>
      <c r="D52">
        <v>0.82630000000000003</v>
      </c>
      <c r="E52">
        <v>0.92869999999999997</v>
      </c>
    </row>
    <row r="53" spans="1:5" x14ac:dyDescent="0.25">
      <c r="A53" t="s">
        <v>16</v>
      </c>
      <c r="B53" t="s">
        <v>257</v>
      </c>
      <c r="C53">
        <v>1.6373</v>
      </c>
      <c r="D53">
        <v>1.0419</v>
      </c>
      <c r="E53">
        <v>0.92869999999999997</v>
      </c>
    </row>
    <row r="54" spans="1:5" x14ac:dyDescent="0.25">
      <c r="A54" t="s">
        <v>16</v>
      </c>
      <c r="B54" t="s">
        <v>68</v>
      </c>
      <c r="C54">
        <v>1.6373</v>
      </c>
      <c r="D54">
        <v>1.006</v>
      </c>
      <c r="E54">
        <v>1.1055999999999999</v>
      </c>
    </row>
    <row r="55" spans="1:5" x14ac:dyDescent="0.25">
      <c r="A55" t="s">
        <v>16</v>
      </c>
      <c r="B55" t="s">
        <v>19</v>
      </c>
      <c r="C55">
        <v>1.6373</v>
      </c>
      <c r="D55">
        <v>0.79039999999999999</v>
      </c>
      <c r="E55">
        <v>1.4594</v>
      </c>
    </row>
    <row r="56" spans="1:5" x14ac:dyDescent="0.25">
      <c r="A56" t="s">
        <v>69</v>
      </c>
      <c r="B56" t="s">
        <v>324</v>
      </c>
      <c r="C56">
        <v>1.3526</v>
      </c>
      <c r="D56">
        <v>0.93389999999999995</v>
      </c>
      <c r="E56">
        <v>0.82350000000000001</v>
      </c>
    </row>
    <row r="57" spans="1:5" x14ac:dyDescent="0.25">
      <c r="A57" t="s">
        <v>69</v>
      </c>
      <c r="B57" t="s">
        <v>351</v>
      </c>
      <c r="C57">
        <v>1.3526</v>
      </c>
      <c r="D57">
        <v>1.1284000000000001</v>
      </c>
      <c r="E57">
        <v>1.0588</v>
      </c>
    </row>
    <row r="58" spans="1:5" x14ac:dyDescent="0.25">
      <c r="A58" t="s">
        <v>69</v>
      </c>
      <c r="B58" t="s">
        <v>73</v>
      </c>
      <c r="C58">
        <v>1.3526</v>
      </c>
      <c r="D58">
        <v>0.85609999999999997</v>
      </c>
      <c r="E58">
        <v>0.86270000000000002</v>
      </c>
    </row>
    <row r="59" spans="1:5" x14ac:dyDescent="0.25">
      <c r="A59" t="s">
        <v>69</v>
      </c>
      <c r="B59" t="s">
        <v>75</v>
      </c>
      <c r="C59">
        <v>1.3526</v>
      </c>
      <c r="D59">
        <v>0.54479999999999995</v>
      </c>
      <c r="E59">
        <v>1.0588</v>
      </c>
    </row>
    <row r="60" spans="1:5" x14ac:dyDescent="0.25">
      <c r="A60" t="s">
        <v>69</v>
      </c>
      <c r="B60" t="s">
        <v>77</v>
      </c>
      <c r="C60">
        <v>1.3526</v>
      </c>
      <c r="D60">
        <v>1.2062999999999999</v>
      </c>
      <c r="E60">
        <v>0.70589999999999997</v>
      </c>
    </row>
    <row r="61" spans="1:5" x14ac:dyDescent="0.25">
      <c r="A61" t="s">
        <v>69</v>
      </c>
      <c r="B61" t="s">
        <v>263</v>
      </c>
      <c r="C61">
        <v>1.3526</v>
      </c>
      <c r="D61">
        <v>0.7782</v>
      </c>
      <c r="E61">
        <v>1.2548999999999999</v>
      </c>
    </row>
    <row r="62" spans="1:5" x14ac:dyDescent="0.25">
      <c r="A62" t="s">
        <v>69</v>
      </c>
      <c r="B62" t="s">
        <v>381</v>
      </c>
      <c r="C62">
        <v>1.3526</v>
      </c>
      <c r="D62">
        <v>0.93389999999999995</v>
      </c>
      <c r="E62">
        <v>1.0980000000000001</v>
      </c>
    </row>
    <row r="63" spans="1:5" x14ac:dyDescent="0.25">
      <c r="A63" t="s">
        <v>69</v>
      </c>
      <c r="B63" t="s">
        <v>76</v>
      </c>
      <c r="C63">
        <v>1.3526</v>
      </c>
      <c r="D63">
        <v>0.35020000000000001</v>
      </c>
      <c r="E63">
        <v>1.0980000000000001</v>
      </c>
    </row>
    <row r="64" spans="1:5" x14ac:dyDescent="0.25">
      <c r="A64" t="s">
        <v>69</v>
      </c>
      <c r="B64" t="s">
        <v>72</v>
      </c>
      <c r="C64">
        <v>1.3526</v>
      </c>
      <c r="D64">
        <v>1.0894999999999999</v>
      </c>
      <c r="E64">
        <v>0.82350000000000001</v>
      </c>
    </row>
    <row r="65" spans="1:5" x14ac:dyDescent="0.25">
      <c r="A65" t="s">
        <v>69</v>
      </c>
      <c r="B65" t="s">
        <v>78</v>
      </c>
      <c r="C65">
        <v>1.3526</v>
      </c>
      <c r="D65">
        <v>1.323</v>
      </c>
      <c r="E65">
        <v>1.1765000000000001</v>
      </c>
    </row>
    <row r="66" spans="1:5" x14ac:dyDescent="0.25">
      <c r="A66" t="s">
        <v>69</v>
      </c>
      <c r="B66" t="s">
        <v>260</v>
      </c>
      <c r="C66">
        <v>1.3526</v>
      </c>
      <c r="D66">
        <v>1.1284000000000001</v>
      </c>
      <c r="E66">
        <v>0.7843</v>
      </c>
    </row>
    <row r="67" spans="1:5" x14ac:dyDescent="0.25">
      <c r="A67" t="s">
        <v>69</v>
      </c>
      <c r="B67" t="s">
        <v>262</v>
      </c>
      <c r="C67">
        <v>1.3526</v>
      </c>
      <c r="D67">
        <v>1.6732</v>
      </c>
      <c r="E67">
        <v>0.66669999999999996</v>
      </c>
    </row>
    <row r="68" spans="1:5" x14ac:dyDescent="0.25">
      <c r="A68" t="s">
        <v>69</v>
      </c>
      <c r="B68" t="s">
        <v>261</v>
      </c>
      <c r="C68">
        <v>1.3526</v>
      </c>
      <c r="D68">
        <v>1.4785999999999999</v>
      </c>
      <c r="E68">
        <v>1.0980000000000001</v>
      </c>
    </row>
    <row r="69" spans="1:5" x14ac:dyDescent="0.25">
      <c r="A69" t="s">
        <v>69</v>
      </c>
      <c r="B69" t="s">
        <v>325</v>
      </c>
      <c r="C69">
        <v>1.3526</v>
      </c>
      <c r="D69">
        <v>1.0117</v>
      </c>
      <c r="E69">
        <v>1.2941</v>
      </c>
    </row>
    <row r="70" spans="1:5" x14ac:dyDescent="0.25">
      <c r="A70" t="s">
        <v>69</v>
      </c>
      <c r="B70" t="s">
        <v>258</v>
      </c>
      <c r="C70">
        <v>1.3526</v>
      </c>
      <c r="D70">
        <v>0.46689999999999998</v>
      </c>
      <c r="E70">
        <v>1.0588</v>
      </c>
    </row>
    <row r="71" spans="1:5" x14ac:dyDescent="0.25">
      <c r="A71" t="s">
        <v>69</v>
      </c>
      <c r="B71" t="s">
        <v>79</v>
      </c>
      <c r="C71">
        <v>1.3526</v>
      </c>
      <c r="D71">
        <v>1.0894999999999999</v>
      </c>
      <c r="E71">
        <v>0.98040000000000005</v>
      </c>
    </row>
    <row r="72" spans="1:5" x14ac:dyDescent="0.25">
      <c r="A72" t="s">
        <v>69</v>
      </c>
      <c r="B72" t="s">
        <v>259</v>
      </c>
      <c r="C72">
        <v>1.3526</v>
      </c>
      <c r="D72">
        <v>1.3619000000000001</v>
      </c>
      <c r="E72">
        <v>0.7843</v>
      </c>
    </row>
    <row r="73" spans="1:5" x14ac:dyDescent="0.25">
      <c r="A73" t="s">
        <v>69</v>
      </c>
      <c r="B73" t="s">
        <v>71</v>
      </c>
      <c r="C73">
        <v>1.3526</v>
      </c>
      <c r="D73">
        <v>0.5837</v>
      </c>
      <c r="E73">
        <v>1.5294000000000001</v>
      </c>
    </row>
    <row r="74" spans="1:5" x14ac:dyDescent="0.25">
      <c r="A74" t="s">
        <v>69</v>
      </c>
      <c r="B74" t="s">
        <v>74</v>
      </c>
      <c r="C74">
        <v>1.3526</v>
      </c>
      <c r="D74">
        <v>1.2452000000000001</v>
      </c>
      <c r="E74">
        <v>0.86270000000000002</v>
      </c>
    </row>
    <row r="75" spans="1:5" x14ac:dyDescent="0.25">
      <c r="A75" t="s">
        <v>69</v>
      </c>
      <c r="B75" t="s">
        <v>70</v>
      </c>
      <c r="C75">
        <v>1.3526</v>
      </c>
      <c r="D75">
        <v>0.81710000000000005</v>
      </c>
      <c r="E75">
        <v>0.98040000000000005</v>
      </c>
    </row>
    <row r="76" spans="1:5" x14ac:dyDescent="0.25">
      <c r="A76" t="s">
        <v>80</v>
      </c>
      <c r="B76" t="s">
        <v>97</v>
      </c>
      <c r="C76">
        <v>1.2518</v>
      </c>
      <c r="D76">
        <v>1.042</v>
      </c>
      <c r="E76">
        <v>0.90559999999999996</v>
      </c>
    </row>
    <row r="77" spans="1:5" x14ac:dyDescent="0.25">
      <c r="A77" t="s">
        <v>80</v>
      </c>
      <c r="B77" t="s">
        <v>82</v>
      </c>
      <c r="C77">
        <v>1.2518</v>
      </c>
      <c r="D77">
        <v>0.62519999999999998</v>
      </c>
      <c r="E77">
        <v>1.5230999999999999</v>
      </c>
    </row>
    <row r="78" spans="1:5" x14ac:dyDescent="0.25">
      <c r="A78" t="s">
        <v>80</v>
      </c>
      <c r="B78" t="s">
        <v>83</v>
      </c>
      <c r="C78">
        <v>1.2518</v>
      </c>
      <c r="D78">
        <v>1.2850999999999999</v>
      </c>
      <c r="E78">
        <v>1.1526000000000001</v>
      </c>
    </row>
    <row r="79" spans="1:5" x14ac:dyDescent="0.25">
      <c r="A79" t="s">
        <v>80</v>
      </c>
      <c r="B79" t="s">
        <v>85</v>
      </c>
      <c r="C79">
        <v>1.2518</v>
      </c>
      <c r="D79">
        <v>1.3893</v>
      </c>
      <c r="E79">
        <v>0.98799999999999999</v>
      </c>
    </row>
    <row r="80" spans="1:5" x14ac:dyDescent="0.25">
      <c r="A80" t="s">
        <v>80</v>
      </c>
      <c r="B80" t="s">
        <v>359</v>
      </c>
      <c r="C80">
        <v>1.2518</v>
      </c>
      <c r="D80">
        <v>1.3546</v>
      </c>
      <c r="E80">
        <v>0.82330000000000003</v>
      </c>
    </row>
    <row r="81" spans="1:5" x14ac:dyDescent="0.25">
      <c r="A81" t="s">
        <v>80</v>
      </c>
      <c r="B81" t="s">
        <v>87</v>
      </c>
      <c r="C81">
        <v>1.2518</v>
      </c>
      <c r="D81">
        <v>0.62519999999999998</v>
      </c>
      <c r="E81">
        <v>1.2349000000000001</v>
      </c>
    </row>
    <row r="82" spans="1:5" x14ac:dyDescent="0.25">
      <c r="A82" t="s">
        <v>80</v>
      </c>
      <c r="B82" t="s">
        <v>89</v>
      </c>
      <c r="C82">
        <v>1.2518</v>
      </c>
      <c r="D82">
        <v>1.2850999999999999</v>
      </c>
      <c r="E82">
        <v>1.0703</v>
      </c>
    </row>
    <row r="83" spans="1:5" x14ac:dyDescent="0.25">
      <c r="A83" t="s">
        <v>80</v>
      </c>
      <c r="B83" t="s">
        <v>369</v>
      </c>
      <c r="C83">
        <v>1.2518</v>
      </c>
      <c r="D83">
        <v>1.042</v>
      </c>
      <c r="E83">
        <v>0.90559999999999996</v>
      </c>
    </row>
    <row r="84" spans="1:5" x14ac:dyDescent="0.25">
      <c r="A84" t="s">
        <v>80</v>
      </c>
      <c r="B84" t="s">
        <v>91</v>
      </c>
      <c r="C84">
        <v>1.2518</v>
      </c>
      <c r="D84">
        <v>0.69469999999999998</v>
      </c>
      <c r="E84">
        <v>1.0703</v>
      </c>
    </row>
    <row r="85" spans="1:5" x14ac:dyDescent="0.25">
      <c r="A85" t="s">
        <v>80</v>
      </c>
      <c r="B85" t="s">
        <v>96</v>
      </c>
      <c r="C85">
        <v>1.2518</v>
      </c>
      <c r="D85">
        <v>0.97250000000000003</v>
      </c>
      <c r="E85">
        <v>0.94679999999999997</v>
      </c>
    </row>
    <row r="86" spans="1:5" x14ac:dyDescent="0.25">
      <c r="A86" t="s">
        <v>80</v>
      </c>
      <c r="B86" t="s">
        <v>86</v>
      </c>
      <c r="C86">
        <v>1.2518</v>
      </c>
      <c r="D86">
        <v>0.86829999999999996</v>
      </c>
      <c r="E86">
        <v>0.94679999999999997</v>
      </c>
    </row>
    <row r="87" spans="1:5" x14ac:dyDescent="0.25">
      <c r="A87" t="s">
        <v>80</v>
      </c>
      <c r="B87" t="s">
        <v>81</v>
      </c>
      <c r="C87">
        <v>1.2518</v>
      </c>
      <c r="D87">
        <v>1.042</v>
      </c>
      <c r="E87">
        <v>1.0290999999999999</v>
      </c>
    </row>
    <row r="88" spans="1:5" x14ac:dyDescent="0.25">
      <c r="A88" t="s">
        <v>80</v>
      </c>
      <c r="B88" t="s">
        <v>94</v>
      </c>
      <c r="C88">
        <v>1.2518</v>
      </c>
      <c r="D88">
        <v>0.83360000000000001</v>
      </c>
      <c r="E88">
        <v>0.98799999999999999</v>
      </c>
    </row>
    <row r="89" spans="1:5" x14ac:dyDescent="0.25">
      <c r="A89" t="s">
        <v>80</v>
      </c>
      <c r="B89" t="s">
        <v>90</v>
      </c>
      <c r="C89">
        <v>1.2518</v>
      </c>
      <c r="D89">
        <v>1.3546</v>
      </c>
      <c r="E89">
        <v>0.61750000000000005</v>
      </c>
    </row>
    <row r="90" spans="1:5" x14ac:dyDescent="0.25">
      <c r="A90" t="s">
        <v>80</v>
      </c>
      <c r="B90" t="s">
        <v>93</v>
      </c>
      <c r="C90">
        <v>1.2518</v>
      </c>
      <c r="D90">
        <v>0.72940000000000005</v>
      </c>
      <c r="E90">
        <v>0.98799999999999999</v>
      </c>
    </row>
    <row r="91" spans="1:5" x14ac:dyDescent="0.25">
      <c r="A91" t="s">
        <v>80</v>
      </c>
      <c r="B91" t="s">
        <v>88</v>
      </c>
      <c r="C91">
        <v>1.2518</v>
      </c>
      <c r="D91">
        <v>0.72940000000000005</v>
      </c>
      <c r="E91">
        <v>0.98799999999999999</v>
      </c>
    </row>
    <row r="92" spans="1:5" x14ac:dyDescent="0.25">
      <c r="A92" t="s">
        <v>80</v>
      </c>
      <c r="B92" t="s">
        <v>410</v>
      </c>
      <c r="C92">
        <v>1.2518</v>
      </c>
      <c r="D92">
        <v>1.1113999999999999</v>
      </c>
      <c r="E92">
        <v>1.1113999999999999</v>
      </c>
    </row>
    <row r="93" spans="1:5" x14ac:dyDescent="0.25">
      <c r="A93" t="s">
        <v>80</v>
      </c>
      <c r="B93" t="s">
        <v>412</v>
      </c>
      <c r="C93">
        <v>1.2518</v>
      </c>
      <c r="D93">
        <v>1.2850999999999999</v>
      </c>
      <c r="E93">
        <v>1.1113999999999999</v>
      </c>
    </row>
    <row r="94" spans="1:5" x14ac:dyDescent="0.25">
      <c r="A94" t="s">
        <v>80</v>
      </c>
      <c r="B94" t="s">
        <v>92</v>
      </c>
      <c r="C94">
        <v>1.2518</v>
      </c>
      <c r="D94">
        <v>0.90300000000000002</v>
      </c>
      <c r="E94">
        <v>1.4408000000000001</v>
      </c>
    </row>
    <row r="95" spans="1:5" x14ac:dyDescent="0.25">
      <c r="A95" t="s">
        <v>80</v>
      </c>
      <c r="B95" t="s">
        <v>416</v>
      </c>
      <c r="C95">
        <v>1.2518</v>
      </c>
      <c r="D95">
        <v>0.7641</v>
      </c>
      <c r="E95">
        <v>0.69979999999999998</v>
      </c>
    </row>
    <row r="96" spans="1:5" x14ac:dyDescent="0.25">
      <c r="A96" t="s">
        <v>80</v>
      </c>
      <c r="B96" t="s">
        <v>84</v>
      </c>
      <c r="C96">
        <v>1.2518</v>
      </c>
      <c r="D96">
        <v>1.0072000000000001</v>
      </c>
      <c r="E96">
        <v>1.1526000000000001</v>
      </c>
    </row>
    <row r="97" spans="1:5" x14ac:dyDescent="0.25">
      <c r="A97" t="s">
        <v>80</v>
      </c>
      <c r="B97" t="s">
        <v>98</v>
      </c>
      <c r="C97">
        <v>1.2518</v>
      </c>
      <c r="D97">
        <v>0.93779999999999997</v>
      </c>
      <c r="E97">
        <v>0.65859999999999996</v>
      </c>
    </row>
    <row r="98" spans="1:5" x14ac:dyDescent="0.25">
      <c r="A98" t="s">
        <v>80</v>
      </c>
      <c r="B98" t="s">
        <v>95</v>
      </c>
      <c r="C98">
        <v>1.2518</v>
      </c>
      <c r="D98">
        <v>1.5282</v>
      </c>
      <c r="E98">
        <v>0.49399999999999999</v>
      </c>
    </row>
    <row r="99" spans="1:5" x14ac:dyDescent="0.25">
      <c r="A99" t="s">
        <v>80</v>
      </c>
      <c r="B99" t="s">
        <v>435</v>
      </c>
      <c r="C99">
        <v>1.2518</v>
      </c>
      <c r="D99">
        <v>0.59050000000000002</v>
      </c>
      <c r="E99">
        <v>1.1526000000000001</v>
      </c>
    </row>
    <row r="100" spans="1:5" x14ac:dyDescent="0.25">
      <c r="A100" t="s">
        <v>99</v>
      </c>
      <c r="B100" t="s">
        <v>100</v>
      </c>
      <c r="C100">
        <v>1.3478000000000001</v>
      </c>
      <c r="D100">
        <v>1</v>
      </c>
      <c r="E100">
        <v>0.88759999999999994</v>
      </c>
    </row>
    <row r="101" spans="1:5" x14ac:dyDescent="0.25">
      <c r="A101" t="s">
        <v>99</v>
      </c>
      <c r="B101" t="s">
        <v>102</v>
      </c>
      <c r="C101">
        <v>1.3478000000000001</v>
      </c>
      <c r="D101">
        <v>1.0323</v>
      </c>
      <c r="E101">
        <v>1.3313999999999999</v>
      </c>
    </row>
    <row r="102" spans="1:5" x14ac:dyDescent="0.25">
      <c r="A102" t="s">
        <v>99</v>
      </c>
      <c r="B102" t="s">
        <v>111</v>
      </c>
      <c r="C102">
        <v>1.3478000000000001</v>
      </c>
      <c r="D102">
        <v>0.96779999999999999</v>
      </c>
      <c r="E102">
        <v>0.61450000000000005</v>
      </c>
    </row>
    <row r="103" spans="1:5" x14ac:dyDescent="0.25">
      <c r="A103" t="s">
        <v>99</v>
      </c>
      <c r="B103" t="s">
        <v>104</v>
      </c>
      <c r="C103">
        <v>1.3478000000000001</v>
      </c>
      <c r="D103">
        <v>0.7419</v>
      </c>
      <c r="E103">
        <v>1.0924</v>
      </c>
    </row>
    <row r="104" spans="1:5" x14ac:dyDescent="0.25">
      <c r="A104" t="s">
        <v>99</v>
      </c>
      <c r="B104" t="s">
        <v>106</v>
      </c>
      <c r="C104">
        <v>1.3478000000000001</v>
      </c>
      <c r="D104">
        <v>1.0323</v>
      </c>
      <c r="E104">
        <v>1.4338</v>
      </c>
    </row>
    <row r="105" spans="1:5" x14ac:dyDescent="0.25">
      <c r="A105" t="s">
        <v>99</v>
      </c>
      <c r="B105" t="s">
        <v>105</v>
      </c>
      <c r="C105">
        <v>1.3478000000000001</v>
      </c>
      <c r="D105">
        <v>1.1613</v>
      </c>
      <c r="E105">
        <v>1.2630999999999999</v>
      </c>
    </row>
    <row r="106" spans="1:5" x14ac:dyDescent="0.25">
      <c r="A106" t="s">
        <v>99</v>
      </c>
      <c r="B106" t="s">
        <v>117</v>
      </c>
      <c r="C106">
        <v>1.3478000000000001</v>
      </c>
      <c r="D106">
        <v>1.0323</v>
      </c>
      <c r="E106">
        <v>1.0241</v>
      </c>
    </row>
    <row r="107" spans="1:5" x14ac:dyDescent="0.25">
      <c r="A107" t="s">
        <v>99</v>
      </c>
      <c r="B107" t="s">
        <v>121</v>
      </c>
      <c r="C107">
        <v>1.3478000000000001</v>
      </c>
      <c r="D107">
        <v>1.0968</v>
      </c>
      <c r="E107">
        <v>1.0924</v>
      </c>
    </row>
    <row r="108" spans="1:5" x14ac:dyDescent="0.25">
      <c r="A108" t="s">
        <v>99</v>
      </c>
      <c r="B108" t="s">
        <v>108</v>
      </c>
      <c r="C108">
        <v>1.3478000000000001</v>
      </c>
      <c r="D108">
        <v>0.8387</v>
      </c>
      <c r="E108">
        <v>0.58030000000000004</v>
      </c>
    </row>
    <row r="109" spans="1:5" x14ac:dyDescent="0.25">
      <c r="A109" t="s">
        <v>99</v>
      </c>
      <c r="B109" t="s">
        <v>103</v>
      </c>
      <c r="C109">
        <v>1.3478000000000001</v>
      </c>
      <c r="D109">
        <v>1</v>
      </c>
      <c r="E109">
        <v>1.0241</v>
      </c>
    </row>
    <row r="110" spans="1:5" x14ac:dyDescent="0.25">
      <c r="A110" t="s">
        <v>99</v>
      </c>
      <c r="B110" t="s">
        <v>110</v>
      </c>
      <c r="C110">
        <v>1.3478000000000001</v>
      </c>
      <c r="D110">
        <v>1.0323</v>
      </c>
      <c r="E110">
        <v>0.47789999999999999</v>
      </c>
    </row>
    <row r="111" spans="1:5" x14ac:dyDescent="0.25">
      <c r="A111" t="s">
        <v>99</v>
      </c>
      <c r="B111" t="s">
        <v>107</v>
      </c>
      <c r="C111">
        <v>1.3478000000000001</v>
      </c>
      <c r="D111">
        <v>0.80649999999999999</v>
      </c>
      <c r="E111">
        <v>0.61450000000000005</v>
      </c>
    </row>
    <row r="112" spans="1:5" x14ac:dyDescent="0.25">
      <c r="A112" t="s">
        <v>99</v>
      </c>
      <c r="B112" t="s">
        <v>395</v>
      </c>
      <c r="C112">
        <v>1.3478000000000001</v>
      </c>
      <c r="D112">
        <v>1.1291</v>
      </c>
      <c r="E112">
        <v>1.0241</v>
      </c>
    </row>
    <row r="113" spans="1:5" x14ac:dyDescent="0.25">
      <c r="A113" t="s">
        <v>99</v>
      </c>
      <c r="B113" t="s">
        <v>115</v>
      </c>
      <c r="C113">
        <v>1.3478000000000001</v>
      </c>
      <c r="D113">
        <v>1.1613</v>
      </c>
      <c r="E113">
        <v>0.95589999999999997</v>
      </c>
    </row>
    <row r="114" spans="1:5" x14ac:dyDescent="0.25">
      <c r="A114" t="s">
        <v>99</v>
      </c>
      <c r="B114" t="s">
        <v>112</v>
      </c>
      <c r="C114">
        <v>1.3478000000000001</v>
      </c>
      <c r="D114">
        <v>0.6452</v>
      </c>
      <c r="E114">
        <v>0.88759999999999994</v>
      </c>
    </row>
    <row r="115" spans="1:5" x14ac:dyDescent="0.25">
      <c r="A115" t="s">
        <v>99</v>
      </c>
      <c r="B115" t="s">
        <v>113</v>
      </c>
      <c r="C115">
        <v>1.3478000000000001</v>
      </c>
      <c r="D115">
        <v>1.2581</v>
      </c>
      <c r="E115">
        <v>0.71689999999999998</v>
      </c>
    </row>
    <row r="116" spans="1:5" x14ac:dyDescent="0.25">
      <c r="A116" t="s">
        <v>99</v>
      </c>
      <c r="B116" t="s">
        <v>114</v>
      </c>
      <c r="C116">
        <v>1.3478000000000001</v>
      </c>
      <c r="D116">
        <v>1.6775</v>
      </c>
      <c r="E116">
        <v>0.751</v>
      </c>
    </row>
    <row r="117" spans="1:5" x14ac:dyDescent="0.25">
      <c r="A117" t="s">
        <v>99</v>
      </c>
      <c r="B117" t="s">
        <v>116</v>
      </c>
      <c r="C117">
        <v>1.3478000000000001</v>
      </c>
      <c r="D117">
        <v>1</v>
      </c>
      <c r="E117">
        <v>1.3313999999999999</v>
      </c>
    </row>
    <row r="118" spans="1:5" x14ac:dyDescent="0.25">
      <c r="A118" t="s">
        <v>99</v>
      </c>
      <c r="B118" t="s">
        <v>109</v>
      </c>
      <c r="C118">
        <v>1.3478000000000001</v>
      </c>
      <c r="D118">
        <v>0.9355</v>
      </c>
      <c r="E118">
        <v>0.81930000000000003</v>
      </c>
    </row>
    <row r="119" spans="1:5" x14ac:dyDescent="0.25">
      <c r="A119" t="s">
        <v>99</v>
      </c>
      <c r="B119" t="s">
        <v>118</v>
      </c>
      <c r="C119">
        <v>1.3478000000000001</v>
      </c>
      <c r="D119">
        <v>0.871</v>
      </c>
      <c r="E119">
        <v>1.4338</v>
      </c>
    </row>
    <row r="120" spans="1:5" x14ac:dyDescent="0.25">
      <c r="A120" t="s">
        <v>99</v>
      </c>
      <c r="B120" t="s">
        <v>417</v>
      </c>
      <c r="C120">
        <v>1.3478000000000001</v>
      </c>
      <c r="D120">
        <v>0.9032</v>
      </c>
      <c r="E120">
        <v>1.0583</v>
      </c>
    </row>
    <row r="121" spans="1:5" x14ac:dyDescent="0.25">
      <c r="A121" t="s">
        <v>99</v>
      </c>
      <c r="B121" t="s">
        <v>101</v>
      </c>
      <c r="C121">
        <v>1.3478000000000001</v>
      </c>
      <c r="D121">
        <v>1.0323</v>
      </c>
      <c r="E121">
        <v>0.85350000000000004</v>
      </c>
    </row>
    <row r="122" spans="1:5" x14ac:dyDescent="0.25">
      <c r="A122" t="s">
        <v>99</v>
      </c>
      <c r="B122" t="s">
        <v>120</v>
      </c>
      <c r="C122">
        <v>1.3478000000000001</v>
      </c>
      <c r="D122">
        <v>0.80649999999999999</v>
      </c>
      <c r="E122">
        <v>1.2971999999999999</v>
      </c>
    </row>
    <row r="123" spans="1:5" x14ac:dyDescent="0.25">
      <c r="A123" t="s">
        <v>99</v>
      </c>
      <c r="B123" t="s">
        <v>119</v>
      </c>
      <c r="C123">
        <v>1.3478000000000001</v>
      </c>
      <c r="D123">
        <v>0.8387</v>
      </c>
      <c r="E123">
        <v>1.4338</v>
      </c>
    </row>
    <row r="124" spans="1:5" x14ac:dyDescent="0.25">
      <c r="A124" t="s">
        <v>122</v>
      </c>
      <c r="B124" t="s">
        <v>123</v>
      </c>
      <c r="C124">
        <v>1.2608999999999999</v>
      </c>
      <c r="D124">
        <v>1.1033999999999999</v>
      </c>
      <c r="E124">
        <v>1.2653000000000001</v>
      </c>
    </row>
    <row r="125" spans="1:5" x14ac:dyDescent="0.25">
      <c r="A125" t="s">
        <v>122</v>
      </c>
      <c r="B125" t="s">
        <v>125</v>
      </c>
      <c r="C125">
        <v>1.2608999999999999</v>
      </c>
      <c r="D125">
        <v>0.93100000000000005</v>
      </c>
      <c r="E125">
        <v>0.90939999999999999</v>
      </c>
    </row>
    <row r="126" spans="1:5" x14ac:dyDescent="0.25">
      <c r="A126" t="s">
        <v>122</v>
      </c>
      <c r="B126" t="s">
        <v>127</v>
      </c>
      <c r="C126">
        <v>1.2608999999999999</v>
      </c>
      <c r="D126">
        <v>0.75860000000000005</v>
      </c>
      <c r="E126">
        <v>0.75129999999999997</v>
      </c>
    </row>
    <row r="127" spans="1:5" x14ac:dyDescent="0.25">
      <c r="A127" t="s">
        <v>122</v>
      </c>
      <c r="B127" t="s">
        <v>130</v>
      </c>
      <c r="C127">
        <v>1.2608999999999999</v>
      </c>
      <c r="D127">
        <v>1.0345</v>
      </c>
      <c r="E127">
        <v>0.79079999999999995</v>
      </c>
    </row>
    <row r="128" spans="1:5" x14ac:dyDescent="0.25">
      <c r="A128" t="s">
        <v>122</v>
      </c>
      <c r="B128" t="s">
        <v>362</v>
      </c>
      <c r="C128">
        <v>1.2608999999999999</v>
      </c>
      <c r="D128">
        <v>1.3103</v>
      </c>
      <c r="E128">
        <v>0.98850000000000005</v>
      </c>
    </row>
    <row r="129" spans="1:5" x14ac:dyDescent="0.25">
      <c r="A129" t="s">
        <v>122</v>
      </c>
      <c r="B129" t="s">
        <v>126</v>
      </c>
      <c r="C129">
        <v>1.2608999999999999</v>
      </c>
      <c r="D129">
        <v>1.2758</v>
      </c>
      <c r="E129">
        <v>0.83030000000000004</v>
      </c>
    </row>
    <row r="130" spans="1:5" x14ac:dyDescent="0.25">
      <c r="A130" t="s">
        <v>122</v>
      </c>
      <c r="B130" t="s">
        <v>129</v>
      </c>
      <c r="C130">
        <v>1.2608999999999999</v>
      </c>
      <c r="D130">
        <v>1.1033999999999999</v>
      </c>
      <c r="E130">
        <v>1.028</v>
      </c>
    </row>
    <row r="131" spans="1:5" x14ac:dyDescent="0.25">
      <c r="A131" t="s">
        <v>122</v>
      </c>
      <c r="B131" t="s">
        <v>128</v>
      </c>
      <c r="C131">
        <v>1.2608999999999999</v>
      </c>
      <c r="D131">
        <v>1.0345</v>
      </c>
      <c r="E131">
        <v>1.0676000000000001</v>
      </c>
    </row>
    <row r="132" spans="1:5" x14ac:dyDescent="0.25">
      <c r="A132" t="s">
        <v>122</v>
      </c>
      <c r="B132" t="s">
        <v>136</v>
      </c>
      <c r="C132">
        <v>1.2608999999999999</v>
      </c>
      <c r="D132">
        <v>1.3103</v>
      </c>
      <c r="E132">
        <v>0.79079999999999995</v>
      </c>
    </row>
    <row r="133" spans="1:5" x14ac:dyDescent="0.25">
      <c r="A133" t="s">
        <v>122</v>
      </c>
      <c r="B133" t="s">
        <v>131</v>
      </c>
      <c r="C133">
        <v>1.2608999999999999</v>
      </c>
      <c r="D133">
        <v>1.0689</v>
      </c>
      <c r="E133">
        <v>1.0676000000000001</v>
      </c>
    </row>
    <row r="134" spans="1:5" x14ac:dyDescent="0.25">
      <c r="A134" t="s">
        <v>122</v>
      </c>
      <c r="B134" t="s">
        <v>133</v>
      </c>
      <c r="C134">
        <v>1.2608999999999999</v>
      </c>
      <c r="D134">
        <v>0.58620000000000005</v>
      </c>
      <c r="E134">
        <v>1.1861999999999999</v>
      </c>
    </row>
    <row r="135" spans="1:5" x14ac:dyDescent="0.25">
      <c r="A135" t="s">
        <v>122</v>
      </c>
      <c r="B135" t="s">
        <v>135</v>
      </c>
      <c r="C135">
        <v>1.2608999999999999</v>
      </c>
      <c r="D135">
        <v>0.8276</v>
      </c>
      <c r="E135">
        <v>1.1467000000000001</v>
      </c>
    </row>
    <row r="136" spans="1:5" x14ac:dyDescent="0.25">
      <c r="A136" t="s">
        <v>122</v>
      </c>
      <c r="B136" t="s">
        <v>137</v>
      </c>
      <c r="C136">
        <v>1.2608999999999999</v>
      </c>
      <c r="D136">
        <v>1.1033999999999999</v>
      </c>
      <c r="E136">
        <v>0.98850000000000005</v>
      </c>
    </row>
    <row r="137" spans="1:5" x14ac:dyDescent="0.25">
      <c r="A137" t="s">
        <v>122</v>
      </c>
      <c r="B137" t="s">
        <v>401</v>
      </c>
      <c r="C137">
        <v>1.2608999999999999</v>
      </c>
      <c r="D137">
        <v>1.1378999999999999</v>
      </c>
      <c r="E137">
        <v>1.2257</v>
      </c>
    </row>
    <row r="138" spans="1:5" x14ac:dyDescent="0.25">
      <c r="A138" t="s">
        <v>122</v>
      </c>
      <c r="B138" t="s">
        <v>138</v>
      </c>
      <c r="C138">
        <v>1.2608999999999999</v>
      </c>
      <c r="D138">
        <v>1.3103</v>
      </c>
      <c r="E138">
        <v>1.0676000000000001</v>
      </c>
    </row>
    <row r="139" spans="1:5" x14ac:dyDescent="0.25">
      <c r="A139" t="s">
        <v>122</v>
      </c>
      <c r="B139" t="s">
        <v>139</v>
      </c>
      <c r="C139">
        <v>1.2608999999999999</v>
      </c>
      <c r="D139">
        <v>0.93100000000000005</v>
      </c>
      <c r="E139">
        <v>0.67220000000000002</v>
      </c>
    </row>
    <row r="140" spans="1:5" x14ac:dyDescent="0.25">
      <c r="A140" t="s">
        <v>122</v>
      </c>
      <c r="B140" t="s">
        <v>144</v>
      </c>
      <c r="C140">
        <v>1.2608999999999999</v>
      </c>
      <c r="D140">
        <v>1.0689</v>
      </c>
      <c r="E140">
        <v>1.6607000000000001</v>
      </c>
    </row>
    <row r="141" spans="1:5" x14ac:dyDescent="0.25">
      <c r="A141" t="s">
        <v>122</v>
      </c>
      <c r="B141" t="s">
        <v>132</v>
      </c>
      <c r="C141">
        <v>1.2608999999999999</v>
      </c>
      <c r="D141">
        <v>0.93100000000000005</v>
      </c>
      <c r="E141">
        <v>0.98850000000000005</v>
      </c>
    </row>
    <row r="142" spans="1:5" x14ac:dyDescent="0.25">
      <c r="A142" t="s">
        <v>122</v>
      </c>
      <c r="B142" t="s">
        <v>140</v>
      </c>
      <c r="C142">
        <v>1.2608999999999999</v>
      </c>
      <c r="D142">
        <v>1.2413000000000001</v>
      </c>
      <c r="E142">
        <v>0.59309999999999996</v>
      </c>
    </row>
    <row r="143" spans="1:5" x14ac:dyDescent="0.25">
      <c r="A143" t="s">
        <v>122</v>
      </c>
      <c r="B143" t="s">
        <v>124</v>
      </c>
      <c r="C143">
        <v>1.2608999999999999</v>
      </c>
      <c r="D143">
        <v>0.75860000000000005</v>
      </c>
      <c r="E143">
        <v>1.1071</v>
      </c>
    </row>
    <row r="144" spans="1:5" x14ac:dyDescent="0.25">
      <c r="A144" t="s">
        <v>122</v>
      </c>
      <c r="B144" t="s">
        <v>134</v>
      </c>
      <c r="C144">
        <v>1.2608999999999999</v>
      </c>
      <c r="D144">
        <v>0.55169999999999997</v>
      </c>
      <c r="E144">
        <v>1.1467000000000001</v>
      </c>
    </row>
    <row r="145" spans="1:5" x14ac:dyDescent="0.25">
      <c r="A145" t="s">
        <v>122</v>
      </c>
      <c r="B145" t="s">
        <v>141</v>
      </c>
      <c r="C145">
        <v>1.2608999999999999</v>
      </c>
      <c r="D145">
        <v>0.89649999999999996</v>
      </c>
      <c r="E145">
        <v>0.79079999999999995</v>
      </c>
    </row>
    <row r="146" spans="1:5" x14ac:dyDescent="0.25">
      <c r="A146" t="s">
        <v>122</v>
      </c>
      <c r="B146" t="s">
        <v>142</v>
      </c>
      <c r="C146">
        <v>1.2608999999999999</v>
      </c>
      <c r="D146">
        <v>1.0345</v>
      </c>
      <c r="E146">
        <v>0.86990000000000001</v>
      </c>
    </row>
    <row r="147" spans="1:5" x14ac:dyDescent="0.25">
      <c r="A147" t="s">
        <v>122</v>
      </c>
      <c r="B147" t="s">
        <v>143</v>
      </c>
      <c r="C147">
        <v>1.2608999999999999</v>
      </c>
      <c r="D147">
        <v>0.68959999999999999</v>
      </c>
      <c r="E147">
        <v>1.0676000000000001</v>
      </c>
    </row>
    <row r="148" spans="1:5" x14ac:dyDescent="0.25">
      <c r="A148" t="s">
        <v>145</v>
      </c>
      <c r="B148" t="s">
        <v>347</v>
      </c>
      <c r="C148">
        <v>1.4406000000000001</v>
      </c>
      <c r="D148">
        <v>0.99170000000000003</v>
      </c>
      <c r="E148">
        <v>1.2395</v>
      </c>
    </row>
    <row r="149" spans="1:5" x14ac:dyDescent="0.25">
      <c r="A149" t="s">
        <v>145</v>
      </c>
      <c r="B149" t="s">
        <v>349</v>
      </c>
      <c r="C149">
        <v>1.4406000000000001</v>
      </c>
      <c r="D149">
        <v>0.87680000000000002</v>
      </c>
      <c r="E149">
        <v>1.1209</v>
      </c>
    </row>
    <row r="150" spans="1:5" x14ac:dyDescent="0.25">
      <c r="A150" t="s">
        <v>145</v>
      </c>
      <c r="B150" t="s">
        <v>355</v>
      </c>
      <c r="C150">
        <v>1.4406000000000001</v>
      </c>
      <c r="D150">
        <v>0.43840000000000001</v>
      </c>
      <c r="E150">
        <v>1.619</v>
      </c>
    </row>
    <row r="151" spans="1:5" x14ac:dyDescent="0.25">
      <c r="A151" t="s">
        <v>145</v>
      </c>
      <c r="B151" t="s">
        <v>357</v>
      </c>
      <c r="C151">
        <v>1.4406000000000001</v>
      </c>
      <c r="D151">
        <v>0.86770000000000003</v>
      </c>
      <c r="E151">
        <v>0.94650000000000001</v>
      </c>
    </row>
    <row r="152" spans="1:5" x14ac:dyDescent="0.25">
      <c r="A152" t="s">
        <v>145</v>
      </c>
      <c r="B152" t="s">
        <v>360</v>
      </c>
      <c r="C152">
        <v>1.4406000000000001</v>
      </c>
      <c r="D152">
        <v>1.0908</v>
      </c>
      <c r="E152">
        <v>1.0892999999999999</v>
      </c>
    </row>
    <row r="153" spans="1:5" x14ac:dyDescent="0.25">
      <c r="A153" t="s">
        <v>145</v>
      </c>
      <c r="B153" t="s">
        <v>366</v>
      </c>
      <c r="C153">
        <v>1.4406000000000001</v>
      </c>
      <c r="D153">
        <v>1.0578000000000001</v>
      </c>
      <c r="E153">
        <v>0.71360000000000001</v>
      </c>
    </row>
    <row r="154" spans="1:5" x14ac:dyDescent="0.25">
      <c r="A154" t="s">
        <v>145</v>
      </c>
      <c r="B154" t="s">
        <v>371</v>
      </c>
      <c r="C154">
        <v>1.4406000000000001</v>
      </c>
      <c r="D154">
        <v>0.90239999999999998</v>
      </c>
      <c r="E154">
        <v>0.82820000000000005</v>
      </c>
    </row>
    <row r="155" spans="1:5" x14ac:dyDescent="0.25">
      <c r="A155" t="s">
        <v>145</v>
      </c>
      <c r="B155" t="s">
        <v>149</v>
      </c>
      <c r="C155">
        <v>1.4406000000000001</v>
      </c>
      <c r="D155">
        <v>0.69420000000000004</v>
      </c>
      <c r="E155">
        <v>1.5774999999999999</v>
      </c>
    </row>
    <row r="156" spans="1:5" x14ac:dyDescent="0.25">
      <c r="A156" t="s">
        <v>145</v>
      </c>
      <c r="B156" t="s">
        <v>375</v>
      </c>
      <c r="C156">
        <v>1.4406000000000001</v>
      </c>
      <c r="D156">
        <v>0.82640000000000002</v>
      </c>
      <c r="E156">
        <v>0.45069999999999999</v>
      </c>
    </row>
    <row r="157" spans="1:5" x14ac:dyDescent="0.25">
      <c r="A157" t="s">
        <v>145</v>
      </c>
      <c r="B157" t="s">
        <v>388</v>
      </c>
      <c r="C157">
        <v>1.4406000000000001</v>
      </c>
      <c r="D157">
        <v>1.1106</v>
      </c>
      <c r="E157">
        <v>1.1043000000000001</v>
      </c>
    </row>
    <row r="158" spans="1:5" x14ac:dyDescent="0.25">
      <c r="A158" t="s">
        <v>145</v>
      </c>
      <c r="B158" t="s">
        <v>389</v>
      </c>
      <c r="C158">
        <v>1.4406000000000001</v>
      </c>
      <c r="D158">
        <v>1.1106</v>
      </c>
      <c r="E158">
        <v>0.74929999999999997</v>
      </c>
    </row>
    <row r="159" spans="1:5" x14ac:dyDescent="0.25">
      <c r="A159" t="s">
        <v>145</v>
      </c>
      <c r="B159" t="s">
        <v>391</v>
      </c>
      <c r="C159">
        <v>1.4406000000000001</v>
      </c>
      <c r="D159">
        <v>0.86770000000000003</v>
      </c>
      <c r="E159">
        <v>1.3409</v>
      </c>
    </row>
    <row r="160" spans="1:5" x14ac:dyDescent="0.25">
      <c r="A160" t="s">
        <v>145</v>
      </c>
      <c r="B160" t="s">
        <v>146</v>
      </c>
      <c r="C160">
        <v>1.4406000000000001</v>
      </c>
      <c r="D160">
        <v>0.99170000000000003</v>
      </c>
      <c r="E160">
        <v>1.2770999999999999</v>
      </c>
    </row>
    <row r="161" spans="1:5" x14ac:dyDescent="0.25">
      <c r="A161" t="s">
        <v>145</v>
      </c>
      <c r="B161" t="s">
        <v>404</v>
      </c>
      <c r="C161">
        <v>1.4406000000000001</v>
      </c>
      <c r="D161">
        <v>1.0908</v>
      </c>
      <c r="E161">
        <v>0.75119999999999998</v>
      </c>
    </row>
    <row r="162" spans="1:5" x14ac:dyDescent="0.25">
      <c r="A162" t="s">
        <v>145</v>
      </c>
      <c r="B162" t="s">
        <v>419</v>
      </c>
      <c r="C162">
        <v>1.4406000000000001</v>
      </c>
      <c r="D162">
        <v>1.2148000000000001</v>
      </c>
      <c r="E162">
        <v>0.63100000000000001</v>
      </c>
    </row>
    <row r="163" spans="1:5" x14ac:dyDescent="0.25">
      <c r="A163" t="s">
        <v>145</v>
      </c>
      <c r="B163" t="s">
        <v>423</v>
      </c>
      <c r="C163">
        <v>1.4406000000000001</v>
      </c>
      <c r="D163">
        <v>1.0728</v>
      </c>
      <c r="E163">
        <v>0.5736</v>
      </c>
    </row>
    <row r="164" spans="1:5" x14ac:dyDescent="0.25">
      <c r="A164" t="s">
        <v>145</v>
      </c>
      <c r="B164" t="s">
        <v>425</v>
      </c>
      <c r="C164">
        <v>1.4406000000000001</v>
      </c>
      <c r="D164">
        <v>1.4214</v>
      </c>
      <c r="E164">
        <v>0.60099999999999998</v>
      </c>
    </row>
    <row r="165" spans="1:5" x14ac:dyDescent="0.25">
      <c r="A165" t="s">
        <v>145</v>
      </c>
      <c r="B165" t="s">
        <v>427</v>
      </c>
      <c r="C165">
        <v>1.4406000000000001</v>
      </c>
      <c r="D165">
        <v>1.1358999999999999</v>
      </c>
      <c r="E165">
        <v>0.71709999999999996</v>
      </c>
    </row>
    <row r="166" spans="1:5" x14ac:dyDescent="0.25">
      <c r="A166" t="s">
        <v>145</v>
      </c>
      <c r="B166" t="s">
        <v>432</v>
      </c>
      <c r="C166">
        <v>1.4406000000000001</v>
      </c>
      <c r="D166">
        <v>1.0578000000000001</v>
      </c>
      <c r="E166">
        <v>1.9156</v>
      </c>
    </row>
    <row r="167" spans="1:5" x14ac:dyDescent="0.25">
      <c r="A167" t="s">
        <v>145</v>
      </c>
      <c r="B167" t="s">
        <v>433</v>
      </c>
      <c r="C167">
        <v>1.4406000000000001</v>
      </c>
      <c r="D167">
        <v>0.82640000000000002</v>
      </c>
      <c r="E167">
        <v>1.3522000000000001</v>
      </c>
    </row>
    <row r="168" spans="1:5" x14ac:dyDescent="0.25">
      <c r="A168" t="s">
        <v>145</v>
      </c>
      <c r="B168" t="s">
        <v>434</v>
      </c>
      <c r="C168">
        <v>1.4406000000000001</v>
      </c>
      <c r="D168">
        <v>0.86770000000000003</v>
      </c>
      <c r="E168">
        <v>1.262</v>
      </c>
    </row>
    <row r="169" spans="1:5" x14ac:dyDescent="0.25">
      <c r="A169" t="s">
        <v>145</v>
      </c>
      <c r="B169" t="s">
        <v>148</v>
      </c>
      <c r="C169">
        <v>1.4406000000000001</v>
      </c>
      <c r="D169">
        <v>1.1043000000000001</v>
      </c>
      <c r="E169">
        <v>0.64539999999999997</v>
      </c>
    </row>
    <row r="170" spans="1:5" x14ac:dyDescent="0.25">
      <c r="A170" t="s">
        <v>145</v>
      </c>
      <c r="B170" t="s">
        <v>147</v>
      </c>
      <c r="C170">
        <v>1.4406000000000001</v>
      </c>
      <c r="D170">
        <v>1.1238999999999999</v>
      </c>
      <c r="E170">
        <v>0.93899999999999995</v>
      </c>
    </row>
    <row r="171" spans="1:5" x14ac:dyDescent="0.25">
      <c r="A171" t="s">
        <v>21</v>
      </c>
      <c r="B171" t="s">
        <v>152</v>
      </c>
      <c r="C171">
        <v>1.3974</v>
      </c>
      <c r="D171">
        <v>0.75329999999999997</v>
      </c>
      <c r="E171">
        <v>1.0424</v>
      </c>
    </row>
    <row r="172" spans="1:5" x14ac:dyDescent="0.25">
      <c r="A172" t="s">
        <v>21</v>
      </c>
      <c r="B172" t="s">
        <v>269</v>
      </c>
      <c r="C172">
        <v>1.3974</v>
      </c>
      <c r="D172">
        <v>0.71560000000000001</v>
      </c>
      <c r="E172">
        <v>0.81079999999999997</v>
      </c>
    </row>
    <row r="173" spans="1:5" x14ac:dyDescent="0.25">
      <c r="A173" t="s">
        <v>21</v>
      </c>
      <c r="B173" t="s">
        <v>264</v>
      </c>
      <c r="C173">
        <v>1.3974</v>
      </c>
      <c r="D173">
        <v>1.2052</v>
      </c>
      <c r="E173">
        <v>1.2741</v>
      </c>
    </row>
    <row r="174" spans="1:5" x14ac:dyDescent="0.25">
      <c r="A174" t="s">
        <v>21</v>
      </c>
      <c r="B174" t="s">
        <v>372</v>
      </c>
      <c r="C174">
        <v>1.3974</v>
      </c>
      <c r="D174">
        <v>0.30130000000000001</v>
      </c>
      <c r="E174">
        <v>1.1969000000000001</v>
      </c>
    </row>
    <row r="175" spans="1:5" x14ac:dyDescent="0.25">
      <c r="A175" t="s">
        <v>21</v>
      </c>
      <c r="B175" t="s">
        <v>267</v>
      </c>
      <c r="C175">
        <v>1.3974</v>
      </c>
      <c r="D175">
        <v>1.0546</v>
      </c>
      <c r="E175">
        <v>1.0038</v>
      </c>
    </row>
    <row r="176" spans="1:5" x14ac:dyDescent="0.25">
      <c r="A176" t="s">
        <v>21</v>
      </c>
      <c r="B176" t="s">
        <v>272</v>
      </c>
      <c r="C176">
        <v>1.3974</v>
      </c>
      <c r="D176">
        <v>1.0546</v>
      </c>
      <c r="E176">
        <v>0.42470000000000002</v>
      </c>
    </row>
    <row r="177" spans="1:5" x14ac:dyDescent="0.25">
      <c r="A177" t="s">
        <v>21</v>
      </c>
      <c r="B177" t="s">
        <v>397</v>
      </c>
      <c r="C177">
        <v>1.3974</v>
      </c>
      <c r="D177">
        <v>1.1676</v>
      </c>
      <c r="E177">
        <v>1.1196999999999999</v>
      </c>
    </row>
    <row r="178" spans="1:5" x14ac:dyDescent="0.25">
      <c r="A178" t="s">
        <v>21</v>
      </c>
      <c r="B178" t="s">
        <v>274</v>
      </c>
      <c r="C178">
        <v>1.3974</v>
      </c>
      <c r="D178">
        <v>1.5819000000000001</v>
      </c>
      <c r="E178">
        <v>0.88800000000000001</v>
      </c>
    </row>
    <row r="179" spans="1:5" x14ac:dyDescent="0.25">
      <c r="A179" t="s">
        <v>21</v>
      </c>
      <c r="B179" t="s">
        <v>150</v>
      </c>
      <c r="C179">
        <v>1.3974</v>
      </c>
      <c r="D179">
        <v>1.2052</v>
      </c>
      <c r="E179">
        <v>0.88800000000000001</v>
      </c>
    </row>
    <row r="180" spans="1:5" x14ac:dyDescent="0.25">
      <c r="A180" t="s">
        <v>21</v>
      </c>
      <c r="B180" t="s">
        <v>275</v>
      </c>
      <c r="C180">
        <v>1.3974</v>
      </c>
      <c r="D180">
        <v>0.71560000000000001</v>
      </c>
      <c r="E180">
        <v>1.0038</v>
      </c>
    </row>
    <row r="181" spans="1:5" x14ac:dyDescent="0.25">
      <c r="A181" t="s">
        <v>21</v>
      </c>
      <c r="B181" t="s">
        <v>23</v>
      </c>
      <c r="C181">
        <v>1.3974</v>
      </c>
      <c r="D181">
        <v>1.6194999999999999</v>
      </c>
      <c r="E181">
        <v>0.81079999999999997</v>
      </c>
    </row>
    <row r="182" spans="1:5" x14ac:dyDescent="0.25">
      <c r="A182" t="s">
        <v>21</v>
      </c>
      <c r="B182" t="s">
        <v>22</v>
      </c>
      <c r="C182">
        <v>1.3974</v>
      </c>
      <c r="D182">
        <v>1.2806</v>
      </c>
      <c r="E182">
        <v>1.3512999999999999</v>
      </c>
    </row>
    <row r="183" spans="1:5" x14ac:dyDescent="0.25">
      <c r="A183" t="s">
        <v>21</v>
      </c>
      <c r="B183" t="s">
        <v>266</v>
      </c>
      <c r="C183">
        <v>1.3974</v>
      </c>
      <c r="D183">
        <v>0.79090000000000005</v>
      </c>
      <c r="E183">
        <v>1.1196999999999999</v>
      </c>
    </row>
    <row r="184" spans="1:5" x14ac:dyDescent="0.25">
      <c r="A184" t="s">
        <v>21</v>
      </c>
      <c r="B184" t="s">
        <v>268</v>
      </c>
      <c r="C184">
        <v>1.3974</v>
      </c>
      <c r="D184">
        <v>0.94159999999999999</v>
      </c>
      <c r="E184">
        <v>1.1583000000000001</v>
      </c>
    </row>
    <row r="185" spans="1:5" x14ac:dyDescent="0.25">
      <c r="A185" t="s">
        <v>21</v>
      </c>
      <c r="B185" t="s">
        <v>151</v>
      </c>
      <c r="C185">
        <v>1.3974</v>
      </c>
      <c r="D185">
        <v>0.8286</v>
      </c>
      <c r="E185">
        <v>1.5057</v>
      </c>
    </row>
    <row r="186" spans="1:5" x14ac:dyDescent="0.25">
      <c r="A186" t="s">
        <v>21</v>
      </c>
      <c r="B186" t="s">
        <v>153</v>
      </c>
      <c r="C186">
        <v>1.3974</v>
      </c>
      <c r="D186">
        <v>1.6572</v>
      </c>
      <c r="E186">
        <v>0.54049999999999998</v>
      </c>
    </row>
    <row r="187" spans="1:5" x14ac:dyDescent="0.25">
      <c r="A187" t="s">
        <v>21</v>
      </c>
      <c r="B187" t="s">
        <v>273</v>
      </c>
      <c r="C187">
        <v>1.3974</v>
      </c>
      <c r="D187">
        <v>0.60260000000000002</v>
      </c>
      <c r="E187">
        <v>0.81079999999999997</v>
      </c>
    </row>
    <row r="188" spans="1:5" x14ac:dyDescent="0.25">
      <c r="A188" t="s">
        <v>21</v>
      </c>
      <c r="B188" t="s">
        <v>265</v>
      </c>
      <c r="C188">
        <v>1.3974</v>
      </c>
      <c r="D188">
        <v>0.97929999999999995</v>
      </c>
      <c r="E188">
        <v>0.81079999999999997</v>
      </c>
    </row>
    <row r="189" spans="1:5" x14ac:dyDescent="0.25">
      <c r="A189" t="s">
        <v>21</v>
      </c>
      <c r="B189" t="s">
        <v>271</v>
      </c>
      <c r="C189">
        <v>1.3974</v>
      </c>
      <c r="D189">
        <v>0.75329999999999997</v>
      </c>
      <c r="E189">
        <v>1.1196999999999999</v>
      </c>
    </row>
    <row r="190" spans="1:5" x14ac:dyDescent="0.25">
      <c r="A190" t="s">
        <v>21</v>
      </c>
      <c r="B190" t="s">
        <v>270</v>
      </c>
      <c r="C190">
        <v>1.3974</v>
      </c>
      <c r="D190">
        <v>0.79090000000000005</v>
      </c>
      <c r="E190">
        <v>1.1196999999999999</v>
      </c>
    </row>
    <row r="191" spans="1:5" x14ac:dyDescent="0.25">
      <c r="A191" t="s">
        <v>154</v>
      </c>
      <c r="B191" t="s">
        <v>159</v>
      </c>
      <c r="C191">
        <v>1.3447</v>
      </c>
      <c r="D191">
        <v>0.82189999999999996</v>
      </c>
      <c r="E191">
        <v>0.85209999999999997</v>
      </c>
    </row>
    <row r="192" spans="1:5" x14ac:dyDescent="0.25">
      <c r="A192" t="s">
        <v>154</v>
      </c>
      <c r="B192" t="s">
        <v>161</v>
      </c>
      <c r="C192">
        <v>1.3447</v>
      </c>
      <c r="D192">
        <v>0.58709999999999996</v>
      </c>
      <c r="E192">
        <v>0.60150000000000003</v>
      </c>
    </row>
    <row r="193" spans="1:5" x14ac:dyDescent="0.25">
      <c r="A193" t="s">
        <v>154</v>
      </c>
      <c r="B193" t="s">
        <v>163</v>
      </c>
      <c r="C193">
        <v>1.3447</v>
      </c>
      <c r="D193">
        <v>1.4873000000000001</v>
      </c>
      <c r="E193">
        <v>0.90229999999999999</v>
      </c>
    </row>
    <row r="194" spans="1:5" x14ac:dyDescent="0.25">
      <c r="A194" t="s">
        <v>154</v>
      </c>
      <c r="B194" t="s">
        <v>160</v>
      </c>
      <c r="C194">
        <v>1.3447</v>
      </c>
      <c r="D194">
        <v>0.66539999999999999</v>
      </c>
      <c r="E194">
        <v>0.95240000000000002</v>
      </c>
    </row>
    <row r="195" spans="1:5" x14ac:dyDescent="0.25">
      <c r="A195" t="s">
        <v>154</v>
      </c>
      <c r="B195" t="s">
        <v>165</v>
      </c>
      <c r="C195">
        <v>1.3447</v>
      </c>
      <c r="D195">
        <v>0.82189999999999996</v>
      </c>
      <c r="E195">
        <v>1.3533999999999999</v>
      </c>
    </row>
    <row r="196" spans="1:5" x14ac:dyDescent="0.25">
      <c r="A196" t="s">
        <v>154</v>
      </c>
      <c r="B196" t="s">
        <v>164</v>
      </c>
      <c r="C196">
        <v>1.3447</v>
      </c>
      <c r="D196">
        <v>0.82189999999999996</v>
      </c>
      <c r="E196">
        <v>1.5539000000000001</v>
      </c>
    </row>
    <row r="197" spans="1:5" x14ac:dyDescent="0.25">
      <c r="A197" t="s">
        <v>154</v>
      </c>
      <c r="B197" t="s">
        <v>167</v>
      </c>
      <c r="C197">
        <v>1.3447</v>
      </c>
      <c r="D197">
        <v>1.4481999999999999</v>
      </c>
      <c r="E197">
        <v>0.4511</v>
      </c>
    </row>
    <row r="198" spans="1:5" x14ac:dyDescent="0.25">
      <c r="A198" t="s">
        <v>154</v>
      </c>
      <c r="B198" t="s">
        <v>168</v>
      </c>
      <c r="C198">
        <v>1.3447</v>
      </c>
      <c r="D198">
        <v>0.86109999999999998</v>
      </c>
      <c r="E198">
        <v>0.90229999999999999</v>
      </c>
    </row>
    <row r="199" spans="1:5" x14ac:dyDescent="0.25">
      <c r="A199" t="s">
        <v>154</v>
      </c>
      <c r="B199" t="s">
        <v>156</v>
      </c>
      <c r="C199">
        <v>1.3447</v>
      </c>
      <c r="D199">
        <v>1.3698999999999999</v>
      </c>
      <c r="E199">
        <v>0.70179999999999998</v>
      </c>
    </row>
    <row r="200" spans="1:5" x14ac:dyDescent="0.25">
      <c r="A200" t="s">
        <v>154</v>
      </c>
      <c r="B200" t="s">
        <v>169</v>
      </c>
      <c r="C200">
        <v>1.3447</v>
      </c>
      <c r="D200">
        <v>0.74370000000000003</v>
      </c>
      <c r="E200">
        <v>1.1529</v>
      </c>
    </row>
    <row r="201" spans="1:5" x14ac:dyDescent="0.25">
      <c r="A201" t="s">
        <v>154</v>
      </c>
      <c r="B201" t="s">
        <v>162</v>
      </c>
      <c r="C201">
        <v>1.3447</v>
      </c>
      <c r="D201">
        <v>0.62619999999999998</v>
      </c>
      <c r="E201">
        <v>1.1529</v>
      </c>
    </row>
    <row r="202" spans="1:5" x14ac:dyDescent="0.25">
      <c r="A202" t="s">
        <v>154</v>
      </c>
      <c r="B202" t="s">
        <v>170</v>
      </c>
      <c r="C202">
        <v>1.3447</v>
      </c>
      <c r="D202">
        <v>1.0959000000000001</v>
      </c>
      <c r="E202">
        <v>1.4035</v>
      </c>
    </row>
    <row r="203" spans="1:5" x14ac:dyDescent="0.25">
      <c r="A203" t="s">
        <v>154</v>
      </c>
      <c r="B203" t="s">
        <v>166</v>
      </c>
      <c r="C203">
        <v>1.3447</v>
      </c>
      <c r="D203">
        <v>0.66539999999999999</v>
      </c>
      <c r="E203">
        <v>1.2531000000000001</v>
      </c>
    </row>
    <row r="204" spans="1:5" x14ac:dyDescent="0.25">
      <c r="A204" t="s">
        <v>154</v>
      </c>
      <c r="B204" t="s">
        <v>174</v>
      </c>
      <c r="C204">
        <v>1.3447</v>
      </c>
      <c r="D204">
        <v>1.2133</v>
      </c>
      <c r="E204">
        <v>0.90229999999999999</v>
      </c>
    </row>
    <row r="205" spans="1:5" x14ac:dyDescent="0.25">
      <c r="A205" t="s">
        <v>154</v>
      </c>
      <c r="B205" t="s">
        <v>172</v>
      </c>
      <c r="C205">
        <v>1.3447</v>
      </c>
      <c r="D205">
        <v>1.0176000000000001</v>
      </c>
      <c r="E205">
        <v>0.95240000000000002</v>
      </c>
    </row>
    <row r="206" spans="1:5" x14ac:dyDescent="0.25">
      <c r="A206" t="s">
        <v>154</v>
      </c>
      <c r="B206" t="s">
        <v>171</v>
      </c>
      <c r="C206">
        <v>1.3447</v>
      </c>
      <c r="D206">
        <v>0.9002</v>
      </c>
      <c r="E206">
        <v>1.0024999999999999</v>
      </c>
    </row>
    <row r="207" spans="1:5" x14ac:dyDescent="0.25">
      <c r="A207" t="s">
        <v>154</v>
      </c>
      <c r="B207" t="s">
        <v>158</v>
      </c>
      <c r="C207">
        <v>1.3447</v>
      </c>
      <c r="D207">
        <v>0.93940000000000001</v>
      </c>
      <c r="E207">
        <v>1.1028</v>
      </c>
    </row>
    <row r="208" spans="1:5" x14ac:dyDescent="0.25">
      <c r="A208" t="s">
        <v>154</v>
      </c>
      <c r="B208" t="s">
        <v>155</v>
      </c>
      <c r="C208">
        <v>1.3447</v>
      </c>
      <c r="D208">
        <v>1.7222</v>
      </c>
      <c r="E208">
        <v>0.90229999999999999</v>
      </c>
    </row>
    <row r="209" spans="1:5" x14ac:dyDescent="0.25">
      <c r="A209" t="s">
        <v>154</v>
      </c>
      <c r="B209" t="s">
        <v>157</v>
      </c>
      <c r="C209">
        <v>1.3447</v>
      </c>
      <c r="D209">
        <v>1.2524999999999999</v>
      </c>
      <c r="E209">
        <v>0.75190000000000001</v>
      </c>
    </row>
    <row r="210" spans="1:5" x14ac:dyDescent="0.25">
      <c r="A210" t="s">
        <v>154</v>
      </c>
      <c r="B210" t="s">
        <v>173</v>
      </c>
      <c r="C210">
        <v>1.3447</v>
      </c>
      <c r="D210">
        <v>0.93940000000000001</v>
      </c>
      <c r="E210">
        <v>1.1529</v>
      </c>
    </row>
    <row r="211" spans="1:5" x14ac:dyDescent="0.25">
      <c r="A211" t="s">
        <v>175</v>
      </c>
      <c r="B211" t="s">
        <v>284</v>
      </c>
      <c r="C211">
        <v>1.1583000000000001</v>
      </c>
      <c r="D211">
        <v>1.2949999999999999</v>
      </c>
      <c r="E211">
        <v>1.2748999999999999</v>
      </c>
    </row>
    <row r="212" spans="1:5" x14ac:dyDescent="0.25">
      <c r="A212" t="s">
        <v>175</v>
      </c>
      <c r="B212" t="s">
        <v>179</v>
      </c>
      <c r="C212">
        <v>1.1583000000000001</v>
      </c>
      <c r="D212">
        <v>0.76180000000000003</v>
      </c>
      <c r="E212">
        <v>1.3499000000000001</v>
      </c>
    </row>
    <row r="213" spans="1:5" x14ac:dyDescent="0.25">
      <c r="A213" t="s">
        <v>175</v>
      </c>
      <c r="B213" t="s">
        <v>282</v>
      </c>
      <c r="C213">
        <v>1.1583000000000001</v>
      </c>
      <c r="D213">
        <v>0.95930000000000004</v>
      </c>
      <c r="E213">
        <v>0.63749999999999996</v>
      </c>
    </row>
    <row r="214" spans="1:5" x14ac:dyDescent="0.25">
      <c r="A214" t="s">
        <v>175</v>
      </c>
      <c r="B214" t="s">
        <v>176</v>
      </c>
      <c r="C214">
        <v>1.1583000000000001</v>
      </c>
      <c r="D214">
        <v>0.86329999999999996</v>
      </c>
      <c r="E214">
        <v>0.79679999999999995</v>
      </c>
    </row>
    <row r="215" spans="1:5" x14ac:dyDescent="0.25">
      <c r="A215" t="s">
        <v>175</v>
      </c>
      <c r="B215" t="s">
        <v>285</v>
      </c>
      <c r="C215">
        <v>1.1583000000000001</v>
      </c>
      <c r="D215">
        <v>0.91410000000000002</v>
      </c>
      <c r="E215">
        <v>1.0687</v>
      </c>
    </row>
    <row r="216" spans="1:5" x14ac:dyDescent="0.25">
      <c r="A216" t="s">
        <v>175</v>
      </c>
      <c r="B216" t="s">
        <v>277</v>
      </c>
      <c r="C216">
        <v>1.1583000000000001</v>
      </c>
      <c r="D216">
        <v>0.55859999999999999</v>
      </c>
      <c r="E216">
        <v>1.0125</v>
      </c>
    </row>
    <row r="217" spans="1:5" x14ac:dyDescent="0.25">
      <c r="A217" t="s">
        <v>175</v>
      </c>
      <c r="B217" t="s">
        <v>281</v>
      </c>
      <c r="C217">
        <v>1.1583000000000001</v>
      </c>
      <c r="D217">
        <v>0.53959999999999997</v>
      </c>
      <c r="E217">
        <v>1.2549999999999999</v>
      </c>
    </row>
    <row r="218" spans="1:5" x14ac:dyDescent="0.25">
      <c r="A218" t="s">
        <v>175</v>
      </c>
      <c r="B218" t="s">
        <v>178</v>
      </c>
      <c r="C218">
        <v>1.1583000000000001</v>
      </c>
      <c r="D218">
        <v>0.53959999999999997</v>
      </c>
      <c r="E218">
        <v>1.1953</v>
      </c>
    </row>
    <row r="219" spans="1:5" x14ac:dyDescent="0.25">
      <c r="A219" t="s">
        <v>175</v>
      </c>
      <c r="B219" t="s">
        <v>278</v>
      </c>
      <c r="C219">
        <v>1.1583000000000001</v>
      </c>
      <c r="D219">
        <v>0.9173</v>
      </c>
      <c r="E219">
        <v>1.6734</v>
      </c>
    </row>
    <row r="220" spans="1:5" x14ac:dyDescent="0.25">
      <c r="A220" t="s">
        <v>175</v>
      </c>
      <c r="B220" t="s">
        <v>276</v>
      </c>
      <c r="C220">
        <v>1.1583000000000001</v>
      </c>
      <c r="D220">
        <v>2.0623999999999998</v>
      </c>
      <c r="E220">
        <v>0.21249999999999999</v>
      </c>
    </row>
    <row r="221" spans="1:5" x14ac:dyDescent="0.25">
      <c r="A221" t="s">
        <v>175</v>
      </c>
      <c r="B221" t="s">
        <v>279</v>
      </c>
      <c r="C221">
        <v>1.1583000000000001</v>
      </c>
      <c r="D221">
        <v>1.0551999999999999</v>
      </c>
      <c r="E221">
        <v>0.85</v>
      </c>
    </row>
    <row r="222" spans="1:5" x14ac:dyDescent="0.25">
      <c r="A222" t="s">
        <v>175</v>
      </c>
      <c r="B222" t="s">
        <v>283</v>
      </c>
      <c r="C222">
        <v>1.1583000000000001</v>
      </c>
      <c r="D222">
        <v>0.70150000000000001</v>
      </c>
      <c r="E222">
        <v>1.2549999999999999</v>
      </c>
    </row>
    <row r="223" spans="1:5" x14ac:dyDescent="0.25">
      <c r="A223" t="s">
        <v>175</v>
      </c>
      <c r="B223" t="s">
        <v>177</v>
      </c>
      <c r="C223">
        <v>1.1583000000000001</v>
      </c>
      <c r="D223">
        <v>1.7746</v>
      </c>
      <c r="E223">
        <v>0.69059999999999999</v>
      </c>
    </row>
    <row r="224" spans="1:5" x14ac:dyDescent="0.25">
      <c r="A224" t="s">
        <v>175</v>
      </c>
      <c r="B224" t="s">
        <v>280</v>
      </c>
      <c r="C224">
        <v>1.1583000000000001</v>
      </c>
      <c r="D224">
        <v>0.86329999999999996</v>
      </c>
      <c r="E224">
        <v>0.9</v>
      </c>
    </row>
    <row r="225" spans="1:5" x14ac:dyDescent="0.25">
      <c r="A225" t="s">
        <v>24</v>
      </c>
      <c r="B225" t="s">
        <v>292</v>
      </c>
      <c r="C225">
        <v>1.6263000000000001</v>
      </c>
      <c r="D225">
        <v>1.5858000000000001</v>
      </c>
      <c r="E225">
        <v>0.88560000000000005</v>
      </c>
    </row>
    <row r="226" spans="1:5" x14ac:dyDescent="0.25">
      <c r="A226" t="s">
        <v>24</v>
      </c>
      <c r="B226" t="s">
        <v>289</v>
      </c>
      <c r="C226">
        <v>1.6263000000000001</v>
      </c>
      <c r="D226">
        <v>0.6149</v>
      </c>
      <c r="E226">
        <v>1.4391</v>
      </c>
    </row>
    <row r="227" spans="1:5" x14ac:dyDescent="0.25">
      <c r="A227" t="s">
        <v>24</v>
      </c>
      <c r="B227" t="s">
        <v>180</v>
      </c>
      <c r="C227">
        <v>1.6263000000000001</v>
      </c>
      <c r="D227">
        <v>1.0680000000000001</v>
      </c>
      <c r="E227">
        <v>1.2177</v>
      </c>
    </row>
    <row r="228" spans="1:5" x14ac:dyDescent="0.25">
      <c r="A228" t="s">
        <v>24</v>
      </c>
      <c r="B228" t="s">
        <v>326</v>
      </c>
      <c r="C228">
        <v>1.6263000000000001</v>
      </c>
      <c r="D228">
        <v>0.71199999999999997</v>
      </c>
      <c r="E228">
        <v>1.1808000000000001</v>
      </c>
    </row>
    <row r="229" spans="1:5" x14ac:dyDescent="0.25">
      <c r="A229" t="s">
        <v>24</v>
      </c>
      <c r="B229" t="s">
        <v>288</v>
      </c>
      <c r="C229">
        <v>1.6263000000000001</v>
      </c>
      <c r="D229">
        <v>0.74429999999999996</v>
      </c>
      <c r="E229">
        <v>1.2915000000000001</v>
      </c>
    </row>
    <row r="230" spans="1:5" x14ac:dyDescent="0.25">
      <c r="A230" t="s">
        <v>24</v>
      </c>
      <c r="B230" t="s">
        <v>287</v>
      </c>
      <c r="C230">
        <v>1.6263000000000001</v>
      </c>
      <c r="D230">
        <v>0.80910000000000004</v>
      </c>
      <c r="E230">
        <v>0.92249999999999999</v>
      </c>
    </row>
    <row r="231" spans="1:5" x14ac:dyDescent="0.25">
      <c r="A231" t="s">
        <v>24</v>
      </c>
      <c r="B231" t="s">
        <v>293</v>
      </c>
      <c r="C231">
        <v>1.6263000000000001</v>
      </c>
      <c r="D231">
        <v>0.9385</v>
      </c>
      <c r="E231">
        <v>1.107</v>
      </c>
    </row>
    <row r="232" spans="1:5" x14ac:dyDescent="0.25">
      <c r="A232" t="s">
        <v>24</v>
      </c>
      <c r="B232" t="s">
        <v>294</v>
      </c>
      <c r="C232">
        <v>1.6263000000000001</v>
      </c>
      <c r="D232">
        <v>1.7152000000000001</v>
      </c>
      <c r="E232">
        <v>0.66420000000000001</v>
      </c>
    </row>
    <row r="233" spans="1:5" x14ac:dyDescent="0.25">
      <c r="A233" t="s">
        <v>24</v>
      </c>
      <c r="B233" t="s">
        <v>295</v>
      </c>
      <c r="C233">
        <v>1.6263000000000001</v>
      </c>
      <c r="D233">
        <v>1.2945</v>
      </c>
      <c r="E233">
        <v>0.66420000000000001</v>
      </c>
    </row>
    <row r="234" spans="1:5" x14ac:dyDescent="0.25">
      <c r="A234" t="s">
        <v>24</v>
      </c>
      <c r="B234" t="s">
        <v>25</v>
      </c>
      <c r="C234">
        <v>1.6263000000000001</v>
      </c>
      <c r="D234">
        <v>1.1651</v>
      </c>
      <c r="E234">
        <v>0.84870000000000001</v>
      </c>
    </row>
    <row r="235" spans="1:5" x14ac:dyDescent="0.25">
      <c r="A235" t="s">
        <v>24</v>
      </c>
      <c r="B235" t="s">
        <v>327</v>
      </c>
      <c r="C235">
        <v>1.6263000000000001</v>
      </c>
      <c r="D235">
        <v>1.0032000000000001</v>
      </c>
      <c r="E235">
        <v>0.88560000000000005</v>
      </c>
    </row>
    <row r="236" spans="1:5" x14ac:dyDescent="0.25">
      <c r="A236" t="s">
        <v>24</v>
      </c>
      <c r="B236" t="s">
        <v>286</v>
      </c>
      <c r="C236">
        <v>1.6263000000000001</v>
      </c>
      <c r="D236">
        <v>1.6181000000000001</v>
      </c>
      <c r="E236">
        <v>0.73799999999999999</v>
      </c>
    </row>
    <row r="237" spans="1:5" x14ac:dyDescent="0.25">
      <c r="A237" t="s">
        <v>24</v>
      </c>
      <c r="B237" t="s">
        <v>291</v>
      </c>
      <c r="C237">
        <v>1.6263000000000001</v>
      </c>
      <c r="D237">
        <v>0.51780000000000004</v>
      </c>
      <c r="E237">
        <v>1.4391</v>
      </c>
    </row>
    <row r="238" spans="1:5" x14ac:dyDescent="0.25">
      <c r="A238" t="s">
        <v>24</v>
      </c>
      <c r="B238" t="s">
        <v>26</v>
      </c>
      <c r="C238">
        <v>1.6263000000000001</v>
      </c>
      <c r="D238">
        <v>1.3592</v>
      </c>
      <c r="E238">
        <v>0.66420000000000001</v>
      </c>
    </row>
    <row r="239" spans="1:5" x14ac:dyDescent="0.25">
      <c r="A239" t="s">
        <v>24</v>
      </c>
      <c r="B239" t="s">
        <v>184</v>
      </c>
      <c r="C239">
        <v>1.6263000000000001</v>
      </c>
      <c r="D239">
        <v>1.0356000000000001</v>
      </c>
      <c r="E239">
        <v>0.95940000000000003</v>
      </c>
    </row>
    <row r="240" spans="1:5" x14ac:dyDescent="0.25">
      <c r="A240" t="s">
        <v>24</v>
      </c>
      <c r="B240" t="s">
        <v>290</v>
      </c>
      <c r="C240">
        <v>1.6263000000000001</v>
      </c>
      <c r="D240">
        <v>1.0032000000000001</v>
      </c>
      <c r="E240">
        <v>0.99629999999999996</v>
      </c>
    </row>
    <row r="241" spans="1:5" x14ac:dyDescent="0.25">
      <c r="A241" t="s">
        <v>24</v>
      </c>
      <c r="B241" t="s">
        <v>183</v>
      </c>
      <c r="C241">
        <v>1.6263000000000001</v>
      </c>
      <c r="D241">
        <v>0.90620000000000001</v>
      </c>
      <c r="E241">
        <v>1.2177</v>
      </c>
    </row>
    <row r="242" spans="1:5" x14ac:dyDescent="0.25">
      <c r="A242" t="s">
        <v>24</v>
      </c>
      <c r="B242" t="s">
        <v>182</v>
      </c>
      <c r="C242">
        <v>1.6263000000000001</v>
      </c>
      <c r="D242">
        <v>0.80910000000000004</v>
      </c>
      <c r="E242">
        <v>1.3284</v>
      </c>
    </row>
    <row r="243" spans="1:5" x14ac:dyDescent="0.25">
      <c r="A243" t="s">
        <v>24</v>
      </c>
      <c r="B243" t="s">
        <v>185</v>
      </c>
      <c r="C243">
        <v>1.6263000000000001</v>
      </c>
      <c r="D243">
        <v>0.4531</v>
      </c>
      <c r="E243">
        <v>0.70109999999999995</v>
      </c>
    </row>
    <row r="244" spans="1:5" x14ac:dyDescent="0.25">
      <c r="A244" t="s">
        <v>24</v>
      </c>
      <c r="B244" t="s">
        <v>181</v>
      </c>
      <c r="C244">
        <v>1.6263000000000001</v>
      </c>
      <c r="D244">
        <v>0.64729999999999999</v>
      </c>
      <c r="E244">
        <v>0.84870000000000001</v>
      </c>
    </row>
    <row r="245" spans="1:5" x14ac:dyDescent="0.25">
      <c r="A245" t="s">
        <v>27</v>
      </c>
      <c r="B245" t="s">
        <v>187</v>
      </c>
      <c r="C245">
        <v>1.3026</v>
      </c>
      <c r="D245">
        <v>0.72729999999999995</v>
      </c>
      <c r="E245">
        <v>0.90910000000000002</v>
      </c>
    </row>
    <row r="246" spans="1:5" x14ac:dyDescent="0.25">
      <c r="A246" t="s">
        <v>27</v>
      </c>
      <c r="B246" t="s">
        <v>191</v>
      </c>
      <c r="C246">
        <v>1.3026</v>
      </c>
      <c r="D246">
        <v>1.4545999999999999</v>
      </c>
      <c r="E246">
        <v>1.2919</v>
      </c>
    </row>
    <row r="247" spans="1:5" x14ac:dyDescent="0.25">
      <c r="A247" t="s">
        <v>27</v>
      </c>
      <c r="B247" t="s">
        <v>28</v>
      </c>
      <c r="C247">
        <v>1.3026</v>
      </c>
      <c r="D247">
        <v>1.1717</v>
      </c>
      <c r="E247">
        <v>0.66990000000000005</v>
      </c>
    </row>
    <row r="248" spans="1:5" x14ac:dyDescent="0.25">
      <c r="A248" t="s">
        <v>27</v>
      </c>
      <c r="B248" t="s">
        <v>186</v>
      </c>
      <c r="C248">
        <v>1.3026</v>
      </c>
      <c r="D248">
        <v>1.0101</v>
      </c>
      <c r="E248">
        <v>0.66990000000000005</v>
      </c>
    </row>
    <row r="249" spans="1:5" x14ac:dyDescent="0.25">
      <c r="A249" t="s">
        <v>27</v>
      </c>
      <c r="B249" t="s">
        <v>189</v>
      </c>
      <c r="C249">
        <v>1.3026</v>
      </c>
      <c r="D249">
        <v>0.60609999999999997</v>
      </c>
      <c r="E249">
        <v>0.95689999999999997</v>
      </c>
    </row>
    <row r="250" spans="1:5" x14ac:dyDescent="0.25">
      <c r="A250" t="s">
        <v>27</v>
      </c>
      <c r="B250" t="s">
        <v>297</v>
      </c>
      <c r="C250">
        <v>1.3026</v>
      </c>
      <c r="D250">
        <v>1.0909</v>
      </c>
      <c r="E250">
        <v>1.0526</v>
      </c>
    </row>
    <row r="251" spans="1:5" x14ac:dyDescent="0.25">
      <c r="A251" t="s">
        <v>27</v>
      </c>
      <c r="B251" t="s">
        <v>298</v>
      </c>
      <c r="C251">
        <v>1.3026</v>
      </c>
      <c r="D251">
        <v>1.5354000000000001</v>
      </c>
      <c r="E251">
        <v>0.7177</v>
      </c>
    </row>
    <row r="252" spans="1:5" x14ac:dyDescent="0.25">
      <c r="A252" t="s">
        <v>27</v>
      </c>
      <c r="B252" t="s">
        <v>31</v>
      </c>
      <c r="C252">
        <v>1.3026</v>
      </c>
      <c r="D252">
        <v>0.64649999999999996</v>
      </c>
      <c r="E252">
        <v>1.0047999999999999</v>
      </c>
    </row>
    <row r="253" spans="1:5" x14ac:dyDescent="0.25">
      <c r="A253" t="s">
        <v>27</v>
      </c>
      <c r="B253" t="s">
        <v>195</v>
      </c>
      <c r="C253">
        <v>1.3026</v>
      </c>
      <c r="D253">
        <v>1.4545999999999999</v>
      </c>
      <c r="E253">
        <v>1.3396999999999999</v>
      </c>
    </row>
    <row r="254" spans="1:5" x14ac:dyDescent="0.25">
      <c r="A254" t="s">
        <v>27</v>
      </c>
      <c r="B254" t="s">
        <v>188</v>
      </c>
      <c r="C254">
        <v>1.3026</v>
      </c>
      <c r="D254">
        <v>1.0909</v>
      </c>
      <c r="E254">
        <v>0.76559999999999995</v>
      </c>
    </row>
    <row r="255" spans="1:5" x14ac:dyDescent="0.25">
      <c r="A255" t="s">
        <v>27</v>
      </c>
      <c r="B255" t="s">
        <v>296</v>
      </c>
      <c r="C255">
        <v>1.3026</v>
      </c>
      <c r="D255">
        <v>0.72729999999999995</v>
      </c>
      <c r="E255">
        <v>1.3875999999999999</v>
      </c>
    </row>
    <row r="256" spans="1:5" x14ac:dyDescent="0.25">
      <c r="A256" t="s">
        <v>27</v>
      </c>
      <c r="B256" t="s">
        <v>190</v>
      </c>
      <c r="C256">
        <v>1.3026</v>
      </c>
      <c r="D256">
        <v>1.0505</v>
      </c>
      <c r="E256">
        <v>0.90910000000000002</v>
      </c>
    </row>
    <row r="257" spans="1:5" x14ac:dyDescent="0.25">
      <c r="A257" t="s">
        <v>27</v>
      </c>
      <c r="B257" t="s">
        <v>192</v>
      </c>
      <c r="C257">
        <v>1.3026</v>
      </c>
      <c r="D257">
        <v>1.0909</v>
      </c>
      <c r="E257">
        <v>0.90910000000000002</v>
      </c>
    </row>
    <row r="258" spans="1:5" x14ac:dyDescent="0.25">
      <c r="A258" t="s">
        <v>27</v>
      </c>
      <c r="B258" t="s">
        <v>329</v>
      </c>
      <c r="C258">
        <v>1.3026</v>
      </c>
      <c r="D258">
        <v>0.76770000000000005</v>
      </c>
      <c r="E258">
        <v>1.1005</v>
      </c>
    </row>
    <row r="259" spans="1:5" x14ac:dyDescent="0.25">
      <c r="A259" t="s">
        <v>27</v>
      </c>
      <c r="B259" t="s">
        <v>194</v>
      </c>
      <c r="C259">
        <v>1.3026</v>
      </c>
      <c r="D259">
        <v>0.80810000000000004</v>
      </c>
      <c r="E259">
        <v>1.0526</v>
      </c>
    </row>
    <row r="260" spans="1:5" x14ac:dyDescent="0.25">
      <c r="A260" t="s">
        <v>27</v>
      </c>
      <c r="B260" t="s">
        <v>299</v>
      </c>
      <c r="C260">
        <v>1.3026</v>
      </c>
      <c r="D260">
        <v>1.0505</v>
      </c>
      <c r="E260">
        <v>0.622</v>
      </c>
    </row>
    <row r="261" spans="1:5" x14ac:dyDescent="0.25">
      <c r="A261" t="s">
        <v>27</v>
      </c>
      <c r="B261" t="s">
        <v>328</v>
      </c>
      <c r="C261">
        <v>1.3026</v>
      </c>
      <c r="D261">
        <v>1.0101</v>
      </c>
      <c r="E261">
        <v>0.90910000000000002</v>
      </c>
    </row>
    <row r="262" spans="1:5" x14ac:dyDescent="0.25">
      <c r="A262" t="s">
        <v>27</v>
      </c>
      <c r="B262" t="s">
        <v>193</v>
      </c>
      <c r="C262">
        <v>1.3026</v>
      </c>
      <c r="D262">
        <v>1.1313</v>
      </c>
      <c r="E262">
        <v>0.90910000000000002</v>
      </c>
    </row>
    <row r="263" spans="1:5" x14ac:dyDescent="0.25">
      <c r="A263" t="s">
        <v>27</v>
      </c>
      <c r="B263" t="s">
        <v>30</v>
      </c>
      <c r="C263">
        <v>1.3026</v>
      </c>
      <c r="D263">
        <v>0.88890000000000002</v>
      </c>
      <c r="E263">
        <v>1.1483000000000001</v>
      </c>
    </row>
    <row r="264" spans="1:5" x14ac:dyDescent="0.25">
      <c r="A264" t="s">
        <v>27</v>
      </c>
      <c r="B264" t="s">
        <v>29</v>
      </c>
      <c r="C264">
        <v>1.3026</v>
      </c>
      <c r="D264">
        <v>0.68689999999999996</v>
      </c>
      <c r="E264">
        <v>1.6746000000000001</v>
      </c>
    </row>
    <row r="265" spans="1:5" x14ac:dyDescent="0.25">
      <c r="A265" t="s">
        <v>196</v>
      </c>
      <c r="B265" t="s">
        <v>205</v>
      </c>
      <c r="C265">
        <v>1.6077999999999999</v>
      </c>
      <c r="D265">
        <v>1.9391</v>
      </c>
      <c r="E265">
        <v>0.58879999999999999</v>
      </c>
    </row>
    <row r="266" spans="1:5" x14ac:dyDescent="0.25">
      <c r="A266" t="s">
        <v>196</v>
      </c>
      <c r="B266" t="s">
        <v>306</v>
      </c>
      <c r="C266">
        <v>1.6077999999999999</v>
      </c>
      <c r="D266">
        <v>1.4269000000000001</v>
      </c>
      <c r="E266">
        <v>0.75700000000000001</v>
      </c>
    </row>
    <row r="267" spans="1:5" x14ac:dyDescent="0.25">
      <c r="A267" t="s">
        <v>196</v>
      </c>
      <c r="B267" t="s">
        <v>206</v>
      </c>
      <c r="C267">
        <v>1.6077999999999999</v>
      </c>
      <c r="D267">
        <v>0.622</v>
      </c>
      <c r="E267">
        <v>1.5981000000000001</v>
      </c>
    </row>
    <row r="268" spans="1:5" x14ac:dyDescent="0.25">
      <c r="A268" t="s">
        <v>196</v>
      </c>
      <c r="B268" t="s">
        <v>197</v>
      </c>
      <c r="C268">
        <v>1.6077999999999999</v>
      </c>
      <c r="D268">
        <v>0.95120000000000005</v>
      </c>
      <c r="E268">
        <v>1.7242999999999999</v>
      </c>
    </row>
    <row r="269" spans="1:5" x14ac:dyDescent="0.25">
      <c r="A269" t="s">
        <v>196</v>
      </c>
      <c r="B269" t="s">
        <v>307</v>
      </c>
      <c r="C269">
        <v>1.6077999999999999</v>
      </c>
      <c r="D269">
        <v>1.2805</v>
      </c>
      <c r="E269">
        <v>0.54669999999999996</v>
      </c>
    </row>
    <row r="270" spans="1:5" x14ac:dyDescent="0.25">
      <c r="A270" t="s">
        <v>196</v>
      </c>
      <c r="B270" t="s">
        <v>204</v>
      </c>
      <c r="C270">
        <v>1.6077999999999999</v>
      </c>
      <c r="D270">
        <v>0.98780000000000001</v>
      </c>
      <c r="E270">
        <v>1.3877999999999999</v>
      </c>
    </row>
    <row r="271" spans="1:5" x14ac:dyDescent="0.25">
      <c r="A271" t="s">
        <v>196</v>
      </c>
      <c r="B271" t="s">
        <v>302</v>
      </c>
      <c r="C271">
        <v>1.6077999999999999</v>
      </c>
      <c r="D271">
        <v>0.622</v>
      </c>
      <c r="E271">
        <v>0.54669999999999996</v>
      </c>
    </row>
    <row r="272" spans="1:5" x14ac:dyDescent="0.25">
      <c r="A272" t="s">
        <v>196</v>
      </c>
      <c r="B272" t="s">
        <v>305</v>
      </c>
      <c r="C272">
        <v>1.6077999999999999</v>
      </c>
      <c r="D272">
        <v>0.80489999999999995</v>
      </c>
      <c r="E272">
        <v>0.75700000000000001</v>
      </c>
    </row>
    <row r="273" spans="1:5" x14ac:dyDescent="0.25">
      <c r="A273" t="s">
        <v>196</v>
      </c>
      <c r="B273" t="s">
        <v>202</v>
      </c>
      <c r="C273">
        <v>1.6077999999999999</v>
      </c>
      <c r="D273">
        <v>1.0609999999999999</v>
      </c>
      <c r="E273">
        <v>0.67290000000000005</v>
      </c>
    </row>
    <row r="274" spans="1:5" x14ac:dyDescent="0.25">
      <c r="A274" t="s">
        <v>196</v>
      </c>
      <c r="B274" t="s">
        <v>200</v>
      </c>
      <c r="C274">
        <v>1.6077999999999999</v>
      </c>
      <c r="D274">
        <v>1.4269000000000001</v>
      </c>
      <c r="E274">
        <v>0.54669999999999996</v>
      </c>
    </row>
    <row r="275" spans="1:5" x14ac:dyDescent="0.25">
      <c r="A275" t="s">
        <v>196</v>
      </c>
      <c r="B275" t="s">
        <v>199</v>
      </c>
      <c r="C275">
        <v>1.6077999999999999</v>
      </c>
      <c r="D275">
        <v>1.0975999999999999</v>
      </c>
      <c r="E275">
        <v>1.1355</v>
      </c>
    </row>
    <row r="276" spans="1:5" x14ac:dyDescent="0.25">
      <c r="A276" t="s">
        <v>196</v>
      </c>
      <c r="B276" t="s">
        <v>303</v>
      </c>
      <c r="C276">
        <v>1.6077999999999999</v>
      </c>
      <c r="D276">
        <v>0.84150000000000003</v>
      </c>
      <c r="E276">
        <v>1.0513999999999999</v>
      </c>
    </row>
    <row r="277" spans="1:5" x14ac:dyDescent="0.25">
      <c r="A277" t="s">
        <v>196</v>
      </c>
      <c r="B277" t="s">
        <v>201</v>
      </c>
      <c r="C277">
        <v>1.6077999999999999</v>
      </c>
      <c r="D277">
        <v>0.98780000000000001</v>
      </c>
      <c r="E277">
        <v>1.0513999999999999</v>
      </c>
    </row>
    <row r="278" spans="1:5" x14ac:dyDescent="0.25">
      <c r="A278" t="s">
        <v>196</v>
      </c>
      <c r="B278" t="s">
        <v>304</v>
      </c>
      <c r="C278">
        <v>1.6077999999999999</v>
      </c>
      <c r="D278">
        <v>0.95120000000000005</v>
      </c>
      <c r="E278">
        <v>0.50470000000000004</v>
      </c>
    </row>
    <row r="279" spans="1:5" x14ac:dyDescent="0.25">
      <c r="A279" t="s">
        <v>196</v>
      </c>
      <c r="B279" t="s">
        <v>198</v>
      </c>
      <c r="C279">
        <v>1.6077999999999999</v>
      </c>
      <c r="D279">
        <v>0.73170000000000002</v>
      </c>
      <c r="E279">
        <v>1.9346000000000001</v>
      </c>
    </row>
    <row r="280" spans="1:5" x14ac:dyDescent="0.25">
      <c r="A280" t="s">
        <v>196</v>
      </c>
      <c r="B280" t="s">
        <v>300</v>
      </c>
      <c r="C280">
        <v>1.6077999999999999</v>
      </c>
      <c r="D280">
        <v>0.76829999999999998</v>
      </c>
      <c r="E280">
        <v>1.0513999999999999</v>
      </c>
    </row>
    <row r="281" spans="1:5" x14ac:dyDescent="0.25">
      <c r="A281" t="s">
        <v>196</v>
      </c>
      <c r="B281" t="s">
        <v>301</v>
      </c>
      <c r="C281">
        <v>1.6077999999999999</v>
      </c>
      <c r="D281">
        <v>0.80489999999999995</v>
      </c>
      <c r="E281">
        <v>1.3877999999999999</v>
      </c>
    </row>
    <row r="282" spans="1:5" x14ac:dyDescent="0.25">
      <c r="A282" t="s">
        <v>196</v>
      </c>
      <c r="B282" t="s">
        <v>203</v>
      </c>
      <c r="C282">
        <v>1.6077999999999999</v>
      </c>
      <c r="D282">
        <v>0.69510000000000005</v>
      </c>
      <c r="E282">
        <v>0.75700000000000001</v>
      </c>
    </row>
    <row r="283" spans="1:5" x14ac:dyDescent="0.25">
      <c r="A283" t="s">
        <v>32</v>
      </c>
      <c r="B283" t="s">
        <v>331</v>
      </c>
      <c r="C283">
        <v>1.268</v>
      </c>
      <c r="D283">
        <v>0.69589999999999996</v>
      </c>
      <c r="E283">
        <v>0.92300000000000004</v>
      </c>
    </row>
    <row r="284" spans="1:5" x14ac:dyDescent="0.25">
      <c r="A284" t="s">
        <v>32</v>
      </c>
      <c r="B284" t="s">
        <v>36</v>
      </c>
      <c r="C284">
        <v>1.268</v>
      </c>
      <c r="D284">
        <v>1.4380999999999999</v>
      </c>
      <c r="E284">
        <v>0.76919999999999999</v>
      </c>
    </row>
    <row r="285" spans="1:5" x14ac:dyDescent="0.25">
      <c r="A285" t="s">
        <v>32</v>
      </c>
      <c r="B285" t="s">
        <v>212</v>
      </c>
      <c r="C285">
        <v>1.268</v>
      </c>
      <c r="D285">
        <v>0.78859999999999997</v>
      </c>
      <c r="E285">
        <v>1.1282000000000001</v>
      </c>
    </row>
    <row r="286" spans="1:5" x14ac:dyDescent="0.25">
      <c r="A286" t="s">
        <v>32</v>
      </c>
      <c r="B286" t="s">
        <v>311</v>
      </c>
      <c r="C286">
        <v>1.268</v>
      </c>
      <c r="D286">
        <v>0.88139999999999996</v>
      </c>
      <c r="E286">
        <v>1.2306999999999999</v>
      </c>
    </row>
    <row r="287" spans="1:5" x14ac:dyDescent="0.25">
      <c r="A287" t="s">
        <v>32</v>
      </c>
      <c r="B287" t="s">
        <v>210</v>
      </c>
      <c r="C287">
        <v>1.268</v>
      </c>
      <c r="D287">
        <v>0.88139999999999996</v>
      </c>
      <c r="E287">
        <v>1.0256000000000001</v>
      </c>
    </row>
    <row r="288" spans="1:5" x14ac:dyDescent="0.25">
      <c r="A288" t="s">
        <v>32</v>
      </c>
      <c r="B288" t="s">
        <v>312</v>
      </c>
      <c r="C288">
        <v>1.268</v>
      </c>
      <c r="D288">
        <v>0.60309999999999997</v>
      </c>
      <c r="E288">
        <v>1.0256000000000001</v>
      </c>
    </row>
    <row r="289" spans="1:5" x14ac:dyDescent="0.25">
      <c r="A289" t="s">
        <v>32</v>
      </c>
      <c r="B289" t="s">
        <v>209</v>
      </c>
      <c r="C289">
        <v>1.268</v>
      </c>
      <c r="D289">
        <v>0.97419999999999995</v>
      </c>
      <c r="E289">
        <v>1.3846000000000001</v>
      </c>
    </row>
    <row r="290" spans="1:5" x14ac:dyDescent="0.25">
      <c r="A290" t="s">
        <v>32</v>
      </c>
      <c r="B290" t="s">
        <v>313</v>
      </c>
      <c r="C290">
        <v>1.268</v>
      </c>
      <c r="D290">
        <v>0.46389999999999998</v>
      </c>
      <c r="E290">
        <v>1.0769</v>
      </c>
    </row>
    <row r="291" spans="1:5" x14ac:dyDescent="0.25">
      <c r="A291" t="s">
        <v>32</v>
      </c>
      <c r="B291" t="s">
        <v>309</v>
      </c>
      <c r="C291">
        <v>1.268</v>
      </c>
      <c r="D291">
        <v>1.1133999999999999</v>
      </c>
      <c r="E291">
        <v>1.1794</v>
      </c>
    </row>
    <row r="292" spans="1:5" x14ac:dyDescent="0.25">
      <c r="A292" t="s">
        <v>32</v>
      </c>
      <c r="B292" t="s">
        <v>308</v>
      </c>
      <c r="C292">
        <v>1.268</v>
      </c>
      <c r="D292">
        <v>0.88139999999999996</v>
      </c>
      <c r="E292">
        <v>1.5384</v>
      </c>
    </row>
    <row r="293" spans="1:5" x14ac:dyDescent="0.25">
      <c r="A293" t="s">
        <v>32</v>
      </c>
      <c r="B293" t="s">
        <v>207</v>
      </c>
      <c r="C293">
        <v>1.268</v>
      </c>
      <c r="D293">
        <v>1.0669999999999999</v>
      </c>
      <c r="E293">
        <v>0.97430000000000005</v>
      </c>
    </row>
    <row r="294" spans="1:5" x14ac:dyDescent="0.25">
      <c r="A294" t="s">
        <v>32</v>
      </c>
      <c r="B294" t="s">
        <v>330</v>
      </c>
      <c r="C294">
        <v>1.268</v>
      </c>
      <c r="D294">
        <v>0.92779999999999996</v>
      </c>
      <c r="E294">
        <v>0.87180000000000002</v>
      </c>
    </row>
    <row r="295" spans="1:5" x14ac:dyDescent="0.25">
      <c r="A295" t="s">
        <v>32</v>
      </c>
      <c r="B295" t="s">
        <v>35</v>
      </c>
      <c r="C295">
        <v>1.268</v>
      </c>
      <c r="D295">
        <v>1.8555999999999999</v>
      </c>
      <c r="E295">
        <v>0.76919999999999999</v>
      </c>
    </row>
    <row r="296" spans="1:5" x14ac:dyDescent="0.25">
      <c r="A296" t="s">
        <v>32</v>
      </c>
      <c r="B296" t="s">
        <v>34</v>
      </c>
      <c r="C296">
        <v>1.268</v>
      </c>
      <c r="D296">
        <v>0.55669999999999997</v>
      </c>
      <c r="E296">
        <v>0.92300000000000004</v>
      </c>
    </row>
    <row r="297" spans="1:5" x14ac:dyDescent="0.25">
      <c r="A297" t="s">
        <v>32</v>
      </c>
      <c r="B297" t="s">
        <v>310</v>
      </c>
      <c r="C297">
        <v>1.268</v>
      </c>
      <c r="D297">
        <v>1.2061999999999999</v>
      </c>
      <c r="E297">
        <v>0.82050000000000001</v>
      </c>
    </row>
    <row r="298" spans="1:5" x14ac:dyDescent="0.25">
      <c r="A298" t="s">
        <v>32</v>
      </c>
      <c r="B298" t="s">
        <v>208</v>
      </c>
      <c r="C298">
        <v>1.268</v>
      </c>
      <c r="D298">
        <v>1.2525999999999999</v>
      </c>
      <c r="E298">
        <v>0.76919999999999999</v>
      </c>
    </row>
    <row r="299" spans="1:5" x14ac:dyDescent="0.25">
      <c r="A299" t="s">
        <v>32</v>
      </c>
      <c r="B299" t="s">
        <v>33</v>
      </c>
      <c r="C299">
        <v>1.268</v>
      </c>
      <c r="D299">
        <v>1.5772999999999999</v>
      </c>
      <c r="E299">
        <v>0.51280000000000003</v>
      </c>
    </row>
    <row r="300" spans="1:5" x14ac:dyDescent="0.25">
      <c r="A300" t="s">
        <v>32</v>
      </c>
      <c r="B300" t="s">
        <v>211</v>
      </c>
      <c r="C300">
        <v>1.268</v>
      </c>
      <c r="D300">
        <v>0.83499999999999996</v>
      </c>
      <c r="E300">
        <v>1.0769</v>
      </c>
    </row>
    <row r="301" spans="1:5" x14ac:dyDescent="0.25">
      <c r="A301" t="s">
        <v>213</v>
      </c>
      <c r="B301" t="s">
        <v>221</v>
      </c>
      <c r="C301">
        <v>1.2675000000000001</v>
      </c>
      <c r="D301">
        <v>0.95509999999999995</v>
      </c>
      <c r="E301">
        <v>0.82130000000000003</v>
      </c>
    </row>
    <row r="302" spans="1:5" x14ac:dyDescent="0.25">
      <c r="A302" t="s">
        <v>213</v>
      </c>
      <c r="B302" t="s">
        <v>214</v>
      </c>
      <c r="C302">
        <v>1.2675000000000001</v>
      </c>
      <c r="D302">
        <v>1.7024999999999999</v>
      </c>
      <c r="E302">
        <v>0.50190000000000001</v>
      </c>
    </row>
    <row r="303" spans="1:5" x14ac:dyDescent="0.25">
      <c r="A303" t="s">
        <v>213</v>
      </c>
      <c r="B303" t="s">
        <v>217</v>
      </c>
      <c r="C303">
        <v>1.2675000000000001</v>
      </c>
      <c r="D303">
        <v>0.872</v>
      </c>
      <c r="E303">
        <v>1.0951</v>
      </c>
    </row>
    <row r="304" spans="1:5" x14ac:dyDescent="0.25">
      <c r="A304" t="s">
        <v>213</v>
      </c>
      <c r="B304" t="s">
        <v>216</v>
      </c>
      <c r="C304">
        <v>1.2675000000000001</v>
      </c>
      <c r="D304">
        <v>0.53979999999999995</v>
      </c>
      <c r="E304">
        <v>1.3231999999999999</v>
      </c>
    </row>
    <row r="305" spans="1:5" x14ac:dyDescent="0.25">
      <c r="A305" t="s">
        <v>213</v>
      </c>
      <c r="B305" t="s">
        <v>218</v>
      </c>
      <c r="C305">
        <v>1.2675000000000001</v>
      </c>
      <c r="D305">
        <v>0.872</v>
      </c>
      <c r="E305">
        <v>0.95820000000000005</v>
      </c>
    </row>
    <row r="306" spans="1:5" x14ac:dyDescent="0.25">
      <c r="A306" t="s">
        <v>213</v>
      </c>
      <c r="B306" t="s">
        <v>219</v>
      </c>
      <c r="C306">
        <v>1.2675000000000001</v>
      </c>
      <c r="D306">
        <v>1.2457</v>
      </c>
      <c r="E306">
        <v>1.2319</v>
      </c>
    </row>
    <row r="307" spans="1:5" x14ac:dyDescent="0.25">
      <c r="A307" t="s">
        <v>213</v>
      </c>
      <c r="B307" t="s">
        <v>215</v>
      </c>
      <c r="C307">
        <v>1.2675000000000001</v>
      </c>
      <c r="D307">
        <v>0.83050000000000002</v>
      </c>
      <c r="E307">
        <v>1.1407</v>
      </c>
    </row>
    <row r="308" spans="1:5" x14ac:dyDescent="0.25">
      <c r="A308" t="s">
        <v>213</v>
      </c>
      <c r="B308" t="s">
        <v>314</v>
      </c>
      <c r="C308">
        <v>1.2675000000000001</v>
      </c>
      <c r="D308">
        <v>0.83050000000000002</v>
      </c>
      <c r="E308">
        <v>1.4145000000000001</v>
      </c>
    </row>
    <row r="309" spans="1:5" x14ac:dyDescent="0.25">
      <c r="A309" t="s">
        <v>213</v>
      </c>
      <c r="B309" t="s">
        <v>315</v>
      </c>
      <c r="C309">
        <v>1.2675000000000001</v>
      </c>
      <c r="D309">
        <v>2.3668999999999998</v>
      </c>
      <c r="E309">
        <v>0.1825</v>
      </c>
    </row>
    <row r="310" spans="1:5" x14ac:dyDescent="0.25">
      <c r="A310" t="s">
        <v>213</v>
      </c>
      <c r="B310" t="s">
        <v>220</v>
      </c>
      <c r="C310">
        <v>1.2675000000000001</v>
      </c>
      <c r="D310">
        <v>0.78900000000000003</v>
      </c>
      <c r="E310">
        <v>1.597</v>
      </c>
    </row>
    <row r="311" spans="1:5" x14ac:dyDescent="0.25">
      <c r="A311" t="s">
        <v>213</v>
      </c>
      <c r="B311" t="s">
        <v>222</v>
      </c>
      <c r="C311">
        <v>1.2675000000000001</v>
      </c>
      <c r="D311">
        <v>0.37369999999999998</v>
      </c>
      <c r="E311">
        <v>0.68440000000000001</v>
      </c>
    </row>
    <row r="312" spans="1:5" x14ac:dyDescent="0.25">
      <c r="A312" t="s">
        <v>213</v>
      </c>
      <c r="B312" t="s">
        <v>223</v>
      </c>
      <c r="C312">
        <v>1.2675000000000001</v>
      </c>
      <c r="D312">
        <v>0.62290000000000001</v>
      </c>
      <c r="E312">
        <v>1.0494000000000001</v>
      </c>
    </row>
    <row r="313" spans="1:5" x14ac:dyDescent="0.25">
      <c r="A313" t="s">
        <v>37</v>
      </c>
      <c r="B313" t="s">
        <v>224</v>
      </c>
      <c r="C313">
        <v>1.5481</v>
      </c>
      <c r="D313">
        <v>0.83050000000000002</v>
      </c>
      <c r="E313">
        <v>1.6353</v>
      </c>
    </row>
    <row r="314" spans="1:5" x14ac:dyDescent="0.25">
      <c r="A314" t="s">
        <v>37</v>
      </c>
      <c r="B314" t="s">
        <v>229</v>
      </c>
      <c r="C314">
        <v>1.5481</v>
      </c>
      <c r="D314">
        <v>0.73819999999999997</v>
      </c>
      <c r="E314">
        <v>0.62029999999999996</v>
      </c>
    </row>
    <row r="315" spans="1:5" x14ac:dyDescent="0.25">
      <c r="A315" t="s">
        <v>37</v>
      </c>
      <c r="B315" t="s">
        <v>227</v>
      </c>
      <c r="C315">
        <v>1.5481</v>
      </c>
      <c r="D315">
        <v>0.54659999999999997</v>
      </c>
      <c r="E315">
        <v>0.72870000000000001</v>
      </c>
    </row>
    <row r="316" spans="1:5" x14ac:dyDescent="0.25">
      <c r="A316" t="s">
        <v>37</v>
      </c>
      <c r="B316" t="s">
        <v>226</v>
      </c>
      <c r="C316">
        <v>1.5481</v>
      </c>
      <c r="D316">
        <v>1.2422</v>
      </c>
      <c r="E316">
        <v>1.0324</v>
      </c>
    </row>
    <row r="317" spans="1:5" x14ac:dyDescent="0.25">
      <c r="A317" t="s">
        <v>37</v>
      </c>
      <c r="B317" t="s">
        <v>39</v>
      </c>
      <c r="C317">
        <v>1.5481</v>
      </c>
      <c r="D317">
        <v>1.1073</v>
      </c>
      <c r="E317">
        <v>0.73309999999999997</v>
      </c>
    </row>
    <row r="318" spans="1:5" x14ac:dyDescent="0.25">
      <c r="A318" t="s">
        <v>37</v>
      </c>
      <c r="B318" t="s">
        <v>225</v>
      </c>
      <c r="C318">
        <v>1.5481</v>
      </c>
      <c r="D318">
        <v>2.0301</v>
      </c>
      <c r="E318">
        <v>0.9022</v>
      </c>
    </row>
    <row r="319" spans="1:5" x14ac:dyDescent="0.25">
      <c r="A319" t="s">
        <v>37</v>
      </c>
      <c r="B319" t="s">
        <v>231</v>
      </c>
      <c r="C319">
        <v>1.5481</v>
      </c>
      <c r="D319">
        <v>0.79500000000000004</v>
      </c>
      <c r="E319">
        <v>0.78949999999999998</v>
      </c>
    </row>
    <row r="320" spans="1:5" x14ac:dyDescent="0.25">
      <c r="A320" t="s">
        <v>37</v>
      </c>
      <c r="B320" t="s">
        <v>38</v>
      </c>
      <c r="C320">
        <v>1.5481</v>
      </c>
      <c r="D320">
        <v>0.64600000000000002</v>
      </c>
      <c r="E320">
        <v>1.0149999999999999</v>
      </c>
    </row>
    <row r="321" spans="1:5" x14ac:dyDescent="0.25">
      <c r="A321" t="s">
        <v>37</v>
      </c>
      <c r="B321" t="s">
        <v>228</v>
      </c>
      <c r="C321">
        <v>1.5481</v>
      </c>
      <c r="D321">
        <v>0.84470000000000001</v>
      </c>
      <c r="E321">
        <v>1.4575</v>
      </c>
    </row>
    <row r="322" spans="1:5" x14ac:dyDescent="0.25">
      <c r="A322" t="s">
        <v>37</v>
      </c>
      <c r="B322" t="s">
        <v>230</v>
      </c>
      <c r="C322">
        <v>1.5481</v>
      </c>
      <c r="D322">
        <v>1.1924999999999999</v>
      </c>
      <c r="E322">
        <v>1.0931</v>
      </c>
    </row>
    <row r="323" spans="1:5" x14ac:dyDescent="0.25">
      <c r="A323" t="s">
        <v>337</v>
      </c>
      <c r="B323" t="s">
        <v>338</v>
      </c>
      <c r="C323">
        <v>1.4091</v>
      </c>
      <c r="D323">
        <v>1.3548</v>
      </c>
      <c r="E323">
        <v>0.89429999999999998</v>
      </c>
    </row>
    <row r="324" spans="1:5" x14ac:dyDescent="0.25">
      <c r="A324" t="s">
        <v>337</v>
      </c>
      <c r="B324" t="s">
        <v>367</v>
      </c>
      <c r="C324">
        <v>1.4091</v>
      </c>
      <c r="D324">
        <v>0.9677</v>
      </c>
      <c r="E324">
        <v>1.3821000000000001</v>
      </c>
    </row>
    <row r="325" spans="1:5" x14ac:dyDescent="0.25">
      <c r="A325" t="s">
        <v>337</v>
      </c>
      <c r="B325" t="s">
        <v>368</v>
      </c>
      <c r="C325">
        <v>1.4091</v>
      </c>
      <c r="D325">
        <v>1.1613</v>
      </c>
      <c r="E325">
        <v>0.81299999999999994</v>
      </c>
    </row>
    <row r="326" spans="1:5" x14ac:dyDescent="0.25">
      <c r="A326" t="s">
        <v>337</v>
      </c>
      <c r="B326" t="s">
        <v>373</v>
      </c>
      <c r="C326">
        <v>1.4091</v>
      </c>
      <c r="D326">
        <v>0.5161</v>
      </c>
      <c r="E326">
        <v>0.89429999999999998</v>
      </c>
    </row>
    <row r="327" spans="1:5" x14ac:dyDescent="0.25">
      <c r="A327" t="s">
        <v>337</v>
      </c>
      <c r="B327" t="s">
        <v>374</v>
      </c>
      <c r="C327">
        <v>1.4091</v>
      </c>
      <c r="D327">
        <v>1.1613</v>
      </c>
      <c r="E327">
        <v>0.89429999999999998</v>
      </c>
    </row>
    <row r="328" spans="1:5" x14ac:dyDescent="0.25">
      <c r="A328" t="s">
        <v>337</v>
      </c>
      <c r="B328" t="s">
        <v>382</v>
      </c>
      <c r="C328">
        <v>1.4091</v>
      </c>
      <c r="D328">
        <v>0.9032</v>
      </c>
      <c r="E328">
        <v>0.73170000000000002</v>
      </c>
    </row>
    <row r="329" spans="1:5" x14ac:dyDescent="0.25">
      <c r="A329" t="s">
        <v>337</v>
      </c>
      <c r="B329" t="s">
        <v>383</v>
      </c>
      <c r="C329">
        <v>1.4091</v>
      </c>
      <c r="D329">
        <v>0.6452</v>
      </c>
      <c r="E329">
        <v>1.7073</v>
      </c>
    </row>
    <row r="330" spans="1:5" x14ac:dyDescent="0.25">
      <c r="A330" t="s">
        <v>337</v>
      </c>
      <c r="B330" t="s">
        <v>403</v>
      </c>
      <c r="C330">
        <v>1.4091</v>
      </c>
      <c r="D330">
        <v>1.2258</v>
      </c>
      <c r="E330">
        <v>1.1382000000000001</v>
      </c>
    </row>
    <row r="331" spans="1:5" x14ac:dyDescent="0.25">
      <c r="A331" t="s">
        <v>337</v>
      </c>
      <c r="B331" t="s">
        <v>407</v>
      </c>
      <c r="C331">
        <v>1.4091</v>
      </c>
      <c r="D331">
        <v>1.4193</v>
      </c>
      <c r="E331">
        <v>0.56910000000000005</v>
      </c>
    </row>
    <row r="332" spans="1:5" x14ac:dyDescent="0.25">
      <c r="A332" t="s">
        <v>337</v>
      </c>
      <c r="B332" t="s">
        <v>408</v>
      </c>
      <c r="C332">
        <v>1.4091</v>
      </c>
      <c r="D332">
        <v>0.6452</v>
      </c>
      <c r="E332">
        <v>0.97560000000000002</v>
      </c>
    </row>
    <row r="333" spans="1:5" x14ac:dyDescent="0.25">
      <c r="A333" t="s">
        <v>344</v>
      </c>
      <c r="B333" t="s">
        <v>345</v>
      </c>
      <c r="C333">
        <v>1.3090999999999999</v>
      </c>
      <c r="D333">
        <v>0.55559999999999998</v>
      </c>
      <c r="E333">
        <v>1.0739000000000001</v>
      </c>
    </row>
    <row r="334" spans="1:5" x14ac:dyDescent="0.25">
      <c r="A334" t="s">
        <v>344</v>
      </c>
      <c r="B334" t="s">
        <v>350</v>
      </c>
      <c r="C334">
        <v>1.3090999999999999</v>
      </c>
      <c r="D334">
        <v>1.0417000000000001</v>
      </c>
      <c r="E334">
        <v>1.2081</v>
      </c>
    </row>
    <row r="335" spans="1:5" x14ac:dyDescent="0.25">
      <c r="A335" t="s">
        <v>344</v>
      </c>
      <c r="B335" t="s">
        <v>358</v>
      </c>
      <c r="C335">
        <v>1.3090999999999999</v>
      </c>
      <c r="D335">
        <v>0.41670000000000001</v>
      </c>
      <c r="E335">
        <v>1.8121</v>
      </c>
    </row>
    <row r="336" spans="1:5" x14ac:dyDescent="0.25">
      <c r="A336" t="s">
        <v>344</v>
      </c>
      <c r="B336" t="s">
        <v>370</v>
      </c>
      <c r="C336">
        <v>1.3090999999999999</v>
      </c>
      <c r="D336">
        <v>0.625</v>
      </c>
      <c r="E336">
        <v>1.2751999999999999</v>
      </c>
    </row>
    <row r="337" spans="1:5" x14ac:dyDescent="0.25">
      <c r="A337" t="s">
        <v>344</v>
      </c>
      <c r="B337" t="s">
        <v>376</v>
      </c>
      <c r="C337">
        <v>1.3090999999999999</v>
      </c>
      <c r="D337">
        <v>1.25</v>
      </c>
      <c r="E337">
        <v>0.93959999999999999</v>
      </c>
    </row>
    <row r="338" spans="1:5" x14ac:dyDescent="0.25">
      <c r="A338" t="s">
        <v>344</v>
      </c>
      <c r="B338" t="s">
        <v>379</v>
      </c>
      <c r="C338">
        <v>1.3090999999999999</v>
      </c>
      <c r="D338">
        <v>1.5972</v>
      </c>
      <c r="E338">
        <v>1.0066999999999999</v>
      </c>
    </row>
    <row r="339" spans="1:5" x14ac:dyDescent="0.25">
      <c r="A339" t="s">
        <v>344</v>
      </c>
      <c r="B339" t="s">
        <v>411</v>
      </c>
      <c r="C339">
        <v>1.3090999999999999</v>
      </c>
      <c r="D339">
        <v>1.4582999999999999</v>
      </c>
      <c r="E339">
        <v>0.33560000000000001</v>
      </c>
    </row>
    <row r="340" spans="1:5" x14ac:dyDescent="0.25">
      <c r="A340" t="s">
        <v>344</v>
      </c>
      <c r="B340" t="s">
        <v>421</v>
      </c>
      <c r="C340">
        <v>1.3090999999999999</v>
      </c>
      <c r="D340">
        <v>1.0417000000000001</v>
      </c>
      <c r="E340">
        <v>0.87250000000000005</v>
      </c>
    </row>
    <row r="341" spans="1:5" x14ac:dyDescent="0.25">
      <c r="A341" t="s">
        <v>344</v>
      </c>
      <c r="B341" t="s">
        <v>422</v>
      </c>
      <c r="C341">
        <v>1.3090999999999999</v>
      </c>
      <c r="D341">
        <v>0.625</v>
      </c>
      <c r="E341">
        <v>0.60399999999999998</v>
      </c>
    </row>
    <row r="342" spans="1:5" x14ac:dyDescent="0.25">
      <c r="A342" t="s">
        <v>344</v>
      </c>
      <c r="B342" t="s">
        <v>424</v>
      </c>
      <c r="C342">
        <v>1.3090999999999999</v>
      </c>
      <c r="D342">
        <v>1.3889</v>
      </c>
      <c r="E342">
        <v>0.87250000000000005</v>
      </c>
    </row>
    <row r="343" spans="1:5" x14ac:dyDescent="0.25">
      <c r="A343" t="s">
        <v>340</v>
      </c>
      <c r="B343" t="s">
        <v>341</v>
      </c>
      <c r="C343">
        <v>1.3684000000000001</v>
      </c>
      <c r="D343">
        <v>0.80769999999999997</v>
      </c>
      <c r="E343">
        <v>1.1547000000000001</v>
      </c>
    </row>
    <row r="344" spans="1:5" x14ac:dyDescent="0.25">
      <c r="A344" t="s">
        <v>340</v>
      </c>
      <c r="B344" t="s">
        <v>352</v>
      </c>
      <c r="C344">
        <v>1.3684000000000001</v>
      </c>
      <c r="D344">
        <v>1.1153999999999999</v>
      </c>
      <c r="E344">
        <v>0.87760000000000005</v>
      </c>
    </row>
    <row r="345" spans="1:5" x14ac:dyDescent="0.25">
      <c r="A345" t="s">
        <v>340</v>
      </c>
      <c r="B345" t="s">
        <v>353</v>
      </c>
      <c r="C345">
        <v>1.3684000000000001</v>
      </c>
      <c r="D345">
        <v>1.5769</v>
      </c>
      <c r="E345">
        <v>0.5081</v>
      </c>
    </row>
    <row r="346" spans="1:5" x14ac:dyDescent="0.25">
      <c r="A346" t="s">
        <v>340</v>
      </c>
      <c r="B346" t="s">
        <v>354</v>
      </c>
      <c r="C346">
        <v>1.3684000000000001</v>
      </c>
      <c r="D346">
        <v>1.6922999999999999</v>
      </c>
      <c r="E346">
        <v>0.92379999999999995</v>
      </c>
    </row>
    <row r="347" spans="1:5" x14ac:dyDescent="0.25">
      <c r="A347" t="s">
        <v>340</v>
      </c>
      <c r="B347" t="s">
        <v>356</v>
      </c>
      <c r="C347">
        <v>1.3684000000000001</v>
      </c>
      <c r="D347">
        <v>1.0385</v>
      </c>
      <c r="E347">
        <v>0.97</v>
      </c>
    </row>
    <row r="348" spans="1:5" x14ac:dyDescent="0.25">
      <c r="A348" t="s">
        <v>340</v>
      </c>
      <c r="B348" t="s">
        <v>361</v>
      </c>
      <c r="C348">
        <v>1.3684000000000001</v>
      </c>
      <c r="D348">
        <v>0.65390000000000004</v>
      </c>
      <c r="E348">
        <v>1.3855999999999999</v>
      </c>
    </row>
    <row r="349" spans="1:5" x14ac:dyDescent="0.25">
      <c r="A349" t="s">
        <v>340</v>
      </c>
      <c r="B349" t="s">
        <v>365</v>
      </c>
      <c r="C349">
        <v>1.3684000000000001</v>
      </c>
      <c r="D349">
        <v>1.1538999999999999</v>
      </c>
      <c r="E349">
        <v>1.3855999999999999</v>
      </c>
    </row>
    <row r="350" spans="1:5" x14ac:dyDescent="0.25">
      <c r="A350" t="s">
        <v>340</v>
      </c>
      <c r="B350" t="s">
        <v>377</v>
      </c>
      <c r="C350">
        <v>1.3684000000000001</v>
      </c>
      <c r="D350">
        <v>0.46150000000000002</v>
      </c>
      <c r="E350">
        <v>0.97</v>
      </c>
    </row>
    <row r="351" spans="1:5" x14ac:dyDescent="0.25">
      <c r="A351" t="s">
        <v>340</v>
      </c>
      <c r="B351" t="s">
        <v>378</v>
      </c>
      <c r="C351">
        <v>1.3684000000000001</v>
      </c>
      <c r="D351">
        <v>0.69230000000000003</v>
      </c>
      <c r="E351">
        <v>1.0623</v>
      </c>
    </row>
    <row r="352" spans="1:5" x14ac:dyDescent="0.25">
      <c r="A352" t="s">
        <v>340</v>
      </c>
      <c r="B352" t="s">
        <v>385</v>
      </c>
      <c r="C352">
        <v>1.3684000000000001</v>
      </c>
      <c r="D352">
        <v>0.57689999999999997</v>
      </c>
      <c r="E352">
        <v>0.60040000000000004</v>
      </c>
    </row>
    <row r="353" spans="1:5" x14ac:dyDescent="0.25">
      <c r="A353" t="s">
        <v>340</v>
      </c>
      <c r="B353" t="s">
        <v>387</v>
      </c>
      <c r="C353">
        <v>1.3684000000000001</v>
      </c>
      <c r="D353">
        <v>0.96160000000000001</v>
      </c>
      <c r="E353">
        <v>1.1547000000000001</v>
      </c>
    </row>
    <row r="354" spans="1:5" x14ac:dyDescent="0.25">
      <c r="A354" t="s">
        <v>340</v>
      </c>
      <c r="B354" t="s">
        <v>390</v>
      </c>
      <c r="C354">
        <v>1.3684000000000001</v>
      </c>
      <c r="D354">
        <v>0.65390000000000004</v>
      </c>
      <c r="E354">
        <v>0.97</v>
      </c>
    </row>
    <row r="355" spans="1:5" x14ac:dyDescent="0.25">
      <c r="A355" t="s">
        <v>340</v>
      </c>
      <c r="B355" t="s">
        <v>394</v>
      </c>
      <c r="C355">
        <v>1.3684000000000001</v>
      </c>
      <c r="D355">
        <v>1.0385</v>
      </c>
      <c r="E355">
        <v>1.3855999999999999</v>
      </c>
    </row>
    <row r="356" spans="1:5" x14ac:dyDescent="0.25">
      <c r="A356" t="s">
        <v>340</v>
      </c>
      <c r="B356" t="s">
        <v>405</v>
      </c>
      <c r="C356">
        <v>1.3684000000000001</v>
      </c>
      <c r="D356">
        <v>0.80769999999999997</v>
      </c>
      <c r="E356">
        <v>1.0623</v>
      </c>
    </row>
    <row r="357" spans="1:5" x14ac:dyDescent="0.25">
      <c r="A357" t="s">
        <v>340</v>
      </c>
      <c r="B357" t="s">
        <v>413</v>
      </c>
      <c r="C357">
        <v>1.3684000000000001</v>
      </c>
      <c r="D357">
        <v>1.2693000000000001</v>
      </c>
      <c r="E357">
        <v>0.60040000000000004</v>
      </c>
    </row>
    <row r="358" spans="1:5" x14ac:dyDescent="0.25">
      <c r="A358" t="s">
        <v>340</v>
      </c>
      <c r="B358" t="s">
        <v>415</v>
      </c>
      <c r="C358">
        <v>1.3684000000000001</v>
      </c>
      <c r="D358">
        <v>1.0385</v>
      </c>
      <c r="E358">
        <v>0.5081</v>
      </c>
    </row>
    <row r="359" spans="1:5" x14ac:dyDescent="0.25">
      <c r="A359" t="s">
        <v>340</v>
      </c>
      <c r="B359" t="s">
        <v>418</v>
      </c>
      <c r="C359">
        <v>1.3684000000000001</v>
      </c>
      <c r="D359">
        <v>1.3077000000000001</v>
      </c>
      <c r="E359">
        <v>0.97</v>
      </c>
    </row>
    <row r="360" spans="1:5" x14ac:dyDescent="0.25">
      <c r="A360" t="s">
        <v>340</v>
      </c>
      <c r="B360" t="s">
        <v>428</v>
      </c>
      <c r="C360">
        <v>1.3684000000000001</v>
      </c>
      <c r="D360">
        <v>1.3077000000000001</v>
      </c>
      <c r="E360">
        <v>1.0623</v>
      </c>
    </row>
    <row r="361" spans="1:5" x14ac:dyDescent="0.25">
      <c r="A361" t="s">
        <v>340</v>
      </c>
      <c r="B361" t="s">
        <v>429</v>
      </c>
      <c r="C361">
        <v>1.3684000000000001</v>
      </c>
      <c r="D361">
        <v>0.73080000000000001</v>
      </c>
      <c r="E361">
        <v>1.3855999999999999</v>
      </c>
    </row>
    <row r="362" spans="1:5" x14ac:dyDescent="0.25">
      <c r="A362" t="s">
        <v>340</v>
      </c>
      <c r="B362" t="s">
        <v>431</v>
      </c>
      <c r="C362">
        <v>1.3684000000000001</v>
      </c>
      <c r="D362">
        <v>1.1153999999999999</v>
      </c>
      <c r="E362">
        <v>1.0623</v>
      </c>
    </row>
    <row r="363" spans="1:5" x14ac:dyDescent="0.25">
      <c r="A363" t="s">
        <v>342</v>
      </c>
      <c r="B363" t="s">
        <v>343</v>
      </c>
      <c r="C363">
        <v>1.1741999999999999</v>
      </c>
      <c r="D363">
        <v>0.63870000000000005</v>
      </c>
      <c r="E363">
        <v>1.2214</v>
      </c>
    </row>
    <row r="364" spans="1:5" x14ac:dyDescent="0.25">
      <c r="A364" t="s">
        <v>342</v>
      </c>
      <c r="B364" t="s">
        <v>346</v>
      </c>
      <c r="C364">
        <v>1.1741999999999999</v>
      </c>
      <c r="D364">
        <v>0.80910000000000004</v>
      </c>
      <c r="E364">
        <v>1.1632</v>
      </c>
    </row>
    <row r="365" spans="1:5" x14ac:dyDescent="0.25">
      <c r="A365" t="s">
        <v>342</v>
      </c>
      <c r="B365" t="s">
        <v>348</v>
      </c>
      <c r="C365">
        <v>1.1741999999999999</v>
      </c>
      <c r="D365">
        <v>1.3626</v>
      </c>
      <c r="E365">
        <v>0.98870000000000002</v>
      </c>
    </row>
    <row r="366" spans="1:5" x14ac:dyDescent="0.25">
      <c r="A366" t="s">
        <v>342</v>
      </c>
      <c r="B366" t="s">
        <v>363</v>
      </c>
      <c r="C366">
        <v>1.1741999999999999</v>
      </c>
      <c r="D366">
        <v>1.1071</v>
      </c>
      <c r="E366">
        <v>1.2795000000000001</v>
      </c>
    </row>
    <row r="367" spans="1:5" x14ac:dyDescent="0.25">
      <c r="A367" t="s">
        <v>342</v>
      </c>
      <c r="B367" t="s">
        <v>364</v>
      </c>
      <c r="C367">
        <v>1.1741999999999999</v>
      </c>
      <c r="D367">
        <v>0.89419999999999999</v>
      </c>
      <c r="E367">
        <v>1.0468999999999999</v>
      </c>
    </row>
    <row r="368" spans="1:5" x14ac:dyDescent="0.25">
      <c r="A368" t="s">
        <v>342</v>
      </c>
      <c r="B368" t="s">
        <v>380</v>
      </c>
      <c r="C368">
        <v>1.1741999999999999</v>
      </c>
      <c r="D368">
        <v>1.6627000000000001</v>
      </c>
      <c r="E368">
        <v>0.66469999999999996</v>
      </c>
    </row>
    <row r="369" spans="1:5" x14ac:dyDescent="0.25">
      <c r="A369" t="s">
        <v>342</v>
      </c>
      <c r="B369" t="s">
        <v>384</v>
      </c>
      <c r="C369">
        <v>1.1741999999999999</v>
      </c>
      <c r="D369">
        <v>0.89419999999999999</v>
      </c>
      <c r="E369">
        <v>1.1632</v>
      </c>
    </row>
    <row r="370" spans="1:5" x14ac:dyDescent="0.25">
      <c r="A370" t="s">
        <v>342</v>
      </c>
      <c r="B370" t="s">
        <v>386</v>
      </c>
      <c r="C370">
        <v>1.1741999999999999</v>
      </c>
      <c r="D370">
        <v>0.89419999999999999</v>
      </c>
      <c r="E370">
        <v>0.69789999999999996</v>
      </c>
    </row>
    <row r="371" spans="1:5" x14ac:dyDescent="0.25">
      <c r="A371" t="s">
        <v>342</v>
      </c>
      <c r="B371" t="s">
        <v>392</v>
      </c>
      <c r="C371">
        <v>1.1741999999999999</v>
      </c>
      <c r="D371">
        <v>1.32</v>
      </c>
      <c r="E371">
        <v>1.2214</v>
      </c>
    </row>
    <row r="372" spans="1:5" x14ac:dyDescent="0.25">
      <c r="A372" t="s">
        <v>342</v>
      </c>
      <c r="B372" t="s">
        <v>393</v>
      </c>
      <c r="C372">
        <v>1.1741999999999999</v>
      </c>
      <c r="D372">
        <v>1.1496999999999999</v>
      </c>
      <c r="E372">
        <v>0.69789999999999996</v>
      </c>
    </row>
    <row r="373" spans="1:5" x14ac:dyDescent="0.25">
      <c r="A373" t="s">
        <v>342</v>
      </c>
      <c r="B373" t="s">
        <v>396</v>
      </c>
      <c r="C373">
        <v>1.1741999999999999</v>
      </c>
      <c r="D373">
        <v>0.63870000000000005</v>
      </c>
      <c r="E373">
        <v>1.3376999999999999</v>
      </c>
    </row>
    <row r="374" spans="1:5" x14ac:dyDescent="0.25">
      <c r="A374" t="s">
        <v>342</v>
      </c>
      <c r="B374" t="s">
        <v>398</v>
      </c>
      <c r="C374">
        <v>1.1741999999999999</v>
      </c>
      <c r="D374">
        <v>0.76649999999999996</v>
      </c>
      <c r="E374">
        <v>0.87239999999999995</v>
      </c>
    </row>
    <row r="375" spans="1:5" x14ac:dyDescent="0.25">
      <c r="A375" t="s">
        <v>342</v>
      </c>
      <c r="B375" t="s">
        <v>399</v>
      </c>
      <c r="C375">
        <v>1.1741999999999999</v>
      </c>
      <c r="D375">
        <v>0.72389999999999999</v>
      </c>
      <c r="E375">
        <v>1.2795000000000001</v>
      </c>
    </row>
    <row r="376" spans="1:5" x14ac:dyDescent="0.25">
      <c r="A376" t="s">
        <v>342</v>
      </c>
      <c r="B376" t="s">
        <v>400</v>
      </c>
      <c r="C376">
        <v>1.1741999999999999</v>
      </c>
      <c r="D376">
        <v>1.3383</v>
      </c>
      <c r="E376">
        <v>0.66469999999999996</v>
      </c>
    </row>
    <row r="377" spans="1:5" x14ac:dyDescent="0.25">
      <c r="A377" t="s">
        <v>342</v>
      </c>
      <c r="B377" t="s">
        <v>402</v>
      </c>
      <c r="C377">
        <v>1.1741999999999999</v>
      </c>
      <c r="D377">
        <v>0.80910000000000004</v>
      </c>
      <c r="E377">
        <v>0.93059999999999998</v>
      </c>
    </row>
    <row r="378" spans="1:5" x14ac:dyDescent="0.25">
      <c r="A378" t="s">
        <v>342</v>
      </c>
      <c r="B378" t="s">
        <v>406</v>
      </c>
      <c r="C378">
        <v>1.1741999999999999</v>
      </c>
      <c r="D378">
        <v>1.0646</v>
      </c>
      <c r="E378">
        <v>1.2214</v>
      </c>
    </row>
    <row r="379" spans="1:5" x14ac:dyDescent="0.25">
      <c r="A379" t="s">
        <v>342</v>
      </c>
      <c r="B379" t="s">
        <v>409</v>
      </c>
      <c r="C379">
        <v>1.1741999999999999</v>
      </c>
      <c r="D379">
        <v>1.0646</v>
      </c>
      <c r="E379">
        <v>1.2795000000000001</v>
      </c>
    </row>
    <row r="380" spans="1:5" x14ac:dyDescent="0.25">
      <c r="A380" t="s">
        <v>342</v>
      </c>
      <c r="B380" t="s">
        <v>414</v>
      </c>
      <c r="C380">
        <v>1.1741999999999999</v>
      </c>
      <c r="D380">
        <v>0.76649999999999996</v>
      </c>
      <c r="E380">
        <v>1.2214</v>
      </c>
    </row>
    <row r="381" spans="1:5" x14ac:dyDescent="0.25">
      <c r="A381" t="s">
        <v>342</v>
      </c>
      <c r="B381" t="s">
        <v>420</v>
      </c>
      <c r="C381">
        <v>1.1741999999999999</v>
      </c>
      <c r="D381">
        <v>0.93679999999999997</v>
      </c>
      <c r="E381">
        <v>0.58160000000000001</v>
      </c>
    </row>
    <row r="382" spans="1:5" x14ac:dyDescent="0.25">
      <c r="A382" t="s">
        <v>342</v>
      </c>
      <c r="B382" t="s">
        <v>426</v>
      </c>
      <c r="C382">
        <v>1.1741999999999999</v>
      </c>
      <c r="D382">
        <v>0.93679999999999997</v>
      </c>
      <c r="E382">
        <v>0.69789999999999996</v>
      </c>
    </row>
    <row r="383" spans="1:5" x14ac:dyDescent="0.25">
      <c r="A383" t="s">
        <v>342</v>
      </c>
      <c r="B383" t="s">
        <v>430</v>
      </c>
      <c r="C383">
        <v>1.1741999999999999</v>
      </c>
      <c r="D383">
        <v>1.32</v>
      </c>
      <c r="E383">
        <v>1.105</v>
      </c>
    </row>
    <row r="384" spans="1:5" x14ac:dyDescent="0.25">
      <c r="A384" t="s">
        <v>342</v>
      </c>
      <c r="B384" t="s">
        <v>436</v>
      </c>
      <c r="C384">
        <v>1.1741999999999999</v>
      </c>
      <c r="D384">
        <v>0.85160000000000002</v>
      </c>
      <c r="E384">
        <v>0.69789999999999996</v>
      </c>
    </row>
    <row r="385" spans="1:5" x14ac:dyDescent="0.25">
      <c r="A385" t="s">
        <v>40</v>
      </c>
      <c r="B385" t="s">
        <v>339</v>
      </c>
      <c r="C385">
        <v>1.5047999999999999</v>
      </c>
      <c r="D385">
        <v>1.3955</v>
      </c>
      <c r="E385">
        <v>0.875</v>
      </c>
    </row>
    <row r="386" spans="1:5" x14ac:dyDescent="0.25">
      <c r="A386" t="s">
        <v>40</v>
      </c>
      <c r="B386" t="s">
        <v>333</v>
      </c>
      <c r="C386">
        <v>1.5047999999999999</v>
      </c>
      <c r="D386">
        <v>0.8639</v>
      </c>
      <c r="E386">
        <v>1.0417000000000001</v>
      </c>
    </row>
    <row r="387" spans="1:5" x14ac:dyDescent="0.25">
      <c r="A387" t="s">
        <v>40</v>
      </c>
      <c r="B387" t="s">
        <v>238</v>
      </c>
      <c r="C387">
        <v>1.5047999999999999</v>
      </c>
      <c r="D387">
        <v>0.7974</v>
      </c>
      <c r="E387">
        <v>1.1667000000000001</v>
      </c>
    </row>
    <row r="388" spans="1:5" x14ac:dyDescent="0.25">
      <c r="A388" t="s">
        <v>40</v>
      </c>
      <c r="B388" t="s">
        <v>320</v>
      </c>
      <c r="C388">
        <v>1.5047999999999999</v>
      </c>
      <c r="D388">
        <v>1.6281000000000001</v>
      </c>
      <c r="E388">
        <v>0.58330000000000004</v>
      </c>
    </row>
    <row r="389" spans="1:5" x14ac:dyDescent="0.25">
      <c r="A389" t="s">
        <v>40</v>
      </c>
      <c r="B389" t="s">
        <v>234</v>
      </c>
      <c r="C389">
        <v>1.5047999999999999</v>
      </c>
      <c r="D389">
        <v>0.8639</v>
      </c>
      <c r="E389">
        <v>1.1667000000000001</v>
      </c>
    </row>
    <row r="390" spans="1:5" x14ac:dyDescent="0.25">
      <c r="A390" t="s">
        <v>40</v>
      </c>
      <c r="B390" t="s">
        <v>316</v>
      </c>
      <c r="C390">
        <v>1.5047999999999999</v>
      </c>
      <c r="D390">
        <v>0.56489999999999996</v>
      </c>
      <c r="E390">
        <v>1.125</v>
      </c>
    </row>
    <row r="391" spans="1:5" x14ac:dyDescent="0.25">
      <c r="A391" t="s">
        <v>40</v>
      </c>
      <c r="B391" t="s">
        <v>335</v>
      </c>
      <c r="C391">
        <v>1.5047999999999999</v>
      </c>
      <c r="D391">
        <v>0.59809999999999997</v>
      </c>
      <c r="E391">
        <v>1.25</v>
      </c>
    </row>
    <row r="392" spans="1:5" x14ac:dyDescent="0.25">
      <c r="A392" t="s">
        <v>40</v>
      </c>
      <c r="B392" t="s">
        <v>332</v>
      </c>
      <c r="C392">
        <v>1.5047999999999999</v>
      </c>
      <c r="D392">
        <v>1.1296999999999999</v>
      </c>
      <c r="E392">
        <v>1.0417000000000001</v>
      </c>
    </row>
    <row r="393" spans="1:5" x14ac:dyDescent="0.25">
      <c r="A393" t="s">
        <v>40</v>
      </c>
      <c r="B393" t="s">
        <v>321</v>
      </c>
      <c r="C393">
        <v>1.5047999999999999</v>
      </c>
      <c r="D393">
        <v>1.4952000000000001</v>
      </c>
      <c r="E393">
        <v>0.70830000000000004</v>
      </c>
    </row>
    <row r="394" spans="1:5" x14ac:dyDescent="0.25">
      <c r="A394" t="s">
        <v>40</v>
      </c>
      <c r="B394" t="s">
        <v>236</v>
      </c>
      <c r="C394">
        <v>1.5047999999999999</v>
      </c>
      <c r="D394">
        <v>1.2294</v>
      </c>
      <c r="E394">
        <v>1</v>
      </c>
    </row>
    <row r="395" spans="1:5" x14ac:dyDescent="0.25">
      <c r="A395" t="s">
        <v>40</v>
      </c>
      <c r="B395" t="s">
        <v>41</v>
      </c>
      <c r="C395">
        <v>1.5047999999999999</v>
      </c>
      <c r="D395">
        <v>0.89710000000000001</v>
      </c>
      <c r="E395">
        <v>1.4582999999999999</v>
      </c>
    </row>
    <row r="396" spans="1:5" x14ac:dyDescent="0.25">
      <c r="A396" t="s">
        <v>40</v>
      </c>
      <c r="B396" t="s">
        <v>233</v>
      </c>
      <c r="C396">
        <v>1.5047999999999999</v>
      </c>
      <c r="D396">
        <v>1.1629</v>
      </c>
      <c r="E396">
        <v>1.125</v>
      </c>
    </row>
    <row r="397" spans="1:5" x14ac:dyDescent="0.25">
      <c r="A397" t="s">
        <v>40</v>
      </c>
      <c r="B397" t="s">
        <v>317</v>
      </c>
      <c r="C397">
        <v>1.5047999999999999</v>
      </c>
      <c r="D397">
        <v>1.1629</v>
      </c>
      <c r="E397">
        <v>0.95830000000000004</v>
      </c>
    </row>
    <row r="398" spans="1:5" x14ac:dyDescent="0.25">
      <c r="A398" t="s">
        <v>40</v>
      </c>
      <c r="B398" t="s">
        <v>42</v>
      </c>
      <c r="C398">
        <v>1.5047999999999999</v>
      </c>
      <c r="D398">
        <v>1.3955</v>
      </c>
      <c r="E398">
        <v>0.83330000000000004</v>
      </c>
    </row>
    <row r="399" spans="1:5" x14ac:dyDescent="0.25">
      <c r="A399" t="s">
        <v>40</v>
      </c>
      <c r="B399" t="s">
        <v>334</v>
      </c>
      <c r="C399">
        <v>1.5047999999999999</v>
      </c>
      <c r="D399">
        <v>0.8639</v>
      </c>
      <c r="E399">
        <v>1.0417000000000001</v>
      </c>
    </row>
    <row r="400" spans="1:5" x14ac:dyDescent="0.25">
      <c r="A400" t="s">
        <v>40</v>
      </c>
      <c r="B400" t="s">
        <v>237</v>
      </c>
      <c r="C400">
        <v>1.5047999999999999</v>
      </c>
      <c r="D400">
        <v>0.66449999999999998</v>
      </c>
      <c r="E400">
        <v>1.0417000000000001</v>
      </c>
    </row>
    <row r="401" spans="1:5" x14ac:dyDescent="0.25">
      <c r="A401" t="s">
        <v>40</v>
      </c>
      <c r="B401" t="s">
        <v>232</v>
      </c>
      <c r="C401">
        <v>1.5047999999999999</v>
      </c>
      <c r="D401">
        <v>0.89710000000000001</v>
      </c>
      <c r="E401">
        <v>0.79169999999999996</v>
      </c>
    </row>
    <row r="402" spans="1:5" x14ac:dyDescent="0.25">
      <c r="A402" t="s">
        <v>40</v>
      </c>
      <c r="B402" t="s">
        <v>319</v>
      </c>
      <c r="C402">
        <v>1.5047999999999999</v>
      </c>
      <c r="D402">
        <v>0.89710000000000001</v>
      </c>
      <c r="E402">
        <v>1.25</v>
      </c>
    </row>
    <row r="403" spans="1:5" x14ac:dyDescent="0.25">
      <c r="A403" t="s">
        <v>40</v>
      </c>
      <c r="B403" t="s">
        <v>235</v>
      </c>
      <c r="C403">
        <v>1.5047999999999999</v>
      </c>
      <c r="D403">
        <v>0.63129999999999997</v>
      </c>
      <c r="E403">
        <v>0.625</v>
      </c>
    </row>
    <row r="404" spans="1:5" x14ac:dyDescent="0.25">
      <c r="A404" t="s">
        <v>40</v>
      </c>
      <c r="B404" t="s">
        <v>239</v>
      </c>
      <c r="C404">
        <v>1.5047999999999999</v>
      </c>
      <c r="D404">
        <v>0.99680000000000002</v>
      </c>
      <c r="E404">
        <v>1</v>
      </c>
    </row>
    <row r="405" spans="1:5" x14ac:dyDescent="0.25">
      <c r="A405" t="s">
        <v>40</v>
      </c>
      <c r="B405" t="s">
        <v>318</v>
      </c>
      <c r="C405">
        <v>1.5047999999999999</v>
      </c>
      <c r="D405">
        <v>0.8639</v>
      </c>
      <c r="E405">
        <v>0.91669999999999996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C2" sqref="C2:E40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1.4443999999999999</v>
      </c>
      <c r="D2">
        <v>1.0589</v>
      </c>
      <c r="E2">
        <v>0.87709999999999999</v>
      </c>
    </row>
    <row r="3" spans="1:5" x14ac:dyDescent="0.25">
      <c r="A3" t="s">
        <v>10</v>
      </c>
      <c r="B3" t="s">
        <v>241</v>
      </c>
      <c r="C3">
        <v>1.4443999999999999</v>
      </c>
      <c r="D3">
        <v>1.0995999999999999</v>
      </c>
      <c r="E3">
        <v>0.87709999999999999</v>
      </c>
    </row>
    <row r="4" spans="1:5" x14ac:dyDescent="0.25">
      <c r="A4" t="s">
        <v>10</v>
      </c>
      <c r="B4" t="s">
        <v>244</v>
      </c>
      <c r="C4">
        <v>1.4443999999999999</v>
      </c>
      <c r="D4">
        <v>1.0589</v>
      </c>
      <c r="E4">
        <v>1.3347</v>
      </c>
    </row>
    <row r="5" spans="1:5" x14ac:dyDescent="0.25">
      <c r="A5" t="s">
        <v>10</v>
      </c>
      <c r="B5" t="s">
        <v>242</v>
      </c>
      <c r="C5">
        <v>1.4443999999999999</v>
      </c>
      <c r="D5">
        <v>0.6109</v>
      </c>
      <c r="E5">
        <v>0.95340000000000003</v>
      </c>
    </row>
    <row r="6" spans="1:5" x14ac:dyDescent="0.25">
      <c r="A6" t="s">
        <v>10</v>
      </c>
      <c r="B6" t="s">
        <v>49</v>
      </c>
      <c r="C6">
        <v>1.4443999999999999</v>
      </c>
      <c r="D6">
        <v>1.1403000000000001</v>
      </c>
      <c r="E6">
        <v>1.2585</v>
      </c>
    </row>
    <row r="7" spans="1:5" x14ac:dyDescent="0.25">
      <c r="A7" t="s">
        <v>10</v>
      </c>
      <c r="B7" t="s">
        <v>245</v>
      </c>
      <c r="C7">
        <v>1.4443999999999999</v>
      </c>
      <c r="D7">
        <v>1.5883</v>
      </c>
      <c r="E7">
        <v>0.41949999999999998</v>
      </c>
    </row>
    <row r="8" spans="1:5" x14ac:dyDescent="0.25">
      <c r="A8" t="s">
        <v>10</v>
      </c>
      <c r="B8" t="s">
        <v>11</v>
      </c>
      <c r="C8">
        <v>1.4443999999999999</v>
      </c>
      <c r="D8">
        <v>0.8145</v>
      </c>
      <c r="E8">
        <v>0.95340000000000003</v>
      </c>
    </row>
    <row r="9" spans="1:5" x14ac:dyDescent="0.25">
      <c r="A9" t="s">
        <v>10</v>
      </c>
      <c r="B9" t="s">
        <v>46</v>
      </c>
      <c r="C9">
        <v>1.4443999999999999</v>
      </c>
      <c r="D9">
        <v>1.181</v>
      </c>
      <c r="E9">
        <v>1.0678000000000001</v>
      </c>
    </row>
    <row r="10" spans="1:5" x14ac:dyDescent="0.25">
      <c r="A10" t="s">
        <v>10</v>
      </c>
      <c r="B10" t="s">
        <v>240</v>
      </c>
      <c r="C10">
        <v>1.4443999999999999</v>
      </c>
      <c r="D10">
        <v>1.0589</v>
      </c>
      <c r="E10">
        <v>0.80079999999999996</v>
      </c>
    </row>
    <row r="11" spans="1:5" x14ac:dyDescent="0.25">
      <c r="A11" t="s">
        <v>10</v>
      </c>
      <c r="B11" t="s">
        <v>44</v>
      </c>
      <c r="C11">
        <v>1.4443999999999999</v>
      </c>
      <c r="D11">
        <v>0.8145</v>
      </c>
      <c r="E11">
        <v>0.83899999999999997</v>
      </c>
    </row>
    <row r="12" spans="1:5" x14ac:dyDescent="0.25">
      <c r="A12" t="s">
        <v>10</v>
      </c>
      <c r="B12" t="s">
        <v>50</v>
      </c>
      <c r="C12">
        <v>1.4443999999999999</v>
      </c>
      <c r="D12">
        <v>1.0181</v>
      </c>
      <c r="E12">
        <v>0.91520000000000001</v>
      </c>
    </row>
    <row r="13" spans="1:5" x14ac:dyDescent="0.25">
      <c r="A13" t="s">
        <v>10</v>
      </c>
      <c r="B13" t="s">
        <v>45</v>
      </c>
      <c r="C13">
        <v>1.4443999999999999</v>
      </c>
      <c r="D13">
        <v>0.6109</v>
      </c>
      <c r="E13">
        <v>1.2202999999999999</v>
      </c>
    </row>
    <row r="14" spans="1:5" x14ac:dyDescent="0.25">
      <c r="A14" t="s">
        <v>10</v>
      </c>
      <c r="B14" t="s">
        <v>43</v>
      </c>
      <c r="C14">
        <v>1.4443999999999999</v>
      </c>
      <c r="D14">
        <v>0.65159999999999996</v>
      </c>
      <c r="E14">
        <v>0.76270000000000004</v>
      </c>
    </row>
    <row r="15" spans="1:5" x14ac:dyDescent="0.25">
      <c r="A15" t="s">
        <v>10</v>
      </c>
      <c r="B15" t="s">
        <v>247</v>
      </c>
      <c r="C15">
        <v>1.4443999999999999</v>
      </c>
      <c r="D15">
        <v>1.2218</v>
      </c>
      <c r="E15">
        <v>1.3729</v>
      </c>
    </row>
    <row r="16" spans="1:5" x14ac:dyDescent="0.25">
      <c r="A16" t="s">
        <v>10</v>
      </c>
      <c r="B16" t="s">
        <v>246</v>
      </c>
      <c r="C16">
        <v>1.4443999999999999</v>
      </c>
      <c r="D16">
        <v>0.85519999999999996</v>
      </c>
      <c r="E16">
        <v>1.2202999999999999</v>
      </c>
    </row>
    <row r="17" spans="1:5" x14ac:dyDescent="0.25">
      <c r="A17" t="s">
        <v>10</v>
      </c>
      <c r="B17" t="s">
        <v>243</v>
      </c>
      <c r="C17">
        <v>1.4443999999999999</v>
      </c>
      <c r="D17">
        <v>1.0589</v>
      </c>
      <c r="E17">
        <v>0.80079999999999996</v>
      </c>
    </row>
    <row r="18" spans="1:5" x14ac:dyDescent="0.25">
      <c r="A18" t="s">
        <v>10</v>
      </c>
      <c r="B18" t="s">
        <v>47</v>
      </c>
      <c r="C18">
        <v>1.4443999999999999</v>
      </c>
      <c r="D18">
        <v>0.93669999999999998</v>
      </c>
      <c r="E18">
        <v>1.1440999999999999</v>
      </c>
    </row>
    <row r="19" spans="1:5" x14ac:dyDescent="0.25">
      <c r="A19" t="s">
        <v>10</v>
      </c>
      <c r="B19" t="s">
        <v>48</v>
      </c>
      <c r="C19">
        <v>1.4443999999999999</v>
      </c>
      <c r="D19">
        <v>1.2218</v>
      </c>
      <c r="E19">
        <v>1.1821999999999999</v>
      </c>
    </row>
    <row r="20" spans="1:5" x14ac:dyDescent="0.25">
      <c r="A20" t="s">
        <v>13</v>
      </c>
      <c r="B20" t="s">
        <v>58</v>
      </c>
      <c r="C20">
        <v>1.2190000000000001</v>
      </c>
      <c r="D20">
        <v>0.57909999999999995</v>
      </c>
      <c r="E20">
        <v>0.87219999999999998</v>
      </c>
    </row>
    <row r="21" spans="1:5" x14ac:dyDescent="0.25">
      <c r="A21" t="s">
        <v>13</v>
      </c>
      <c r="B21" t="s">
        <v>248</v>
      </c>
      <c r="C21">
        <v>1.2190000000000001</v>
      </c>
      <c r="D21">
        <v>1.5924</v>
      </c>
      <c r="E21">
        <v>0.83260000000000001</v>
      </c>
    </row>
    <row r="22" spans="1:5" x14ac:dyDescent="0.25">
      <c r="A22" t="s">
        <v>13</v>
      </c>
      <c r="B22" t="s">
        <v>56</v>
      </c>
      <c r="C22">
        <v>1.2190000000000001</v>
      </c>
      <c r="D22">
        <v>0.53080000000000005</v>
      </c>
      <c r="E22">
        <v>1.1496999999999999</v>
      </c>
    </row>
    <row r="23" spans="1:5" x14ac:dyDescent="0.25">
      <c r="A23" t="s">
        <v>13</v>
      </c>
      <c r="B23" t="s">
        <v>51</v>
      </c>
      <c r="C23">
        <v>1.2190000000000001</v>
      </c>
      <c r="D23">
        <v>1.5442</v>
      </c>
      <c r="E23">
        <v>0.99119999999999997</v>
      </c>
    </row>
    <row r="24" spans="1:5" x14ac:dyDescent="0.25">
      <c r="A24" t="s">
        <v>13</v>
      </c>
      <c r="B24" t="s">
        <v>250</v>
      </c>
      <c r="C24">
        <v>1.2190000000000001</v>
      </c>
      <c r="D24">
        <v>1.3994</v>
      </c>
      <c r="E24">
        <v>1.1496999999999999</v>
      </c>
    </row>
    <row r="25" spans="1:5" x14ac:dyDescent="0.25">
      <c r="A25" t="s">
        <v>13</v>
      </c>
      <c r="B25" t="s">
        <v>53</v>
      </c>
      <c r="C25">
        <v>1.2190000000000001</v>
      </c>
      <c r="D25">
        <v>0.67559999999999998</v>
      </c>
      <c r="E25">
        <v>1.1496999999999999</v>
      </c>
    </row>
    <row r="26" spans="1:5" x14ac:dyDescent="0.25">
      <c r="A26" t="s">
        <v>13</v>
      </c>
      <c r="B26" t="s">
        <v>249</v>
      </c>
      <c r="C26">
        <v>1.2190000000000001</v>
      </c>
      <c r="D26">
        <v>0.67559999999999998</v>
      </c>
      <c r="E26">
        <v>0.87219999999999998</v>
      </c>
    </row>
    <row r="27" spans="1:5" x14ac:dyDescent="0.25">
      <c r="A27" t="s">
        <v>13</v>
      </c>
      <c r="B27" t="s">
        <v>54</v>
      </c>
      <c r="C27">
        <v>1.2190000000000001</v>
      </c>
      <c r="D27">
        <v>0.77210000000000001</v>
      </c>
      <c r="E27">
        <v>0.87219999999999998</v>
      </c>
    </row>
    <row r="28" spans="1:5" x14ac:dyDescent="0.25">
      <c r="A28" t="s">
        <v>13</v>
      </c>
      <c r="B28" t="s">
        <v>55</v>
      </c>
      <c r="C28">
        <v>1.2190000000000001</v>
      </c>
      <c r="D28">
        <v>0.91690000000000005</v>
      </c>
      <c r="E28">
        <v>1.1496999999999999</v>
      </c>
    </row>
    <row r="29" spans="1:5" x14ac:dyDescent="0.25">
      <c r="A29" t="s">
        <v>13</v>
      </c>
      <c r="B29" t="s">
        <v>15</v>
      </c>
      <c r="C29">
        <v>1.2190000000000001</v>
      </c>
      <c r="D29">
        <v>0.86860000000000004</v>
      </c>
      <c r="E29">
        <v>0.55510000000000004</v>
      </c>
    </row>
    <row r="30" spans="1:5" x14ac:dyDescent="0.25">
      <c r="A30" t="s">
        <v>13</v>
      </c>
      <c r="B30" t="s">
        <v>52</v>
      </c>
      <c r="C30">
        <v>1.2190000000000001</v>
      </c>
      <c r="D30">
        <v>0.91690000000000005</v>
      </c>
      <c r="E30">
        <v>1.0705</v>
      </c>
    </row>
    <row r="31" spans="1:5" x14ac:dyDescent="0.25">
      <c r="A31" t="s">
        <v>13</v>
      </c>
      <c r="B31" t="s">
        <v>62</v>
      </c>
      <c r="C31">
        <v>1.2190000000000001</v>
      </c>
      <c r="D31">
        <v>1.3512</v>
      </c>
      <c r="E31">
        <v>1.1496999999999999</v>
      </c>
    </row>
    <row r="32" spans="1:5" x14ac:dyDescent="0.25">
      <c r="A32" t="s">
        <v>13</v>
      </c>
      <c r="B32" t="s">
        <v>60</v>
      </c>
      <c r="C32">
        <v>1.2190000000000001</v>
      </c>
      <c r="D32">
        <v>1.3512</v>
      </c>
      <c r="E32">
        <v>0.55510000000000004</v>
      </c>
    </row>
    <row r="33" spans="1:5" x14ac:dyDescent="0.25">
      <c r="A33" t="s">
        <v>13</v>
      </c>
      <c r="B33" t="s">
        <v>251</v>
      </c>
      <c r="C33">
        <v>1.2190000000000001</v>
      </c>
      <c r="D33">
        <v>0.43430000000000002</v>
      </c>
      <c r="E33">
        <v>1.8633999999999999</v>
      </c>
    </row>
    <row r="34" spans="1:5" x14ac:dyDescent="0.25">
      <c r="A34" t="s">
        <v>13</v>
      </c>
      <c r="B34" t="s">
        <v>61</v>
      </c>
      <c r="C34">
        <v>1.2190000000000001</v>
      </c>
      <c r="D34">
        <v>1.3028999999999999</v>
      </c>
      <c r="E34">
        <v>1.1101000000000001</v>
      </c>
    </row>
    <row r="35" spans="1:5" x14ac:dyDescent="0.25">
      <c r="A35" t="s">
        <v>13</v>
      </c>
      <c r="B35" t="s">
        <v>14</v>
      </c>
      <c r="C35">
        <v>1.2190000000000001</v>
      </c>
      <c r="D35">
        <v>0.82030000000000003</v>
      </c>
      <c r="E35">
        <v>0.83260000000000001</v>
      </c>
    </row>
    <row r="36" spans="1:5" x14ac:dyDescent="0.25">
      <c r="A36" t="s">
        <v>13</v>
      </c>
      <c r="B36" t="s">
        <v>57</v>
      </c>
      <c r="C36">
        <v>1.2190000000000001</v>
      </c>
      <c r="D36">
        <v>0.96509999999999996</v>
      </c>
      <c r="E36">
        <v>1.0705</v>
      </c>
    </row>
    <row r="37" spans="1:5" x14ac:dyDescent="0.25">
      <c r="A37" t="s">
        <v>13</v>
      </c>
      <c r="B37" t="s">
        <v>59</v>
      </c>
      <c r="C37">
        <v>1.2190000000000001</v>
      </c>
      <c r="D37">
        <v>1.3028999999999999</v>
      </c>
      <c r="E37">
        <v>0.75329999999999997</v>
      </c>
    </row>
    <row r="38" spans="1:5" x14ac:dyDescent="0.25">
      <c r="A38" t="s">
        <v>16</v>
      </c>
      <c r="B38" t="s">
        <v>63</v>
      </c>
      <c r="C38">
        <v>1.3301000000000001</v>
      </c>
      <c r="D38">
        <v>1.1497999999999999</v>
      </c>
      <c r="E38">
        <v>0.82630000000000003</v>
      </c>
    </row>
    <row r="39" spans="1:5" x14ac:dyDescent="0.25">
      <c r="A39" t="s">
        <v>16</v>
      </c>
      <c r="B39" t="s">
        <v>20</v>
      </c>
      <c r="C39">
        <v>1.3301000000000001</v>
      </c>
      <c r="D39">
        <v>0.57489999999999997</v>
      </c>
      <c r="E39">
        <v>1.2934000000000001</v>
      </c>
    </row>
    <row r="40" spans="1:5" x14ac:dyDescent="0.25">
      <c r="A40" t="s">
        <v>16</v>
      </c>
      <c r="B40" t="s">
        <v>253</v>
      </c>
      <c r="C40">
        <v>1.3301000000000001</v>
      </c>
      <c r="D40">
        <v>1.5036</v>
      </c>
      <c r="E40">
        <v>1.1496999999999999</v>
      </c>
    </row>
    <row r="41" spans="1:5" x14ac:dyDescent="0.25">
      <c r="A41" t="s">
        <v>16</v>
      </c>
      <c r="B41" t="s">
        <v>65</v>
      </c>
      <c r="C41">
        <v>1.3301000000000001</v>
      </c>
      <c r="D41">
        <v>0.66339999999999999</v>
      </c>
      <c r="E41">
        <v>0.8982</v>
      </c>
    </row>
    <row r="42" spans="1:5" x14ac:dyDescent="0.25">
      <c r="A42" t="s">
        <v>16</v>
      </c>
      <c r="B42" t="s">
        <v>66</v>
      </c>
      <c r="C42">
        <v>1.3301000000000001</v>
      </c>
      <c r="D42">
        <v>1.0172000000000001</v>
      </c>
      <c r="E42">
        <v>0.93410000000000004</v>
      </c>
    </row>
    <row r="43" spans="1:5" x14ac:dyDescent="0.25">
      <c r="A43" t="s">
        <v>16</v>
      </c>
      <c r="B43" t="s">
        <v>17</v>
      </c>
      <c r="C43">
        <v>1.3301000000000001</v>
      </c>
      <c r="D43">
        <v>1.5479000000000001</v>
      </c>
      <c r="E43">
        <v>0.75449999999999995</v>
      </c>
    </row>
    <row r="44" spans="1:5" x14ac:dyDescent="0.25">
      <c r="A44" t="s">
        <v>16</v>
      </c>
      <c r="B44" t="s">
        <v>322</v>
      </c>
      <c r="C44">
        <v>1.3301000000000001</v>
      </c>
      <c r="D44">
        <v>1.371</v>
      </c>
      <c r="E44">
        <v>1.006</v>
      </c>
    </row>
    <row r="45" spans="1:5" x14ac:dyDescent="0.25">
      <c r="A45" t="s">
        <v>16</v>
      </c>
      <c r="B45" t="s">
        <v>67</v>
      </c>
      <c r="C45">
        <v>1.3301000000000001</v>
      </c>
      <c r="D45">
        <v>1.0172000000000001</v>
      </c>
      <c r="E45">
        <v>1.0419</v>
      </c>
    </row>
    <row r="46" spans="1:5" x14ac:dyDescent="0.25">
      <c r="A46" t="s">
        <v>16</v>
      </c>
      <c r="B46" t="s">
        <v>252</v>
      </c>
      <c r="C46">
        <v>1.3301000000000001</v>
      </c>
      <c r="D46">
        <v>0.92869999999999997</v>
      </c>
      <c r="E46">
        <v>1.1856</v>
      </c>
    </row>
    <row r="47" spans="1:5" x14ac:dyDescent="0.25">
      <c r="A47" t="s">
        <v>16</v>
      </c>
      <c r="B47" t="s">
        <v>254</v>
      </c>
      <c r="C47">
        <v>1.3301000000000001</v>
      </c>
      <c r="D47">
        <v>1.1497999999999999</v>
      </c>
      <c r="E47">
        <v>0.57479999999999998</v>
      </c>
    </row>
    <row r="48" spans="1:5" x14ac:dyDescent="0.25">
      <c r="A48" t="s">
        <v>16</v>
      </c>
      <c r="B48" t="s">
        <v>255</v>
      </c>
      <c r="C48">
        <v>1.3301000000000001</v>
      </c>
      <c r="D48">
        <v>1.4152</v>
      </c>
      <c r="E48">
        <v>0.93410000000000004</v>
      </c>
    </row>
    <row r="49" spans="1:5" x14ac:dyDescent="0.25">
      <c r="A49" t="s">
        <v>16</v>
      </c>
      <c r="B49" t="s">
        <v>64</v>
      </c>
      <c r="C49">
        <v>1.3301000000000001</v>
      </c>
      <c r="D49">
        <v>1.0613999999999999</v>
      </c>
      <c r="E49">
        <v>1.006</v>
      </c>
    </row>
    <row r="50" spans="1:5" x14ac:dyDescent="0.25">
      <c r="A50" t="s">
        <v>16</v>
      </c>
      <c r="B50" t="s">
        <v>323</v>
      </c>
      <c r="C50">
        <v>1.3301000000000001</v>
      </c>
      <c r="D50">
        <v>0.84030000000000005</v>
      </c>
      <c r="E50">
        <v>0.86229999999999996</v>
      </c>
    </row>
    <row r="51" spans="1:5" x14ac:dyDescent="0.25">
      <c r="A51" t="s">
        <v>16</v>
      </c>
      <c r="B51" t="s">
        <v>18</v>
      </c>
      <c r="C51">
        <v>1.3301000000000001</v>
      </c>
      <c r="D51">
        <v>0.92869999999999997</v>
      </c>
      <c r="E51">
        <v>0.68259999999999998</v>
      </c>
    </row>
    <row r="52" spans="1:5" x14ac:dyDescent="0.25">
      <c r="A52" t="s">
        <v>16</v>
      </c>
      <c r="B52" t="s">
        <v>256</v>
      </c>
      <c r="C52">
        <v>1.3301000000000001</v>
      </c>
      <c r="D52">
        <v>0.61909999999999998</v>
      </c>
      <c r="E52">
        <v>1.0419</v>
      </c>
    </row>
    <row r="53" spans="1:5" x14ac:dyDescent="0.25">
      <c r="A53" t="s">
        <v>16</v>
      </c>
      <c r="B53" t="s">
        <v>257</v>
      </c>
      <c r="C53">
        <v>1.3301000000000001</v>
      </c>
      <c r="D53">
        <v>0.53069999999999995</v>
      </c>
      <c r="E53">
        <v>1.4012</v>
      </c>
    </row>
    <row r="54" spans="1:5" x14ac:dyDescent="0.25">
      <c r="A54" t="s">
        <v>16</v>
      </c>
      <c r="B54" t="s">
        <v>68</v>
      </c>
      <c r="C54">
        <v>1.3301000000000001</v>
      </c>
      <c r="D54">
        <v>1.0172000000000001</v>
      </c>
      <c r="E54">
        <v>1.1136999999999999</v>
      </c>
    </row>
    <row r="55" spans="1:5" x14ac:dyDescent="0.25">
      <c r="A55" t="s">
        <v>16</v>
      </c>
      <c r="B55" t="s">
        <v>19</v>
      </c>
      <c r="C55">
        <v>1.3301000000000001</v>
      </c>
      <c r="D55">
        <v>0.66339999999999999</v>
      </c>
      <c r="E55">
        <v>1.2934000000000001</v>
      </c>
    </row>
    <row r="56" spans="1:5" x14ac:dyDescent="0.25">
      <c r="A56" t="s">
        <v>69</v>
      </c>
      <c r="B56" t="s">
        <v>324</v>
      </c>
      <c r="C56">
        <v>1.3421000000000001</v>
      </c>
      <c r="D56">
        <v>1.2157</v>
      </c>
      <c r="E56">
        <v>0.70040000000000002</v>
      </c>
    </row>
    <row r="57" spans="1:5" x14ac:dyDescent="0.25">
      <c r="A57" t="s">
        <v>69</v>
      </c>
      <c r="B57" t="s">
        <v>351</v>
      </c>
      <c r="C57">
        <v>1.3421000000000001</v>
      </c>
      <c r="D57">
        <v>1.0196000000000001</v>
      </c>
      <c r="E57">
        <v>0.73929999999999996</v>
      </c>
    </row>
    <row r="58" spans="1:5" x14ac:dyDescent="0.25">
      <c r="A58" t="s">
        <v>69</v>
      </c>
      <c r="B58" t="s">
        <v>73</v>
      </c>
      <c r="C58">
        <v>1.3421000000000001</v>
      </c>
      <c r="D58">
        <v>0.70589999999999997</v>
      </c>
      <c r="E58">
        <v>0.93389999999999995</v>
      </c>
    </row>
    <row r="59" spans="1:5" x14ac:dyDescent="0.25">
      <c r="A59" t="s">
        <v>69</v>
      </c>
      <c r="B59" t="s">
        <v>75</v>
      </c>
      <c r="C59">
        <v>1.3421000000000001</v>
      </c>
      <c r="D59">
        <v>0.74509999999999998</v>
      </c>
      <c r="E59">
        <v>1.0894999999999999</v>
      </c>
    </row>
    <row r="60" spans="1:5" x14ac:dyDescent="0.25">
      <c r="A60" t="s">
        <v>69</v>
      </c>
      <c r="B60" t="s">
        <v>77</v>
      </c>
      <c r="C60">
        <v>1.3421000000000001</v>
      </c>
      <c r="D60">
        <v>1.0588</v>
      </c>
      <c r="E60">
        <v>0.70040000000000002</v>
      </c>
    </row>
    <row r="61" spans="1:5" x14ac:dyDescent="0.25">
      <c r="A61" t="s">
        <v>69</v>
      </c>
      <c r="B61" t="s">
        <v>263</v>
      </c>
      <c r="C61">
        <v>1.3421000000000001</v>
      </c>
      <c r="D61">
        <v>0.82350000000000001</v>
      </c>
      <c r="E61">
        <v>1.323</v>
      </c>
    </row>
    <row r="62" spans="1:5" x14ac:dyDescent="0.25">
      <c r="A62" t="s">
        <v>69</v>
      </c>
      <c r="B62" t="s">
        <v>381</v>
      </c>
      <c r="C62">
        <v>1.3421000000000001</v>
      </c>
      <c r="D62">
        <v>0.90200000000000002</v>
      </c>
      <c r="E62">
        <v>0.7782</v>
      </c>
    </row>
    <row r="63" spans="1:5" x14ac:dyDescent="0.25">
      <c r="A63" t="s">
        <v>69</v>
      </c>
      <c r="B63" t="s">
        <v>76</v>
      </c>
      <c r="C63">
        <v>1.3421000000000001</v>
      </c>
      <c r="D63">
        <v>0.70589999999999997</v>
      </c>
      <c r="E63">
        <v>0.9728</v>
      </c>
    </row>
    <row r="64" spans="1:5" x14ac:dyDescent="0.25">
      <c r="A64" t="s">
        <v>69</v>
      </c>
      <c r="B64" t="s">
        <v>72</v>
      </c>
      <c r="C64">
        <v>1.3421000000000001</v>
      </c>
      <c r="D64">
        <v>1.3332999999999999</v>
      </c>
      <c r="E64">
        <v>1.2841</v>
      </c>
    </row>
    <row r="65" spans="1:5" x14ac:dyDescent="0.25">
      <c r="A65" t="s">
        <v>69</v>
      </c>
      <c r="B65" t="s">
        <v>78</v>
      </c>
      <c r="C65">
        <v>1.3421000000000001</v>
      </c>
      <c r="D65">
        <v>1.3332999999999999</v>
      </c>
      <c r="E65">
        <v>0.7782</v>
      </c>
    </row>
    <row r="66" spans="1:5" x14ac:dyDescent="0.25">
      <c r="A66" t="s">
        <v>69</v>
      </c>
      <c r="B66" t="s">
        <v>260</v>
      </c>
      <c r="C66">
        <v>1.3421000000000001</v>
      </c>
      <c r="D66">
        <v>1.5294000000000001</v>
      </c>
      <c r="E66">
        <v>0.85609999999999997</v>
      </c>
    </row>
    <row r="67" spans="1:5" x14ac:dyDescent="0.25">
      <c r="A67" t="s">
        <v>69</v>
      </c>
      <c r="B67" t="s">
        <v>262</v>
      </c>
      <c r="C67">
        <v>1.3421000000000001</v>
      </c>
      <c r="D67">
        <v>1.5686</v>
      </c>
      <c r="E67">
        <v>0.5837</v>
      </c>
    </row>
    <row r="68" spans="1:5" x14ac:dyDescent="0.25">
      <c r="A68" t="s">
        <v>69</v>
      </c>
      <c r="B68" t="s">
        <v>261</v>
      </c>
      <c r="C68">
        <v>1.3421000000000001</v>
      </c>
      <c r="D68">
        <v>1.3726</v>
      </c>
      <c r="E68">
        <v>0.62260000000000004</v>
      </c>
    </row>
    <row r="69" spans="1:5" x14ac:dyDescent="0.25">
      <c r="A69" t="s">
        <v>69</v>
      </c>
      <c r="B69" t="s">
        <v>325</v>
      </c>
      <c r="C69">
        <v>1.3421000000000001</v>
      </c>
      <c r="D69">
        <v>0.7843</v>
      </c>
      <c r="E69">
        <v>1.1284000000000001</v>
      </c>
    </row>
    <row r="70" spans="1:5" x14ac:dyDescent="0.25">
      <c r="A70" t="s">
        <v>69</v>
      </c>
      <c r="B70" t="s">
        <v>258</v>
      </c>
      <c r="C70">
        <v>1.3421000000000001</v>
      </c>
      <c r="D70">
        <v>0.31369999999999998</v>
      </c>
      <c r="E70">
        <v>1.4008</v>
      </c>
    </row>
    <row r="71" spans="1:5" x14ac:dyDescent="0.25">
      <c r="A71" t="s">
        <v>69</v>
      </c>
      <c r="B71" t="s">
        <v>79</v>
      </c>
      <c r="C71">
        <v>1.3421000000000001</v>
      </c>
      <c r="D71">
        <v>0.74509999999999998</v>
      </c>
      <c r="E71">
        <v>1.6732</v>
      </c>
    </row>
    <row r="72" spans="1:5" x14ac:dyDescent="0.25">
      <c r="A72" t="s">
        <v>69</v>
      </c>
      <c r="B72" t="s">
        <v>259</v>
      </c>
      <c r="C72">
        <v>1.3421000000000001</v>
      </c>
      <c r="D72">
        <v>1.2941</v>
      </c>
      <c r="E72">
        <v>0.9728</v>
      </c>
    </row>
    <row r="73" spans="1:5" x14ac:dyDescent="0.25">
      <c r="A73" t="s">
        <v>69</v>
      </c>
      <c r="B73" t="s">
        <v>71</v>
      </c>
      <c r="C73">
        <v>1.3421000000000001</v>
      </c>
      <c r="D73">
        <v>0.7843</v>
      </c>
      <c r="E73">
        <v>1.4397</v>
      </c>
    </row>
    <row r="74" spans="1:5" x14ac:dyDescent="0.25">
      <c r="A74" t="s">
        <v>69</v>
      </c>
      <c r="B74" t="s">
        <v>74</v>
      </c>
      <c r="C74">
        <v>1.3421000000000001</v>
      </c>
      <c r="D74">
        <v>1.1765000000000001</v>
      </c>
      <c r="E74">
        <v>0.9728</v>
      </c>
    </row>
    <row r="75" spans="1:5" x14ac:dyDescent="0.25">
      <c r="A75" t="s">
        <v>69</v>
      </c>
      <c r="B75" t="s">
        <v>70</v>
      </c>
      <c r="C75">
        <v>1.3421000000000001</v>
      </c>
      <c r="D75">
        <v>0.58819999999999995</v>
      </c>
      <c r="E75">
        <v>1.0506</v>
      </c>
    </row>
    <row r="76" spans="1:5" x14ac:dyDescent="0.25">
      <c r="A76" t="s">
        <v>80</v>
      </c>
      <c r="B76" t="s">
        <v>97</v>
      </c>
      <c r="C76">
        <v>1.0562</v>
      </c>
      <c r="D76">
        <v>1.1526000000000001</v>
      </c>
      <c r="E76">
        <v>0.97250000000000003</v>
      </c>
    </row>
    <row r="77" spans="1:5" x14ac:dyDescent="0.25">
      <c r="A77" t="s">
        <v>80</v>
      </c>
      <c r="B77" t="s">
        <v>82</v>
      </c>
      <c r="C77">
        <v>1.0562</v>
      </c>
      <c r="D77">
        <v>0.78210000000000002</v>
      </c>
      <c r="E77">
        <v>0.83360000000000001</v>
      </c>
    </row>
    <row r="78" spans="1:5" x14ac:dyDescent="0.25">
      <c r="A78" t="s">
        <v>80</v>
      </c>
      <c r="B78" t="s">
        <v>83</v>
      </c>
      <c r="C78">
        <v>1.0562</v>
      </c>
      <c r="D78">
        <v>1.1526000000000001</v>
      </c>
      <c r="E78">
        <v>0.90300000000000002</v>
      </c>
    </row>
    <row r="79" spans="1:5" x14ac:dyDescent="0.25">
      <c r="A79" t="s">
        <v>80</v>
      </c>
      <c r="B79" t="s">
        <v>85</v>
      </c>
      <c r="C79">
        <v>1.0562</v>
      </c>
      <c r="D79">
        <v>1.3584000000000001</v>
      </c>
      <c r="E79">
        <v>0.7641</v>
      </c>
    </row>
    <row r="80" spans="1:5" x14ac:dyDescent="0.25">
      <c r="A80" t="s">
        <v>80</v>
      </c>
      <c r="B80" t="s">
        <v>359</v>
      </c>
      <c r="C80">
        <v>1.0562</v>
      </c>
      <c r="D80">
        <v>1.6466000000000001</v>
      </c>
      <c r="E80">
        <v>0.7641</v>
      </c>
    </row>
    <row r="81" spans="1:5" x14ac:dyDescent="0.25">
      <c r="A81" t="s">
        <v>80</v>
      </c>
      <c r="B81" t="s">
        <v>87</v>
      </c>
      <c r="C81">
        <v>1.0562</v>
      </c>
      <c r="D81">
        <v>1.1526000000000001</v>
      </c>
      <c r="E81">
        <v>1.3198000000000001</v>
      </c>
    </row>
    <row r="82" spans="1:5" x14ac:dyDescent="0.25">
      <c r="A82" t="s">
        <v>80</v>
      </c>
      <c r="B82" t="s">
        <v>89</v>
      </c>
      <c r="C82">
        <v>1.0562</v>
      </c>
      <c r="D82">
        <v>1.1938</v>
      </c>
      <c r="E82">
        <v>0.79879999999999995</v>
      </c>
    </row>
    <row r="83" spans="1:5" x14ac:dyDescent="0.25">
      <c r="A83" t="s">
        <v>80</v>
      </c>
      <c r="B83" t="s">
        <v>369</v>
      </c>
      <c r="C83">
        <v>1.0562</v>
      </c>
      <c r="D83">
        <v>0.78210000000000002</v>
      </c>
      <c r="E83">
        <v>1.3546</v>
      </c>
    </row>
    <row r="84" spans="1:5" x14ac:dyDescent="0.25">
      <c r="A84" t="s">
        <v>80</v>
      </c>
      <c r="B84" t="s">
        <v>91</v>
      </c>
      <c r="C84">
        <v>1.0562</v>
      </c>
      <c r="D84">
        <v>0.65859999999999996</v>
      </c>
      <c r="E84">
        <v>1.1113999999999999</v>
      </c>
    </row>
    <row r="85" spans="1:5" x14ac:dyDescent="0.25">
      <c r="A85" t="s">
        <v>80</v>
      </c>
      <c r="B85" t="s">
        <v>96</v>
      </c>
      <c r="C85">
        <v>1.0562</v>
      </c>
      <c r="D85">
        <v>0.90559999999999996</v>
      </c>
      <c r="E85">
        <v>1.6672</v>
      </c>
    </row>
    <row r="86" spans="1:5" x14ac:dyDescent="0.25">
      <c r="A86" t="s">
        <v>80</v>
      </c>
      <c r="B86" t="s">
        <v>86</v>
      </c>
      <c r="C86">
        <v>1.0562</v>
      </c>
      <c r="D86">
        <v>0.65859999999999996</v>
      </c>
      <c r="E86">
        <v>1.0072000000000001</v>
      </c>
    </row>
    <row r="87" spans="1:5" x14ac:dyDescent="0.25">
      <c r="A87" t="s">
        <v>80</v>
      </c>
      <c r="B87" t="s">
        <v>81</v>
      </c>
      <c r="C87">
        <v>1.0562</v>
      </c>
      <c r="D87">
        <v>1.0290999999999999</v>
      </c>
      <c r="E87">
        <v>0.97250000000000003</v>
      </c>
    </row>
    <row r="88" spans="1:5" x14ac:dyDescent="0.25">
      <c r="A88" t="s">
        <v>80</v>
      </c>
      <c r="B88" t="s">
        <v>94</v>
      </c>
      <c r="C88">
        <v>1.0562</v>
      </c>
      <c r="D88">
        <v>0.94679999999999997</v>
      </c>
      <c r="E88">
        <v>0.97250000000000003</v>
      </c>
    </row>
    <row r="89" spans="1:5" x14ac:dyDescent="0.25">
      <c r="A89" t="s">
        <v>80</v>
      </c>
      <c r="B89" t="s">
        <v>90</v>
      </c>
      <c r="C89">
        <v>1.0562</v>
      </c>
      <c r="D89">
        <v>1.4819</v>
      </c>
      <c r="E89">
        <v>0.72940000000000005</v>
      </c>
    </row>
    <row r="90" spans="1:5" x14ac:dyDescent="0.25">
      <c r="A90" t="s">
        <v>80</v>
      </c>
      <c r="B90" t="s">
        <v>93</v>
      </c>
      <c r="C90">
        <v>1.0562</v>
      </c>
      <c r="D90">
        <v>0.65859999999999996</v>
      </c>
      <c r="E90">
        <v>0.72940000000000005</v>
      </c>
    </row>
    <row r="91" spans="1:5" x14ac:dyDescent="0.25">
      <c r="A91" t="s">
        <v>80</v>
      </c>
      <c r="B91" t="s">
        <v>88</v>
      </c>
      <c r="C91">
        <v>1.0562</v>
      </c>
      <c r="D91">
        <v>1.1526000000000001</v>
      </c>
      <c r="E91">
        <v>1.1113999999999999</v>
      </c>
    </row>
    <row r="92" spans="1:5" x14ac:dyDescent="0.25">
      <c r="A92" t="s">
        <v>80</v>
      </c>
      <c r="B92" t="s">
        <v>410</v>
      </c>
      <c r="C92">
        <v>1.0562</v>
      </c>
      <c r="D92">
        <v>1.0290999999999999</v>
      </c>
      <c r="E92">
        <v>0.97250000000000003</v>
      </c>
    </row>
    <row r="93" spans="1:5" x14ac:dyDescent="0.25">
      <c r="A93" t="s">
        <v>80</v>
      </c>
      <c r="B93" t="s">
        <v>412</v>
      </c>
      <c r="C93">
        <v>1.0562</v>
      </c>
      <c r="D93">
        <v>1.0290999999999999</v>
      </c>
      <c r="E93">
        <v>0.93779999999999997</v>
      </c>
    </row>
    <row r="94" spans="1:5" x14ac:dyDescent="0.25">
      <c r="A94" t="s">
        <v>80</v>
      </c>
      <c r="B94" t="s">
        <v>92</v>
      </c>
      <c r="C94">
        <v>1.0562</v>
      </c>
      <c r="D94">
        <v>0.74099999999999999</v>
      </c>
      <c r="E94">
        <v>0.86829999999999996</v>
      </c>
    </row>
    <row r="95" spans="1:5" x14ac:dyDescent="0.25">
      <c r="A95" t="s">
        <v>80</v>
      </c>
      <c r="B95" t="s">
        <v>416</v>
      </c>
      <c r="C95">
        <v>1.0562</v>
      </c>
      <c r="D95">
        <v>0.74099999999999999</v>
      </c>
      <c r="E95">
        <v>1.5282</v>
      </c>
    </row>
    <row r="96" spans="1:5" x14ac:dyDescent="0.25">
      <c r="A96" t="s">
        <v>80</v>
      </c>
      <c r="B96" t="s">
        <v>84</v>
      </c>
      <c r="C96">
        <v>1.0562</v>
      </c>
      <c r="D96">
        <v>0.86450000000000005</v>
      </c>
      <c r="E96">
        <v>0.83360000000000001</v>
      </c>
    </row>
    <row r="97" spans="1:5" x14ac:dyDescent="0.25">
      <c r="A97" t="s">
        <v>80</v>
      </c>
      <c r="B97" t="s">
        <v>98</v>
      </c>
      <c r="C97">
        <v>1.0562</v>
      </c>
      <c r="D97">
        <v>1.1938</v>
      </c>
      <c r="E97">
        <v>0.79879999999999995</v>
      </c>
    </row>
    <row r="98" spans="1:5" x14ac:dyDescent="0.25">
      <c r="A98" t="s">
        <v>80</v>
      </c>
      <c r="B98" t="s">
        <v>95</v>
      </c>
      <c r="C98">
        <v>1.0562</v>
      </c>
      <c r="D98">
        <v>0.78210000000000002</v>
      </c>
      <c r="E98">
        <v>0.62519999999999998</v>
      </c>
    </row>
    <row r="99" spans="1:5" x14ac:dyDescent="0.25">
      <c r="A99" t="s">
        <v>80</v>
      </c>
      <c r="B99" t="s">
        <v>435</v>
      </c>
      <c r="C99">
        <v>1.0562</v>
      </c>
      <c r="D99">
        <v>0.90559999999999996</v>
      </c>
      <c r="E99">
        <v>1.4239999999999999</v>
      </c>
    </row>
    <row r="100" spans="1:5" x14ac:dyDescent="0.25">
      <c r="A100" t="s">
        <v>99</v>
      </c>
      <c r="B100" t="s">
        <v>100</v>
      </c>
      <c r="C100">
        <v>1.2736000000000001</v>
      </c>
      <c r="D100">
        <v>1.0924</v>
      </c>
      <c r="E100">
        <v>1.3549</v>
      </c>
    </row>
    <row r="101" spans="1:5" x14ac:dyDescent="0.25">
      <c r="A101" t="s">
        <v>99</v>
      </c>
      <c r="B101" t="s">
        <v>102</v>
      </c>
      <c r="C101">
        <v>1.2736000000000001</v>
      </c>
      <c r="D101">
        <v>0.751</v>
      </c>
      <c r="E101">
        <v>1</v>
      </c>
    </row>
    <row r="102" spans="1:5" x14ac:dyDescent="0.25">
      <c r="A102" t="s">
        <v>99</v>
      </c>
      <c r="B102" t="s">
        <v>111</v>
      </c>
      <c r="C102">
        <v>1.2736000000000001</v>
      </c>
      <c r="D102">
        <v>1.0241</v>
      </c>
      <c r="E102">
        <v>0.6129</v>
      </c>
    </row>
    <row r="103" spans="1:5" x14ac:dyDescent="0.25">
      <c r="A103" t="s">
        <v>99</v>
      </c>
      <c r="B103" t="s">
        <v>104</v>
      </c>
      <c r="C103">
        <v>1.2736000000000001</v>
      </c>
      <c r="D103">
        <v>0.58030000000000004</v>
      </c>
      <c r="E103">
        <v>1.2258</v>
      </c>
    </row>
    <row r="104" spans="1:5" x14ac:dyDescent="0.25">
      <c r="A104" t="s">
        <v>99</v>
      </c>
      <c r="B104" t="s">
        <v>106</v>
      </c>
      <c r="C104">
        <v>1.2736000000000001</v>
      </c>
      <c r="D104">
        <v>0.99</v>
      </c>
      <c r="E104">
        <v>1</v>
      </c>
    </row>
    <row r="105" spans="1:5" x14ac:dyDescent="0.25">
      <c r="A105" t="s">
        <v>99</v>
      </c>
      <c r="B105" t="s">
        <v>105</v>
      </c>
      <c r="C105">
        <v>1.2736000000000001</v>
      </c>
      <c r="D105">
        <v>1.1607000000000001</v>
      </c>
      <c r="E105">
        <v>0.6129</v>
      </c>
    </row>
    <row r="106" spans="1:5" x14ac:dyDescent="0.25">
      <c r="A106" t="s">
        <v>99</v>
      </c>
      <c r="B106" t="s">
        <v>117</v>
      </c>
      <c r="C106">
        <v>1.2736000000000001</v>
      </c>
      <c r="D106">
        <v>0.81930000000000003</v>
      </c>
      <c r="E106">
        <v>1</v>
      </c>
    </row>
    <row r="107" spans="1:5" x14ac:dyDescent="0.25">
      <c r="A107" t="s">
        <v>99</v>
      </c>
      <c r="B107" t="s">
        <v>121</v>
      </c>
      <c r="C107">
        <v>1.2736000000000001</v>
      </c>
      <c r="D107">
        <v>0.99</v>
      </c>
      <c r="E107">
        <v>1.1291</v>
      </c>
    </row>
    <row r="108" spans="1:5" x14ac:dyDescent="0.25">
      <c r="A108" t="s">
        <v>99</v>
      </c>
      <c r="B108" t="s">
        <v>108</v>
      </c>
      <c r="C108">
        <v>1.2736000000000001</v>
      </c>
      <c r="D108">
        <v>0.78520000000000001</v>
      </c>
      <c r="E108">
        <v>0.9355</v>
      </c>
    </row>
    <row r="109" spans="1:5" x14ac:dyDescent="0.25">
      <c r="A109" t="s">
        <v>99</v>
      </c>
      <c r="B109" t="s">
        <v>103</v>
      </c>
      <c r="C109">
        <v>1.2736000000000001</v>
      </c>
      <c r="D109">
        <v>1.0924</v>
      </c>
      <c r="E109">
        <v>0.96779999999999999</v>
      </c>
    </row>
    <row r="110" spans="1:5" x14ac:dyDescent="0.25">
      <c r="A110" t="s">
        <v>99</v>
      </c>
      <c r="B110" t="s">
        <v>110</v>
      </c>
      <c r="C110">
        <v>1.2736000000000001</v>
      </c>
      <c r="D110">
        <v>1.6386000000000001</v>
      </c>
      <c r="E110">
        <v>0.7742</v>
      </c>
    </row>
    <row r="111" spans="1:5" x14ac:dyDescent="0.25">
      <c r="A111" t="s">
        <v>99</v>
      </c>
      <c r="B111" t="s">
        <v>107</v>
      </c>
      <c r="C111">
        <v>1.2736000000000001</v>
      </c>
      <c r="D111">
        <v>0.71689999999999998</v>
      </c>
      <c r="E111">
        <v>0.9032</v>
      </c>
    </row>
    <row r="112" spans="1:5" x14ac:dyDescent="0.25">
      <c r="A112" t="s">
        <v>99</v>
      </c>
      <c r="B112" t="s">
        <v>395</v>
      </c>
      <c r="C112">
        <v>1.2736000000000001</v>
      </c>
      <c r="D112">
        <v>1.1607000000000001</v>
      </c>
      <c r="E112">
        <v>0.6452</v>
      </c>
    </row>
    <row r="113" spans="1:5" x14ac:dyDescent="0.25">
      <c r="A113" t="s">
        <v>99</v>
      </c>
      <c r="B113" t="s">
        <v>115</v>
      </c>
      <c r="C113">
        <v>1.2736000000000001</v>
      </c>
      <c r="D113">
        <v>0.95589999999999997</v>
      </c>
      <c r="E113">
        <v>1.0968</v>
      </c>
    </row>
    <row r="114" spans="1:5" x14ac:dyDescent="0.25">
      <c r="A114" t="s">
        <v>99</v>
      </c>
      <c r="B114" t="s">
        <v>112</v>
      </c>
      <c r="C114">
        <v>1.2736000000000001</v>
      </c>
      <c r="D114">
        <v>0.71689999999999998</v>
      </c>
      <c r="E114">
        <v>1.3226</v>
      </c>
    </row>
    <row r="115" spans="1:5" x14ac:dyDescent="0.25">
      <c r="A115" t="s">
        <v>99</v>
      </c>
      <c r="B115" t="s">
        <v>113</v>
      </c>
      <c r="C115">
        <v>1.2736000000000001</v>
      </c>
      <c r="D115">
        <v>1.2971999999999999</v>
      </c>
      <c r="E115">
        <v>1.1291</v>
      </c>
    </row>
    <row r="116" spans="1:5" x14ac:dyDescent="0.25">
      <c r="A116" t="s">
        <v>99</v>
      </c>
      <c r="B116" t="s">
        <v>114</v>
      </c>
      <c r="C116">
        <v>1.2736000000000001</v>
      </c>
      <c r="D116">
        <v>1.0583</v>
      </c>
      <c r="E116">
        <v>0.7742</v>
      </c>
    </row>
    <row r="117" spans="1:5" x14ac:dyDescent="0.25">
      <c r="A117" t="s">
        <v>99</v>
      </c>
      <c r="B117" t="s">
        <v>116</v>
      </c>
      <c r="C117">
        <v>1.2736000000000001</v>
      </c>
      <c r="D117">
        <v>0.751</v>
      </c>
      <c r="E117">
        <v>1.3226</v>
      </c>
    </row>
    <row r="118" spans="1:5" x14ac:dyDescent="0.25">
      <c r="A118" t="s">
        <v>99</v>
      </c>
      <c r="B118" t="s">
        <v>109</v>
      </c>
      <c r="C118">
        <v>1.2736000000000001</v>
      </c>
      <c r="D118">
        <v>1.2290000000000001</v>
      </c>
      <c r="E118">
        <v>0.871</v>
      </c>
    </row>
    <row r="119" spans="1:5" x14ac:dyDescent="0.25">
      <c r="A119" t="s">
        <v>99</v>
      </c>
      <c r="B119" t="s">
        <v>118</v>
      </c>
      <c r="C119">
        <v>1.2736000000000001</v>
      </c>
      <c r="D119">
        <v>1.1607000000000001</v>
      </c>
      <c r="E119">
        <v>1.1613</v>
      </c>
    </row>
    <row r="120" spans="1:5" x14ac:dyDescent="0.25">
      <c r="A120" t="s">
        <v>99</v>
      </c>
      <c r="B120" t="s">
        <v>417</v>
      </c>
      <c r="C120">
        <v>1.2736000000000001</v>
      </c>
      <c r="D120">
        <v>0.751</v>
      </c>
      <c r="E120">
        <v>0.8387</v>
      </c>
    </row>
    <row r="121" spans="1:5" x14ac:dyDescent="0.25">
      <c r="A121" t="s">
        <v>99</v>
      </c>
      <c r="B121" t="s">
        <v>101</v>
      </c>
      <c r="C121">
        <v>1.2736000000000001</v>
      </c>
      <c r="D121">
        <v>1.2971999999999999</v>
      </c>
      <c r="E121">
        <v>0.5484</v>
      </c>
    </row>
    <row r="122" spans="1:5" x14ac:dyDescent="0.25">
      <c r="A122" t="s">
        <v>99</v>
      </c>
      <c r="B122" t="s">
        <v>120</v>
      </c>
      <c r="C122">
        <v>1.2736000000000001</v>
      </c>
      <c r="D122">
        <v>1.0241</v>
      </c>
      <c r="E122">
        <v>1.6452</v>
      </c>
    </row>
    <row r="123" spans="1:5" x14ac:dyDescent="0.25">
      <c r="A123" t="s">
        <v>99</v>
      </c>
      <c r="B123" t="s">
        <v>119</v>
      </c>
      <c r="C123">
        <v>1.2736000000000001</v>
      </c>
      <c r="D123">
        <v>0.95589999999999997</v>
      </c>
      <c r="E123">
        <v>1.1291</v>
      </c>
    </row>
    <row r="124" spans="1:5" x14ac:dyDescent="0.25">
      <c r="A124" t="s">
        <v>122</v>
      </c>
      <c r="B124" t="s">
        <v>123</v>
      </c>
      <c r="C124">
        <v>1.0995999999999999</v>
      </c>
      <c r="D124">
        <v>0.83030000000000004</v>
      </c>
      <c r="E124">
        <v>0.93100000000000005</v>
      </c>
    </row>
    <row r="125" spans="1:5" x14ac:dyDescent="0.25">
      <c r="A125" t="s">
        <v>122</v>
      </c>
      <c r="B125" t="s">
        <v>125</v>
      </c>
      <c r="C125">
        <v>1.0995999999999999</v>
      </c>
      <c r="D125">
        <v>1.2653000000000001</v>
      </c>
      <c r="E125">
        <v>0.93100000000000005</v>
      </c>
    </row>
    <row r="126" spans="1:5" x14ac:dyDescent="0.25">
      <c r="A126" t="s">
        <v>122</v>
      </c>
      <c r="B126" t="s">
        <v>127</v>
      </c>
      <c r="C126">
        <v>1.0995999999999999</v>
      </c>
      <c r="D126">
        <v>1.028</v>
      </c>
      <c r="E126">
        <v>1.1724000000000001</v>
      </c>
    </row>
    <row r="127" spans="1:5" x14ac:dyDescent="0.25">
      <c r="A127" t="s">
        <v>122</v>
      </c>
      <c r="B127" t="s">
        <v>130</v>
      </c>
      <c r="C127">
        <v>1.0995999999999999</v>
      </c>
      <c r="D127">
        <v>1.7001999999999999</v>
      </c>
      <c r="E127">
        <v>1</v>
      </c>
    </row>
    <row r="128" spans="1:5" x14ac:dyDescent="0.25">
      <c r="A128" t="s">
        <v>122</v>
      </c>
      <c r="B128" t="s">
        <v>362</v>
      </c>
      <c r="C128">
        <v>1.0995999999999999</v>
      </c>
      <c r="D128">
        <v>0.86990000000000001</v>
      </c>
      <c r="E128">
        <v>0.89649999999999996</v>
      </c>
    </row>
    <row r="129" spans="1:5" x14ac:dyDescent="0.25">
      <c r="A129" t="s">
        <v>122</v>
      </c>
      <c r="B129" t="s">
        <v>126</v>
      </c>
      <c r="C129">
        <v>1.0995999999999999</v>
      </c>
      <c r="D129">
        <v>0.94899999999999995</v>
      </c>
      <c r="E129">
        <v>0.62070000000000003</v>
      </c>
    </row>
    <row r="130" spans="1:5" x14ac:dyDescent="0.25">
      <c r="A130" t="s">
        <v>122</v>
      </c>
      <c r="B130" t="s">
        <v>129</v>
      </c>
      <c r="C130">
        <v>1.0995999999999999</v>
      </c>
      <c r="D130">
        <v>0.47449999999999998</v>
      </c>
      <c r="E130">
        <v>1.2069000000000001</v>
      </c>
    </row>
    <row r="131" spans="1:5" x14ac:dyDescent="0.25">
      <c r="A131" t="s">
        <v>122</v>
      </c>
      <c r="B131" t="s">
        <v>128</v>
      </c>
      <c r="C131">
        <v>1.0995999999999999</v>
      </c>
      <c r="D131">
        <v>1.028</v>
      </c>
      <c r="E131">
        <v>1.2069000000000001</v>
      </c>
    </row>
    <row r="132" spans="1:5" x14ac:dyDescent="0.25">
      <c r="A132" t="s">
        <v>122</v>
      </c>
      <c r="B132" t="s">
        <v>136</v>
      </c>
      <c r="C132">
        <v>1.0995999999999999</v>
      </c>
      <c r="D132">
        <v>1.3048</v>
      </c>
      <c r="E132">
        <v>1.0345</v>
      </c>
    </row>
    <row r="133" spans="1:5" x14ac:dyDescent="0.25">
      <c r="A133" t="s">
        <v>122</v>
      </c>
      <c r="B133" t="s">
        <v>131</v>
      </c>
      <c r="C133">
        <v>1.0995999999999999</v>
      </c>
      <c r="D133">
        <v>1.1071</v>
      </c>
      <c r="E133">
        <v>0.8276</v>
      </c>
    </row>
    <row r="134" spans="1:5" x14ac:dyDescent="0.25">
      <c r="A134" t="s">
        <v>122</v>
      </c>
      <c r="B134" t="s">
        <v>133</v>
      </c>
      <c r="C134">
        <v>1.0995999999999999</v>
      </c>
      <c r="D134">
        <v>0.79079999999999995</v>
      </c>
      <c r="E134">
        <v>1.3448</v>
      </c>
    </row>
    <row r="135" spans="1:5" x14ac:dyDescent="0.25">
      <c r="A135" t="s">
        <v>122</v>
      </c>
      <c r="B135" t="s">
        <v>135</v>
      </c>
      <c r="C135">
        <v>1.0995999999999999</v>
      </c>
      <c r="D135">
        <v>1.1071</v>
      </c>
      <c r="E135">
        <v>1.1033999999999999</v>
      </c>
    </row>
    <row r="136" spans="1:5" x14ac:dyDescent="0.25">
      <c r="A136" t="s">
        <v>122</v>
      </c>
      <c r="B136" t="s">
        <v>137</v>
      </c>
      <c r="C136">
        <v>1.0995999999999999</v>
      </c>
      <c r="D136">
        <v>0.83030000000000004</v>
      </c>
      <c r="E136">
        <v>1.0345</v>
      </c>
    </row>
    <row r="137" spans="1:5" x14ac:dyDescent="0.25">
      <c r="A137" t="s">
        <v>122</v>
      </c>
      <c r="B137" t="s">
        <v>401</v>
      </c>
      <c r="C137">
        <v>1.0995999999999999</v>
      </c>
      <c r="D137">
        <v>0.94899999999999995</v>
      </c>
      <c r="E137">
        <v>0.8276</v>
      </c>
    </row>
    <row r="138" spans="1:5" x14ac:dyDescent="0.25">
      <c r="A138" t="s">
        <v>122</v>
      </c>
      <c r="B138" t="s">
        <v>138</v>
      </c>
      <c r="C138">
        <v>1.0995999999999999</v>
      </c>
      <c r="D138">
        <v>1.2257</v>
      </c>
      <c r="E138">
        <v>1.0689</v>
      </c>
    </row>
    <row r="139" spans="1:5" x14ac:dyDescent="0.25">
      <c r="A139" t="s">
        <v>122</v>
      </c>
      <c r="B139" t="s">
        <v>139</v>
      </c>
      <c r="C139">
        <v>1.0995999999999999</v>
      </c>
      <c r="D139">
        <v>1.1861999999999999</v>
      </c>
      <c r="E139">
        <v>0.86199999999999999</v>
      </c>
    </row>
    <row r="140" spans="1:5" x14ac:dyDescent="0.25">
      <c r="A140" t="s">
        <v>122</v>
      </c>
      <c r="B140" t="s">
        <v>144</v>
      </c>
      <c r="C140">
        <v>1.0995999999999999</v>
      </c>
      <c r="D140">
        <v>1.6211</v>
      </c>
      <c r="E140">
        <v>1.3448</v>
      </c>
    </row>
    <row r="141" spans="1:5" x14ac:dyDescent="0.25">
      <c r="A141" t="s">
        <v>122</v>
      </c>
      <c r="B141" t="s">
        <v>132</v>
      </c>
      <c r="C141">
        <v>1.0995999999999999</v>
      </c>
      <c r="D141">
        <v>1.1861999999999999</v>
      </c>
      <c r="E141">
        <v>1.1033999999999999</v>
      </c>
    </row>
    <row r="142" spans="1:5" x14ac:dyDescent="0.25">
      <c r="A142" t="s">
        <v>122</v>
      </c>
      <c r="B142" t="s">
        <v>140</v>
      </c>
      <c r="C142">
        <v>1.0995999999999999</v>
      </c>
      <c r="D142">
        <v>0.7117</v>
      </c>
      <c r="E142">
        <v>0.6552</v>
      </c>
    </row>
    <row r="143" spans="1:5" x14ac:dyDescent="0.25">
      <c r="A143" t="s">
        <v>122</v>
      </c>
      <c r="B143" t="s">
        <v>124</v>
      </c>
      <c r="C143">
        <v>1.0995999999999999</v>
      </c>
      <c r="D143">
        <v>0.75129999999999997</v>
      </c>
      <c r="E143">
        <v>1.2413000000000001</v>
      </c>
    </row>
    <row r="144" spans="1:5" x14ac:dyDescent="0.25">
      <c r="A144" t="s">
        <v>122</v>
      </c>
      <c r="B144" t="s">
        <v>134</v>
      </c>
      <c r="C144">
        <v>1.0995999999999999</v>
      </c>
      <c r="D144">
        <v>0.51400000000000001</v>
      </c>
      <c r="E144">
        <v>1</v>
      </c>
    </row>
    <row r="145" spans="1:5" x14ac:dyDescent="0.25">
      <c r="A145" t="s">
        <v>122</v>
      </c>
      <c r="B145" t="s">
        <v>141</v>
      </c>
      <c r="C145">
        <v>1.0995999999999999</v>
      </c>
      <c r="D145">
        <v>0.59309999999999996</v>
      </c>
      <c r="E145">
        <v>0.72409999999999997</v>
      </c>
    </row>
    <row r="146" spans="1:5" x14ac:dyDescent="0.25">
      <c r="A146" t="s">
        <v>122</v>
      </c>
      <c r="B146" t="s">
        <v>142</v>
      </c>
      <c r="C146">
        <v>1.0995999999999999</v>
      </c>
      <c r="D146">
        <v>0.98850000000000005</v>
      </c>
      <c r="E146">
        <v>0.96550000000000002</v>
      </c>
    </row>
    <row r="147" spans="1:5" x14ac:dyDescent="0.25">
      <c r="A147" t="s">
        <v>122</v>
      </c>
      <c r="B147" t="s">
        <v>143</v>
      </c>
      <c r="C147">
        <v>1.0995999999999999</v>
      </c>
      <c r="D147">
        <v>0.98850000000000005</v>
      </c>
      <c r="E147">
        <v>0.89649999999999996</v>
      </c>
    </row>
    <row r="148" spans="1:5" x14ac:dyDescent="0.25">
      <c r="A148" t="s">
        <v>145</v>
      </c>
      <c r="B148" t="s">
        <v>347</v>
      </c>
      <c r="C148">
        <v>1.2678</v>
      </c>
      <c r="D148">
        <v>1.1268</v>
      </c>
      <c r="E148">
        <v>0.95860000000000001</v>
      </c>
    </row>
    <row r="149" spans="1:5" x14ac:dyDescent="0.25">
      <c r="A149" t="s">
        <v>145</v>
      </c>
      <c r="B149" t="s">
        <v>349</v>
      </c>
      <c r="C149">
        <v>1.2678</v>
      </c>
      <c r="D149">
        <v>0.78879999999999995</v>
      </c>
      <c r="E149">
        <v>1.0097</v>
      </c>
    </row>
    <row r="150" spans="1:5" x14ac:dyDescent="0.25">
      <c r="A150" t="s">
        <v>145</v>
      </c>
      <c r="B150" t="s">
        <v>355</v>
      </c>
      <c r="C150">
        <v>1.2678</v>
      </c>
      <c r="D150">
        <v>0.78879999999999995</v>
      </c>
      <c r="E150">
        <v>1.6407</v>
      </c>
    </row>
    <row r="151" spans="1:5" x14ac:dyDescent="0.25">
      <c r="A151" t="s">
        <v>145</v>
      </c>
      <c r="B151" t="s">
        <v>357</v>
      </c>
      <c r="C151">
        <v>1.2678</v>
      </c>
      <c r="D151">
        <v>0.96799999999999997</v>
      </c>
      <c r="E151">
        <v>0.66259999999999997</v>
      </c>
    </row>
    <row r="152" spans="1:5" x14ac:dyDescent="0.25">
      <c r="A152" t="s">
        <v>145</v>
      </c>
      <c r="B152" t="s">
        <v>360</v>
      </c>
      <c r="C152">
        <v>1.2678</v>
      </c>
      <c r="D152">
        <v>1.2395</v>
      </c>
      <c r="E152">
        <v>0.82640000000000002</v>
      </c>
    </row>
    <row r="153" spans="1:5" x14ac:dyDescent="0.25">
      <c r="A153" t="s">
        <v>145</v>
      </c>
      <c r="B153" t="s">
        <v>366</v>
      </c>
      <c r="C153">
        <v>1.2678</v>
      </c>
      <c r="D153">
        <v>1.0254000000000001</v>
      </c>
      <c r="E153">
        <v>0.79830000000000001</v>
      </c>
    </row>
    <row r="154" spans="1:5" x14ac:dyDescent="0.25">
      <c r="A154" t="s">
        <v>145</v>
      </c>
      <c r="B154" t="s">
        <v>371</v>
      </c>
      <c r="C154">
        <v>1.2678</v>
      </c>
      <c r="D154">
        <v>0.96799999999999997</v>
      </c>
      <c r="E154">
        <v>0.82040000000000002</v>
      </c>
    </row>
    <row r="155" spans="1:5" x14ac:dyDescent="0.25">
      <c r="A155" t="s">
        <v>145</v>
      </c>
      <c r="B155" t="s">
        <v>149</v>
      </c>
      <c r="C155">
        <v>1.2678</v>
      </c>
      <c r="D155">
        <v>0.39439999999999997</v>
      </c>
      <c r="E155">
        <v>1.9668000000000001</v>
      </c>
    </row>
    <row r="156" spans="1:5" x14ac:dyDescent="0.25">
      <c r="A156" t="s">
        <v>145</v>
      </c>
      <c r="B156" t="s">
        <v>375</v>
      </c>
      <c r="C156">
        <v>1.2678</v>
      </c>
      <c r="D156">
        <v>0.98599999999999999</v>
      </c>
      <c r="E156">
        <v>0.9718</v>
      </c>
    </row>
    <row r="157" spans="1:5" x14ac:dyDescent="0.25">
      <c r="A157" t="s">
        <v>145</v>
      </c>
      <c r="B157" t="s">
        <v>388</v>
      </c>
      <c r="C157">
        <v>1.2678</v>
      </c>
      <c r="D157">
        <v>1.1268</v>
      </c>
      <c r="E157">
        <v>0.79330000000000001</v>
      </c>
    </row>
    <row r="158" spans="1:5" x14ac:dyDescent="0.25">
      <c r="A158" t="s">
        <v>145</v>
      </c>
      <c r="B158" t="s">
        <v>389</v>
      </c>
      <c r="C158">
        <v>1.2678</v>
      </c>
      <c r="D158">
        <v>1.1268</v>
      </c>
      <c r="E158">
        <v>0.79330000000000001</v>
      </c>
    </row>
    <row r="159" spans="1:5" x14ac:dyDescent="0.25">
      <c r="A159" t="s">
        <v>145</v>
      </c>
      <c r="B159" t="s">
        <v>391</v>
      </c>
      <c r="C159">
        <v>1.2678</v>
      </c>
      <c r="D159">
        <v>0.82630000000000003</v>
      </c>
      <c r="E159">
        <v>1.9501999999999999</v>
      </c>
    </row>
    <row r="160" spans="1:5" x14ac:dyDescent="0.25">
      <c r="A160" t="s">
        <v>145</v>
      </c>
      <c r="B160" t="s">
        <v>146</v>
      </c>
      <c r="C160">
        <v>1.2678</v>
      </c>
      <c r="D160">
        <v>1.1624000000000001</v>
      </c>
      <c r="E160">
        <v>0.84030000000000005</v>
      </c>
    </row>
    <row r="161" spans="1:5" x14ac:dyDescent="0.25">
      <c r="A161" t="s">
        <v>145</v>
      </c>
      <c r="B161" t="s">
        <v>404</v>
      </c>
      <c r="C161">
        <v>1.2678</v>
      </c>
      <c r="D161">
        <v>1.0892999999999999</v>
      </c>
      <c r="E161">
        <v>0.69420000000000004</v>
      </c>
    </row>
    <row r="162" spans="1:5" x14ac:dyDescent="0.25">
      <c r="A162" t="s">
        <v>145</v>
      </c>
      <c r="B162" t="s">
        <v>419</v>
      </c>
      <c r="C162">
        <v>1.2678</v>
      </c>
      <c r="D162">
        <v>0.82630000000000003</v>
      </c>
      <c r="E162">
        <v>1.0246999999999999</v>
      </c>
    </row>
    <row r="163" spans="1:5" x14ac:dyDescent="0.25">
      <c r="A163" t="s">
        <v>145</v>
      </c>
      <c r="B163" t="s">
        <v>423</v>
      </c>
      <c r="C163">
        <v>1.2678</v>
      </c>
      <c r="D163">
        <v>1.4592000000000001</v>
      </c>
      <c r="E163">
        <v>0.55530000000000002</v>
      </c>
    </row>
    <row r="164" spans="1:5" x14ac:dyDescent="0.25">
      <c r="A164" t="s">
        <v>145</v>
      </c>
      <c r="B164" t="s">
        <v>425</v>
      </c>
      <c r="C164">
        <v>1.2678</v>
      </c>
      <c r="D164">
        <v>1.1436999999999999</v>
      </c>
      <c r="E164">
        <v>0.62470000000000003</v>
      </c>
    </row>
    <row r="165" spans="1:5" x14ac:dyDescent="0.25">
      <c r="A165" t="s">
        <v>145</v>
      </c>
      <c r="B165" t="s">
        <v>427</v>
      </c>
      <c r="C165">
        <v>1.2678</v>
      </c>
      <c r="D165">
        <v>1.3409</v>
      </c>
      <c r="E165">
        <v>0.65939999999999999</v>
      </c>
    </row>
    <row r="166" spans="1:5" x14ac:dyDescent="0.25">
      <c r="A166" t="s">
        <v>145</v>
      </c>
      <c r="B166" t="s">
        <v>432</v>
      </c>
      <c r="C166">
        <v>1.2678</v>
      </c>
      <c r="D166">
        <v>0.51270000000000004</v>
      </c>
      <c r="E166">
        <v>1.5966</v>
      </c>
    </row>
    <row r="167" spans="1:5" x14ac:dyDescent="0.25">
      <c r="A167" t="s">
        <v>145</v>
      </c>
      <c r="B167" t="s">
        <v>433</v>
      </c>
      <c r="C167">
        <v>1.2678</v>
      </c>
      <c r="D167">
        <v>0.78879999999999995</v>
      </c>
      <c r="E167">
        <v>1.0759000000000001</v>
      </c>
    </row>
    <row r="168" spans="1:5" x14ac:dyDescent="0.25">
      <c r="A168" t="s">
        <v>145</v>
      </c>
      <c r="B168" t="s">
        <v>434</v>
      </c>
      <c r="C168">
        <v>1.2678</v>
      </c>
      <c r="D168">
        <v>0.71709999999999996</v>
      </c>
      <c r="E168">
        <v>1.0728</v>
      </c>
    </row>
    <row r="169" spans="1:5" x14ac:dyDescent="0.25">
      <c r="A169" t="s">
        <v>145</v>
      </c>
      <c r="B169" t="s">
        <v>148</v>
      </c>
      <c r="C169">
        <v>1.2678</v>
      </c>
      <c r="D169">
        <v>1.2225999999999999</v>
      </c>
      <c r="E169">
        <v>0.86770000000000003</v>
      </c>
    </row>
    <row r="170" spans="1:5" x14ac:dyDescent="0.25">
      <c r="A170" t="s">
        <v>145</v>
      </c>
      <c r="B170" t="s">
        <v>147</v>
      </c>
      <c r="C170">
        <v>1.2678</v>
      </c>
      <c r="D170">
        <v>1.0141</v>
      </c>
      <c r="E170">
        <v>1.4214</v>
      </c>
    </row>
    <row r="171" spans="1:5" x14ac:dyDescent="0.25">
      <c r="A171" t="s">
        <v>21</v>
      </c>
      <c r="B171" t="s">
        <v>152</v>
      </c>
      <c r="C171">
        <v>1.3632</v>
      </c>
      <c r="D171">
        <v>0.7722</v>
      </c>
      <c r="E171">
        <v>1.1676</v>
      </c>
    </row>
    <row r="172" spans="1:5" x14ac:dyDescent="0.25">
      <c r="A172" t="s">
        <v>21</v>
      </c>
      <c r="B172" t="s">
        <v>269</v>
      </c>
      <c r="C172">
        <v>1.3632</v>
      </c>
      <c r="D172">
        <v>0.88800000000000001</v>
      </c>
      <c r="E172">
        <v>1.3182</v>
      </c>
    </row>
    <row r="173" spans="1:5" x14ac:dyDescent="0.25">
      <c r="A173" t="s">
        <v>21</v>
      </c>
      <c r="B173" t="s">
        <v>264</v>
      </c>
      <c r="C173">
        <v>1.3632</v>
      </c>
      <c r="D173">
        <v>0.69499999999999995</v>
      </c>
      <c r="E173">
        <v>1.2428999999999999</v>
      </c>
    </row>
    <row r="174" spans="1:5" x14ac:dyDescent="0.25">
      <c r="A174" t="s">
        <v>21</v>
      </c>
      <c r="B174" t="s">
        <v>372</v>
      </c>
      <c r="C174">
        <v>1.3632</v>
      </c>
      <c r="D174">
        <v>0.65639999999999998</v>
      </c>
      <c r="E174">
        <v>1.5819000000000001</v>
      </c>
    </row>
    <row r="175" spans="1:5" x14ac:dyDescent="0.25">
      <c r="A175" t="s">
        <v>21</v>
      </c>
      <c r="B175" t="s">
        <v>267</v>
      </c>
      <c r="C175">
        <v>1.3632</v>
      </c>
      <c r="D175">
        <v>1.0424</v>
      </c>
      <c r="E175">
        <v>1.0546</v>
      </c>
    </row>
    <row r="176" spans="1:5" x14ac:dyDescent="0.25">
      <c r="A176" t="s">
        <v>21</v>
      </c>
      <c r="B176" t="s">
        <v>272</v>
      </c>
      <c r="C176">
        <v>1.3632</v>
      </c>
      <c r="D176">
        <v>1.3898999999999999</v>
      </c>
      <c r="E176">
        <v>0.45200000000000001</v>
      </c>
    </row>
    <row r="177" spans="1:5" x14ac:dyDescent="0.25">
      <c r="A177" t="s">
        <v>21</v>
      </c>
      <c r="B177" t="s">
        <v>397</v>
      </c>
      <c r="C177">
        <v>1.3632</v>
      </c>
      <c r="D177">
        <v>0.73360000000000003</v>
      </c>
      <c r="E177">
        <v>1.4689000000000001</v>
      </c>
    </row>
    <row r="178" spans="1:5" x14ac:dyDescent="0.25">
      <c r="A178" t="s">
        <v>21</v>
      </c>
      <c r="B178" t="s">
        <v>274</v>
      </c>
      <c r="C178">
        <v>1.3632</v>
      </c>
      <c r="D178">
        <v>1.5057</v>
      </c>
      <c r="E178">
        <v>0.75329999999999997</v>
      </c>
    </row>
    <row r="179" spans="1:5" x14ac:dyDescent="0.25">
      <c r="A179" t="s">
        <v>21</v>
      </c>
      <c r="B179" t="s">
        <v>150</v>
      </c>
      <c r="C179">
        <v>1.3632</v>
      </c>
      <c r="D179">
        <v>0.84940000000000004</v>
      </c>
      <c r="E179">
        <v>0.90390000000000004</v>
      </c>
    </row>
    <row r="180" spans="1:5" x14ac:dyDescent="0.25">
      <c r="A180" t="s">
        <v>21</v>
      </c>
      <c r="B180" t="s">
        <v>275</v>
      </c>
      <c r="C180">
        <v>1.3632</v>
      </c>
      <c r="D180">
        <v>0.96519999999999995</v>
      </c>
      <c r="E180">
        <v>0.8286</v>
      </c>
    </row>
    <row r="181" spans="1:5" x14ac:dyDescent="0.25">
      <c r="A181" t="s">
        <v>21</v>
      </c>
      <c r="B181" t="s">
        <v>23</v>
      </c>
      <c r="C181">
        <v>1.3632</v>
      </c>
      <c r="D181">
        <v>1.2741</v>
      </c>
      <c r="E181">
        <v>0.79090000000000005</v>
      </c>
    </row>
    <row r="182" spans="1:5" x14ac:dyDescent="0.25">
      <c r="A182" t="s">
        <v>21</v>
      </c>
      <c r="B182" t="s">
        <v>22</v>
      </c>
      <c r="C182">
        <v>1.3632</v>
      </c>
      <c r="D182">
        <v>1.0038</v>
      </c>
      <c r="E182">
        <v>1.0168999999999999</v>
      </c>
    </row>
    <row r="183" spans="1:5" x14ac:dyDescent="0.25">
      <c r="A183" t="s">
        <v>21</v>
      </c>
      <c r="B183" t="s">
        <v>266</v>
      </c>
      <c r="C183">
        <v>1.3632</v>
      </c>
      <c r="D183">
        <v>1.0038</v>
      </c>
      <c r="E183">
        <v>0.97929999999999995</v>
      </c>
    </row>
    <row r="184" spans="1:5" x14ac:dyDescent="0.25">
      <c r="A184" t="s">
        <v>21</v>
      </c>
      <c r="B184" t="s">
        <v>268</v>
      </c>
      <c r="C184">
        <v>1.3632</v>
      </c>
      <c r="D184">
        <v>0.96519999999999995</v>
      </c>
      <c r="E184">
        <v>0.86629999999999996</v>
      </c>
    </row>
    <row r="185" spans="1:5" x14ac:dyDescent="0.25">
      <c r="A185" t="s">
        <v>21</v>
      </c>
      <c r="B185" t="s">
        <v>151</v>
      </c>
      <c r="C185">
        <v>1.3632</v>
      </c>
      <c r="D185">
        <v>0.69499999999999995</v>
      </c>
      <c r="E185">
        <v>1.2052</v>
      </c>
    </row>
    <row r="186" spans="1:5" x14ac:dyDescent="0.25">
      <c r="A186" t="s">
        <v>21</v>
      </c>
      <c r="B186" t="s">
        <v>153</v>
      </c>
      <c r="C186">
        <v>1.3632</v>
      </c>
      <c r="D186">
        <v>1.6215999999999999</v>
      </c>
      <c r="E186">
        <v>0.52729999999999999</v>
      </c>
    </row>
    <row r="187" spans="1:5" x14ac:dyDescent="0.25">
      <c r="A187" t="s">
        <v>21</v>
      </c>
      <c r="B187" t="s">
        <v>273</v>
      </c>
      <c r="C187">
        <v>1.3632</v>
      </c>
      <c r="D187">
        <v>1.0038</v>
      </c>
      <c r="E187">
        <v>1.0923</v>
      </c>
    </row>
    <row r="188" spans="1:5" x14ac:dyDescent="0.25">
      <c r="A188" t="s">
        <v>21</v>
      </c>
      <c r="B188" t="s">
        <v>265</v>
      </c>
      <c r="C188">
        <v>1.3632</v>
      </c>
      <c r="D188">
        <v>1.0038</v>
      </c>
      <c r="E188">
        <v>0.71560000000000001</v>
      </c>
    </row>
    <row r="189" spans="1:5" x14ac:dyDescent="0.25">
      <c r="A189" t="s">
        <v>21</v>
      </c>
      <c r="B189" t="s">
        <v>271</v>
      </c>
      <c r="C189">
        <v>1.3632</v>
      </c>
      <c r="D189">
        <v>0.84940000000000004</v>
      </c>
      <c r="E189">
        <v>0.94159999999999999</v>
      </c>
    </row>
    <row r="190" spans="1:5" x14ac:dyDescent="0.25">
      <c r="A190" t="s">
        <v>21</v>
      </c>
      <c r="B190" t="s">
        <v>270</v>
      </c>
      <c r="C190">
        <v>1.3632</v>
      </c>
      <c r="D190">
        <v>1.081</v>
      </c>
      <c r="E190">
        <v>1.0923</v>
      </c>
    </row>
    <row r="191" spans="1:5" x14ac:dyDescent="0.25">
      <c r="A191" t="s">
        <v>154</v>
      </c>
      <c r="B191" t="s">
        <v>159</v>
      </c>
      <c r="C191">
        <v>1.05</v>
      </c>
      <c r="D191">
        <v>0.65159999999999996</v>
      </c>
      <c r="E191">
        <v>1.0176000000000001</v>
      </c>
    </row>
    <row r="192" spans="1:5" x14ac:dyDescent="0.25">
      <c r="A192" t="s">
        <v>154</v>
      </c>
      <c r="B192" t="s">
        <v>161</v>
      </c>
      <c r="C192">
        <v>1.05</v>
      </c>
      <c r="D192">
        <v>0.95240000000000002</v>
      </c>
      <c r="E192">
        <v>1.0959000000000001</v>
      </c>
    </row>
    <row r="193" spans="1:5" x14ac:dyDescent="0.25">
      <c r="A193" t="s">
        <v>154</v>
      </c>
      <c r="B193" t="s">
        <v>163</v>
      </c>
      <c r="C193">
        <v>1.05</v>
      </c>
      <c r="D193">
        <v>1.3032999999999999</v>
      </c>
      <c r="E193">
        <v>0.97850000000000004</v>
      </c>
    </row>
    <row r="194" spans="1:5" x14ac:dyDescent="0.25">
      <c r="A194" t="s">
        <v>154</v>
      </c>
      <c r="B194" t="s">
        <v>160</v>
      </c>
      <c r="C194">
        <v>1.05</v>
      </c>
      <c r="D194">
        <v>0.85209999999999997</v>
      </c>
      <c r="E194">
        <v>1.1741999999999999</v>
      </c>
    </row>
    <row r="195" spans="1:5" x14ac:dyDescent="0.25">
      <c r="A195" t="s">
        <v>154</v>
      </c>
      <c r="B195" t="s">
        <v>165</v>
      </c>
      <c r="C195">
        <v>1.05</v>
      </c>
      <c r="D195">
        <v>1.0024999999999999</v>
      </c>
      <c r="E195">
        <v>1.4481999999999999</v>
      </c>
    </row>
    <row r="196" spans="1:5" x14ac:dyDescent="0.25">
      <c r="A196" t="s">
        <v>154</v>
      </c>
      <c r="B196" t="s">
        <v>164</v>
      </c>
      <c r="C196">
        <v>1.05</v>
      </c>
      <c r="D196">
        <v>0.5514</v>
      </c>
      <c r="E196">
        <v>1.0568</v>
      </c>
    </row>
    <row r="197" spans="1:5" x14ac:dyDescent="0.25">
      <c r="A197" t="s">
        <v>154</v>
      </c>
      <c r="B197" t="s">
        <v>167</v>
      </c>
      <c r="C197">
        <v>1.05</v>
      </c>
      <c r="D197">
        <v>1.2030000000000001</v>
      </c>
      <c r="E197">
        <v>0.62619999999999998</v>
      </c>
    </row>
    <row r="198" spans="1:5" x14ac:dyDescent="0.25">
      <c r="A198" t="s">
        <v>154</v>
      </c>
      <c r="B198" t="s">
        <v>168</v>
      </c>
      <c r="C198">
        <v>1.05</v>
      </c>
      <c r="D198">
        <v>0.60150000000000003</v>
      </c>
      <c r="E198">
        <v>1.1351</v>
      </c>
    </row>
    <row r="199" spans="1:5" x14ac:dyDescent="0.25">
      <c r="A199" t="s">
        <v>154</v>
      </c>
      <c r="B199" t="s">
        <v>156</v>
      </c>
      <c r="C199">
        <v>1.05</v>
      </c>
      <c r="D199">
        <v>0.80200000000000005</v>
      </c>
      <c r="E199">
        <v>0.82189999999999996</v>
      </c>
    </row>
    <row r="200" spans="1:5" x14ac:dyDescent="0.25">
      <c r="A200" t="s">
        <v>154</v>
      </c>
      <c r="B200" t="s">
        <v>169</v>
      </c>
      <c r="C200">
        <v>1.05</v>
      </c>
      <c r="D200">
        <v>1.1028</v>
      </c>
      <c r="E200">
        <v>0.78280000000000005</v>
      </c>
    </row>
    <row r="201" spans="1:5" x14ac:dyDescent="0.25">
      <c r="A201" t="s">
        <v>154</v>
      </c>
      <c r="B201" t="s">
        <v>162</v>
      </c>
      <c r="C201">
        <v>1.05</v>
      </c>
      <c r="D201">
        <v>1.1028</v>
      </c>
      <c r="E201">
        <v>0.97850000000000004</v>
      </c>
    </row>
    <row r="202" spans="1:5" x14ac:dyDescent="0.25">
      <c r="A202" t="s">
        <v>154</v>
      </c>
      <c r="B202" t="s">
        <v>170</v>
      </c>
      <c r="C202">
        <v>1.05</v>
      </c>
      <c r="D202">
        <v>1.2531000000000001</v>
      </c>
      <c r="E202">
        <v>0.97850000000000004</v>
      </c>
    </row>
    <row r="203" spans="1:5" x14ac:dyDescent="0.25">
      <c r="A203" t="s">
        <v>154</v>
      </c>
      <c r="B203" t="s">
        <v>166</v>
      </c>
      <c r="C203">
        <v>1.05</v>
      </c>
      <c r="D203">
        <v>0.85209999999999997</v>
      </c>
      <c r="E203">
        <v>1.2916000000000001</v>
      </c>
    </row>
    <row r="204" spans="1:5" x14ac:dyDescent="0.25">
      <c r="A204" t="s">
        <v>154</v>
      </c>
      <c r="B204" t="s">
        <v>174</v>
      </c>
      <c r="C204">
        <v>1.05</v>
      </c>
      <c r="D204">
        <v>1.1028</v>
      </c>
      <c r="E204">
        <v>0.74370000000000003</v>
      </c>
    </row>
    <row r="205" spans="1:5" x14ac:dyDescent="0.25">
      <c r="A205" t="s">
        <v>154</v>
      </c>
      <c r="B205" t="s">
        <v>172</v>
      </c>
      <c r="C205">
        <v>1.05</v>
      </c>
      <c r="D205">
        <v>0.80200000000000005</v>
      </c>
      <c r="E205">
        <v>1.1741999999999999</v>
      </c>
    </row>
    <row r="206" spans="1:5" x14ac:dyDescent="0.25">
      <c r="A206" t="s">
        <v>154</v>
      </c>
      <c r="B206" t="s">
        <v>171</v>
      </c>
      <c r="C206">
        <v>1.05</v>
      </c>
      <c r="D206">
        <v>0.75190000000000001</v>
      </c>
      <c r="E206">
        <v>0.93940000000000001</v>
      </c>
    </row>
    <row r="207" spans="1:5" x14ac:dyDescent="0.25">
      <c r="A207" t="s">
        <v>154</v>
      </c>
      <c r="B207" t="s">
        <v>158</v>
      </c>
      <c r="C207">
        <v>1.05</v>
      </c>
      <c r="D207">
        <v>1.0526</v>
      </c>
      <c r="E207">
        <v>0.58709999999999996</v>
      </c>
    </row>
    <row r="208" spans="1:5" x14ac:dyDescent="0.25">
      <c r="A208" t="s">
        <v>154</v>
      </c>
      <c r="B208" t="s">
        <v>155</v>
      </c>
      <c r="C208">
        <v>1.05</v>
      </c>
      <c r="D208">
        <v>1.3533999999999999</v>
      </c>
      <c r="E208">
        <v>0.93940000000000001</v>
      </c>
    </row>
    <row r="209" spans="1:5" x14ac:dyDescent="0.25">
      <c r="A209" t="s">
        <v>154</v>
      </c>
      <c r="B209" t="s">
        <v>157</v>
      </c>
      <c r="C209">
        <v>1.05</v>
      </c>
      <c r="D209">
        <v>1.4035</v>
      </c>
      <c r="E209">
        <v>0.82189999999999996</v>
      </c>
    </row>
    <row r="210" spans="1:5" x14ac:dyDescent="0.25">
      <c r="A210" t="s">
        <v>154</v>
      </c>
      <c r="B210" t="s">
        <v>173</v>
      </c>
      <c r="C210">
        <v>1.05</v>
      </c>
      <c r="D210">
        <v>1.3032999999999999</v>
      </c>
      <c r="E210">
        <v>1.409</v>
      </c>
    </row>
    <row r="211" spans="1:5" x14ac:dyDescent="0.25">
      <c r="A211" t="s">
        <v>175</v>
      </c>
      <c r="B211" t="s">
        <v>284</v>
      </c>
      <c r="C211">
        <v>1.0458000000000001</v>
      </c>
      <c r="D211">
        <v>1.3812</v>
      </c>
      <c r="E211">
        <v>1.0072000000000001</v>
      </c>
    </row>
    <row r="212" spans="1:5" x14ac:dyDescent="0.25">
      <c r="A212" t="s">
        <v>175</v>
      </c>
      <c r="B212" t="s">
        <v>179</v>
      </c>
      <c r="C212">
        <v>1.0458000000000001</v>
      </c>
      <c r="D212">
        <v>0.8367</v>
      </c>
      <c r="E212">
        <v>0.86329999999999996</v>
      </c>
    </row>
    <row r="213" spans="1:5" x14ac:dyDescent="0.25">
      <c r="A213" t="s">
        <v>175</v>
      </c>
      <c r="B213" t="s">
        <v>282</v>
      </c>
      <c r="C213">
        <v>1.0458000000000001</v>
      </c>
      <c r="D213">
        <v>1.1155999999999999</v>
      </c>
      <c r="E213">
        <v>0.67149999999999999</v>
      </c>
    </row>
    <row r="214" spans="1:5" x14ac:dyDescent="0.25">
      <c r="A214" t="s">
        <v>175</v>
      </c>
      <c r="B214" t="s">
        <v>176</v>
      </c>
      <c r="C214">
        <v>1.0458000000000001</v>
      </c>
      <c r="D214">
        <v>0.95620000000000005</v>
      </c>
      <c r="E214">
        <v>1.1031</v>
      </c>
    </row>
    <row r="215" spans="1:5" x14ac:dyDescent="0.25">
      <c r="A215" t="s">
        <v>175</v>
      </c>
      <c r="B215" t="s">
        <v>285</v>
      </c>
      <c r="C215">
        <v>1.0458000000000001</v>
      </c>
      <c r="D215">
        <v>0.71719999999999995</v>
      </c>
      <c r="E215">
        <v>1.1331</v>
      </c>
    </row>
    <row r="216" spans="1:5" x14ac:dyDescent="0.25">
      <c r="A216" t="s">
        <v>175</v>
      </c>
      <c r="B216" t="s">
        <v>277</v>
      </c>
      <c r="C216">
        <v>1.0458000000000001</v>
      </c>
      <c r="D216">
        <v>0.95620000000000005</v>
      </c>
      <c r="E216">
        <v>0.97130000000000005</v>
      </c>
    </row>
    <row r="217" spans="1:5" x14ac:dyDescent="0.25">
      <c r="A217" t="s">
        <v>175</v>
      </c>
      <c r="B217" t="s">
        <v>281</v>
      </c>
      <c r="C217">
        <v>1.0458000000000001</v>
      </c>
      <c r="D217">
        <v>0.61870000000000003</v>
      </c>
      <c r="E217">
        <v>1.0665</v>
      </c>
    </row>
    <row r="218" spans="1:5" x14ac:dyDescent="0.25">
      <c r="A218" t="s">
        <v>175</v>
      </c>
      <c r="B218" t="s">
        <v>178</v>
      </c>
      <c r="C218">
        <v>1.0458000000000001</v>
      </c>
      <c r="D218">
        <v>0.84370000000000001</v>
      </c>
      <c r="E218">
        <v>1.3712</v>
      </c>
    </row>
    <row r="219" spans="1:5" x14ac:dyDescent="0.25">
      <c r="A219" t="s">
        <v>175</v>
      </c>
      <c r="B219" t="s">
        <v>278</v>
      </c>
      <c r="C219">
        <v>1.0458000000000001</v>
      </c>
      <c r="D219">
        <v>0.73119999999999996</v>
      </c>
      <c r="E219">
        <v>0.96489999999999998</v>
      </c>
    </row>
    <row r="220" spans="1:5" x14ac:dyDescent="0.25">
      <c r="A220" t="s">
        <v>175</v>
      </c>
      <c r="B220" t="s">
        <v>276</v>
      </c>
      <c r="C220">
        <v>1.0458000000000001</v>
      </c>
      <c r="D220">
        <v>2.0718000000000001</v>
      </c>
      <c r="E220">
        <v>0.71940000000000004</v>
      </c>
    </row>
    <row r="221" spans="1:5" x14ac:dyDescent="0.25">
      <c r="A221" t="s">
        <v>175</v>
      </c>
      <c r="B221" t="s">
        <v>279</v>
      </c>
      <c r="C221">
        <v>1.0458000000000001</v>
      </c>
      <c r="D221">
        <v>1.0093000000000001</v>
      </c>
      <c r="E221">
        <v>0.86329999999999996</v>
      </c>
    </row>
    <row r="222" spans="1:5" x14ac:dyDescent="0.25">
      <c r="A222" t="s">
        <v>175</v>
      </c>
      <c r="B222" t="s">
        <v>283</v>
      </c>
      <c r="C222">
        <v>1.0458000000000001</v>
      </c>
      <c r="D222">
        <v>0.39369999999999999</v>
      </c>
      <c r="E222">
        <v>1.1679999999999999</v>
      </c>
    </row>
    <row r="223" spans="1:5" x14ac:dyDescent="0.25">
      <c r="A223" t="s">
        <v>175</v>
      </c>
      <c r="B223" t="s">
        <v>177</v>
      </c>
      <c r="C223">
        <v>1.0458000000000001</v>
      </c>
      <c r="D223">
        <v>1.2218</v>
      </c>
      <c r="E223">
        <v>1.0072000000000001</v>
      </c>
    </row>
    <row r="224" spans="1:5" x14ac:dyDescent="0.25">
      <c r="A224" t="s">
        <v>175</v>
      </c>
      <c r="B224" t="s">
        <v>280</v>
      </c>
      <c r="C224">
        <v>1.0458000000000001</v>
      </c>
      <c r="D224">
        <v>1.016</v>
      </c>
      <c r="E224">
        <v>1.1331</v>
      </c>
    </row>
    <row r="225" spans="1:5" x14ac:dyDescent="0.25">
      <c r="A225" t="s">
        <v>24</v>
      </c>
      <c r="B225" t="s">
        <v>292</v>
      </c>
      <c r="C225">
        <v>1.4262999999999999</v>
      </c>
      <c r="D225">
        <v>1.5128999999999999</v>
      </c>
      <c r="E225">
        <v>0.74429999999999996</v>
      </c>
    </row>
    <row r="226" spans="1:5" x14ac:dyDescent="0.25">
      <c r="A226" t="s">
        <v>24</v>
      </c>
      <c r="B226" t="s">
        <v>289</v>
      </c>
      <c r="C226">
        <v>1.4262999999999999</v>
      </c>
      <c r="D226">
        <v>0.77490000000000003</v>
      </c>
      <c r="E226">
        <v>1.1651</v>
      </c>
    </row>
    <row r="227" spans="1:5" x14ac:dyDescent="0.25">
      <c r="A227" t="s">
        <v>24</v>
      </c>
      <c r="B227" t="s">
        <v>180</v>
      </c>
      <c r="C227">
        <v>1.4262999999999999</v>
      </c>
      <c r="D227">
        <v>0.66420000000000001</v>
      </c>
      <c r="E227">
        <v>1.0356000000000001</v>
      </c>
    </row>
    <row r="228" spans="1:5" x14ac:dyDescent="0.25">
      <c r="A228" t="s">
        <v>24</v>
      </c>
      <c r="B228" t="s">
        <v>326</v>
      </c>
      <c r="C228">
        <v>1.4262999999999999</v>
      </c>
      <c r="D228">
        <v>0.77490000000000003</v>
      </c>
      <c r="E228">
        <v>0.87380000000000002</v>
      </c>
    </row>
    <row r="229" spans="1:5" x14ac:dyDescent="0.25">
      <c r="A229" t="s">
        <v>24</v>
      </c>
      <c r="B229" t="s">
        <v>288</v>
      </c>
      <c r="C229">
        <v>1.4262999999999999</v>
      </c>
      <c r="D229">
        <v>0.81179999999999997</v>
      </c>
      <c r="E229">
        <v>1.8447</v>
      </c>
    </row>
    <row r="230" spans="1:5" x14ac:dyDescent="0.25">
      <c r="A230" t="s">
        <v>24</v>
      </c>
      <c r="B230" t="s">
        <v>287</v>
      </c>
      <c r="C230">
        <v>1.4262999999999999</v>
      </c>
      <c r="D230">
        <v>0.81179999999999997</v>
      </c>
      <c r="E230">
        <v>1.1003000000000001</v>
      </c>
    </row>
    <row r="231" spans="1:5" x14ac:dyDescent="0.25">
      <c r="A231" t="s">
        <v>24</v>
      </c>
      <c r="B231" t="s">
        <v>293</v>
      </c>
      <c r="C231">
        <v>1.4262999999999999</v>
      </c>
      <c r="D231">
        <v>0.66420000000000001</v>
      </c>
      <c r="E231">
        <v>0.90620000000000001</v>
      </c>
    </row>
    <row r="232" spans="1:5" x14ac:dyDescent="0.25">
      <c r="A232" t="s">
        <v>24</v>
      </c>
      <c r="B232" t="s">
        <v>294</v>
      </c>
      <c r="C232">
        <v>1.4262999999999999</v>
      </c>
      <c r="D232">
        <v>1.3284</v>
      </c>
      <c r="E232">
        <v>0.55020000000000002</v>
      </c>
    </row>
    <row r="233" spans="1:5" x14ac:dyDescent="0.25">
      <c r="A233" t="s">
        <v>24</v>
      </c>
      <c r="B233" t="s">
        <v>295</v>
      </c>
      <c r="C233">
        <v>1.4262999999999999</v>
      </c>
      <c r="D233">
        <v>1.3653</v>
      </c>
      <c r="E233">
        <v>0.64729999999999999</v>
      </c>
    </row>
    <row r="234" spans="1:5" x14ac:dyDescent="0.25">
      <c r="A234" t="s">
        <v>24</v>
      </c>
      <c r="B234" t="s">
        <v>25</v>
      </c>
      <c r="C234">
        <v>1.4262999999999999</v>
      </c>
      <c r="D234">
        <v>0.92249999999999999</v>
      </c>
      <c r="E234">
        <v>1.0356000000000001</v>
      </c>
    </row>
    <row r="235" spans="1:5" x14ac:dyDescent="0.25">
      <c r="A235" t="s">
        <v>24</v>
      </c>
      <c r="B235" t="s">
        <v>327</v>
      </c>
      <c r="C235">
        <v>1.4262999999999999</v>
      </c>
      <c r="D235">
        <v>1.5867</v>
      </c>
      <c r="E235">
        <v>0.55020000000000002</v>
      </c>
    </row>
    <row r="236" spans="1:5" x14ac:dyDescent="0.25">
      <c r="A236" t="s">
        <v>24</v>
      </c>
      <c r="B236" t="s">
        <v>286</v>
      </c>
      <c r="C236">
        <v>1.4262999999999999</v>
      </c>
      <c r="D236">
        <v>1.3284</v>
      </c>
      <c r="E236">
        <v>0.67959999999999998</v>
      </c>
    </row>
    <row r="237" spans="1:5" x14ac:dyDescent="0.25">
      <c r="A237" t="s">
        <v>24</v>
      </c>
      <c r="B237" t="s">
        <v>291</v>
      </c>
      <c r="C237">
        <v>1.4262999999999999</v>
      </c>
      <c r="D237">
        <v>0.84870000000000001</v>
      </c>
      <c r="E237">
        <v>1.4239999999999999</v>
      </c>
    </row>
    <row r="238" spans="1:5" x14ac:dyDescent="0.25">
      <c r="A238" t="s">
        <v>24</v>
      </c>
      <c r="B238" t="s">
        <v>26</v>
      </c>
      <c r="C238">
        <v>1.4262999999999999</v>
      </c>
      <c r="D238">
        <v>0.95940000000000003</v>
      </c>
      <c r="E238">
        <v>1.1974</v>
      </c>
    </row>
    <row r="239" spans="1:5" x14ac:dyDescent="0.25">
      <c r="A239" t="s">
        <v>24</v>
      </c>
      <c r="B239" t="s">
        <v>184</v>
      </c>
      <c r="C239">
        <v>1.4262999999999999</v>
      </c>
      <c r="D239">
        <v>0.73799999999999999</v>
      </c>
      <c r="E239">
        <v>0.90620000000000001</v>
      </c>
    </row>
    <row r="240" spans="1:5" x14ac:dyDescent="0.25">
      <c r="A240" t="s">
        <v>24</v>
      </c>
      <c r="B240" t="s">
        <v>290</v>
      </c>
      <c r="C240">
        <v>1.4262999999999999</v>
      </c>
      <c r="D240">
        <v>1.2177</v>
      </c>
      <c r="E240">
        <v>0.9385</v>
      </c>
    </row>
    <row r="241" spans="1:5" x14ac:dyDescent="0.25">
      <c r="A241" t="s">
        <v>24</v>
      </c>
      <c r="B241" t="s">
        <v>183</v>
      </c>
      <c r="C241">
        <v>1.4262999999999999</v>
      </c>
      <c r="D241">
        <v>0.88560000000000005</v>
      </c>
      <c r="E241">
        <v>1.2621</v>
      </c>
    </row>
    <row r="242" spans="1:5" x14ac:dyDescent="0.25">
      <c r="A242" t="s">
        <v>24</v>
      </c>
      <c r="B242" t="s">
        <v>182</v>
      </c>
      <c r="C242">
        <v>1.4262999999999999</v>
      </c>
      <c r="D242">
        <v>0.92249999999999999</v>
      </c>
      <c r="E242">
        <v>1.0680000000000001</v>
      </c>
    </row>
    <row r="243" spans="1:5" x14ac:dyDescent="0.25">
      <c r="A243" t="s">
        <v>24</v>
      </c>
      <c r="B243" t="s">
        <v>185</v>
      </c>
      <c r="C243">
        <v>1.4262999999999999</v>
      </c>
      <c r="D243">
        <v>1.0331999999999999</v>
      </c>
      <c r="E243">
        <v>1.2621</v>
      </c>
    </row>
    <row r="244" spans="1:5" x14ac:dyDescent="0.25">
      <c r="A244" t="s">
        <v>24</v>
      </c>
      <c r="B244" t="s">
        <v>181</v>
      </c>
      <c r="C244">
        <v>1.4262999999999999</v>
      </c>
      <c r="D244">
        <v>0.84870000000000001</v>
      </c>
      <c r="E244">
        <v>0.80910000000000004</v>
      </c>
    </row>
    <row r="245" spans="1:5" x14ac:dyDescent="0.25">
      <c r="A245" t="s">
        <v>27</v>
      </c>
      <c r="B245" t="s">
        <v>187</v>
      </c>
      <c r="C245">
        <v>1.1000000000000001</v>
      </c>
      <c r="D245">
        <v>0.90910000000000002</v>
      </c>
      <c r="E245">
        <v>1.1717</v>
      </c>
    </row>
    <row r="246" spans="1:5" x14ac:dyDescent="0.25">
      <c r="A246" t="s">
        <v>27</v>
      </c>
      <c r="B246" t="s">
        <v>191</v>
      </c>
      <c r="C246">
        <v>1.1000000000000001</v>
      </c>
      <c r="D246">
        <v>1.1961999999999999</v>
      </c>
      <c r="E246">
        <v>1.0505</v>
      </c>
    </row>
    <row r="247" spans="1:5" x14ac:dyDescent="0.25">
      <c r="A247" t="s">
        <v>27</v>
      </c>
      <c r="B247" t="s">
        <v>28</v>
      </c>
      <c r="C247">
        <v>1.1000000000000001</v>
      </c>
      <c r="D247">
        <v>1.0047999999999999</v>
      </c>
      <c r="E247">
        <v>0.92930000000000001</v>
      </c>
    </row>
    <row r="248" spans="1:5" x14ac:dyDescent="0.25">
      <c r="A248" t="s">
        <v>27</v>
      </c>
      <c r="B248" t="s">
        <v>186</v>
      </c>
      <c r="C248">
        <v>1.1000000000000001</v>
      </c>
      <c r="D248">
        <v>1.1005</v>
      </c>
      <c r="E248">
        <v>0.84850000000000003</v>
      </c>
    </row>
    <row r="249" spans="1:5" x14ac:dyDescent="0.25">
      <c r="A249" t="s">
        <v>27</v>
      </c>
      <c r="B249" t="s">
        <v>189</v>
      </c>
      <c r="C249">
        <v>1.1000000000000001</v>
      </c>
      <c r="D249">
        <v>0.66990000000000005</v>
      </c>
      <c r="E249">
        <v>1.0909</v>
      </c>
    </row>
    <row r="250" spans="1:5" x14ac:dyDescent="0.25">
      <c r="A250" t="s">
        <v>27</v>
      </c>
      <c r="B250" t="s">
        <v>297</v>
      </c>
      <c r="C250">
        <v>1.1000000000000001</v>
      </c>
      <c r="D250">
        <v>0.90910000000000002</v>
      </c>
      <c r="E250">
        <v>0.88890000000000002</v>
      </c>
    </row>
    <row r="251" spans="1:5" x14ac:dyDescent="0.25">
      <c r="A251" t="s">
        <v>27</v>
      </c>
      <c r="B251" t="s">
        <v>298</v>
      </c>
      <c r="C251">
        <v>1.1000000000000001</v>
      </c>
      <c r="D251">
        <v>1.4354</v>
      </c>
      <c r="E251">
        <v>0.80810000000000004</v>
      </c>
    </row>
    <row r="252" spans="1:5" x14ac:dyDescent="0.25">
      <c r="A252" t="s">
        <v>27</v>
      </c>
      <c r="B252" t="s">
        <v>31</v>
      </c>
      <c r="C252">
        <v>1.1000000000000001</v>
      </c>
      <c r="D252">
        <v>1.0526</v>
      </c>
      <c r="E252">
        <v>0.84850000000000003</v>
      </c>
    </row>
    <row r="253" spans="1:5" x14ac:dyDescent="0.25">
      <c r="A253" t="s">
        <v>27</v>
      </c>
      <c r="B253" t="s">
        <v>195</v>
      </c>
      <c r="C253">
        <v>1.1000000000000001</v>
      </c>
      <c r="D253">
        <v>1.5310999999999999</v>
      </c>
      <c r="E253">
        <v>0.76770000000000005</v>
      </c>
    </row>
    <row r="254" spans="1:5" x14ac:dyDescent="0.25">
      <c r="A254" t="s">
        <v>27</v>
      </c>
      <c r="B254" t="s">
        <v>188</v>
      </c>
      <c r="C254">
        <v>1.1000000000000001</v>
      </c>
      <c r="D254">
        <v>1.1483000000000001</v>
      </c>
      <c r="E254">
        <v>0.68689999999999996</v>
      </c>
    </row>
    <row r="255" spans="1:5" x14ac:dyDescent="0.25">
      <c r="A255" t="s">
        <v>27</v>
      </c>
      <c r="B255" t="s">
        <v>296</v>
      </c>
      <c r="C255">
        <v>1.1000000000000001</v>
      </c>
      <c r="D255">
        <v>0.52629999999999999</v>
      </c>
      <c r="E255">
        <v>1.2525999999999999</v>
      </c>
    </row>
    <row r="256" spans="1:5" x14ac:dyDescent="0.25">
      <c r="A256" t="s">
        <v>27</v>
      </c>
      <c r="B256" t="s">
        <v>190</v>
      </c>
      <c r="C256">
        <v>1.1000000000000001</v>
      </c>
      <c r="D256">
        <v>1.3396999999999999</v>
      </c>
      <c r="E256">
        <v>1.6162000000000001</v>
      </c>
    </row>
    <row r="257" spans="1:5" x14ac:dyDescent="0.25">
      <c r="A257" t="s">
        <v>27</v>
      </c>
      <c r="B257" t="s">
        <v>192</v>
      </c>
      <c r="C257">
        <v>1.1000000000000001</v>
      </c>
      <c r="D257">
        <v>0.622</v>
      </c>
      <c r="E257">
        <v>0.80810000000000004</v>
      </c>
    </row>
    <row r="258" spans="1:5" x14ac:dyDescent="0.25">
      <c r="A258" t="s">
        <v>27</v>
      </c>
      <c r="B258" t="s">
        <v>329</v>
      </c>
      <c r="C258">
        <v>1.1000000000000001</v>
      </c>
      <c r="D258">
        <v>0.57420000000000004</v>
      </c>
      <c r="E258">
        <v>1.3737999999999999</v>
      </c>
    </row>
    <row r="259" spans="1:5" x14ac:dyDescent="0.25">
      <c r="A259" t="s">
        <v>27</v>
      </c>
      <c r="B259" t="s">
        <v>194</v>
      </c>
      <c r="C259">
        <v>1.1000000000000001</v>
      </c>
      <c r="D259">
        <v>1.0526</v>
      </c>
      <c r="E259">
        <v>0.92930000000000001</v>
      </c>
    </row>
    <row r="260" spans="1:5" x14ac:dyDescent="0.25">
      <c r="A260" t="s">
        <v>27</v>
      </c>
      <c r="B260" t="s">
        <v>299</v>
      </c>
      <c r="C260">
        <v>1.1000000000000001</v>
      </c>
      <c r="D260">
        <v>0.95689999999999997</v>
      </c>
      <c r="E260">
        <v>0.84850000000000003</v>
      </c>
    </row>
    <row r="261" spans="1:5" x14ac:dyDescent="0.25">
      <c r="A261" t="s">
        <v>27</v>
      </c>
      <c r="B261" t="s">
        <v>328</v>
      </c>
      <c r="C261">
        <v>1.1000000000000001</v>
      </c>
      <c r="D261">
        <v>0.90910000000000002</v>
      </c>
      <c r="E261">
        <v>0.92930000000000001</v>
      </c>
    </row>
    <row r="262" spans="1:5" x14ac:dyDescent="0.25">
      <c r="A262" t="s">
        <v>27</v>
      </c>
      <c r="B262" t="s">
        <v>193</v>
      </c>
      <c r="C262">
        <v>1.1000000000000001</v>
      </c>
      <c r="D262">
        <v>1.1961999999999999</v>
      </c>
      <c r="E262">
        <v>0.80810000000000004</v>
      </c>
    </row>
    <row r="263" spans="1:5" x14ac:dyDescent="0.25">
      <c r="A263" t="s">
        <v>27</v>
      </c>
      <c r="B263" t="s">
        <v>30</v>
      </c>
      <c r="C263">
        <v>1.1000000000000001</v>
      </c>
      <c r="D263">
        <v>1.244</v>
      </c>
      <c r="E263">
        <v>1.1717</v>
      </c>
    </row>
    <row r="264" spans="1:5" x14ac:dyDescent="0.25">
      <c r="A264" t="s">
        <v>27</v>
      </c>
      <c r="B264" t="s">
        <v>29</v>
      </c>
      <c r="C264">
        <v>1.1000000000000001</v>
      </c>
      <c r="D264">
        <v>0.622</v>
      </c>
      <c r="E264">
        <v>1.1717</v>
      </c>
    </row>
    <row r="265" spans="1:5" x14ac:dyDescent="0.25">
      <c r="A265" t="s">
        <v>196</v>
      </c>
      <c r="B265" t="s">
        <v>205</v>
      </c>
      <c r="C265">
        <v>1.3987000000000001</v>
      </c>
      <c r="D265">
        <v>2.0607000000000002</v>
      </c>
      <c r="E265">
        <v>0.32929999999999998</v>
      </c>
    </row>
    <row r="266" spans="1:5" x14ac:dyDescent="0.25">
      <c r="A266" t="s">
        <v>196</v>
      </c>
      <c r="B266" t="s">
        <v>306</v>
      </c>
      <c r="C266">
        <v>1.3987000000000001</v>
      </c>
      <c r="D266">
        <v>1.514</v>
      </c>
      <c r="E266">
        <v>0.84150000000000003</v>
      </c>
    </row>
    <row r="267" spans="1:5" x14ac:dyDescent="0.25">
      <c r="A267" t="s">
        <v>196</v>
      </c>
      <c r="B267" t="s">
        <v>206</v>
      </c>
      <c r="C267">
        <v>1.3987000000000001</v>
      </c>
      <c r="D267">
        <v>0.50470000000000004</v>
      </c>
      <c r="E267">
        <v>1.3903000000000001</v>
      </c>
    </row>
    <row r="268" spans="1:5" x14ac:dyDescent="0.25">
      <c r="A268" t="s">
        <v>196</v>
      </c>
      <c r="B268" t="s">
        <v>197</v>
      </c>
      <c r="C268">
        <v>1.3987000000000001</v>
      </c>
      <c r="D268">
        <v>0.58879999999999999</v>
      </c>
      <c r="E268">
        <v>0.98780000000000001</v>
      </c>
    </row>
    <row r="269" spans="1:5" x14ac:dyDescent="0.25">
      <c r="A269" t="s">
        <v>196</v>
      </c>
      <c r="B269" t="s">
        <v>307</v>
      </c>
      <c r="C269">
        <v>1.3987000000000001</v>
      </c>
      <c r="D269">
        <v>1.2196</v>
      </c>
      <c r="E269">
        <v>0.84150000000000003</v>
      </c>
    </row>
    <row r="270" spans="1:5" x14ac:dyDescent="0.25">
      <c r="A270" t="s">
        <v>196</v>
      </c>
      <c r="B270" t="s">
        <v>204</v>
      </c>
      <c r="C270">
        <v>1.3987000000000001</v>
      </c>
      <c r="D270">
        <v>0.96730000000000005</v>
      </c>
      <c r="E270">
        <v>0.91469999999999996</v>
      </c>
    </row>
    <row r="271" spans="1:5" x14ac:dyDescent="0.25">
      <c r="A271" t="s">
        <v>196</v>
      </c>
      <c r="B271" t="s">
        <v>302</v>
      </c>
      <c r="C271">
        <v>1.3987000000000001</v>
      </c>
      <c r="D271">
        <v>0.96730000000000005</v>
      </c>
      <c r="E271">
        <v>0.87809999999999999</v>
      </c>
    </row>
    <row r="272" spans="1:5" x14ac:dyDescent="0.25">
      <c r="A272" t="s">
        <v>196</v>
      </c>
      <c r="B272" t="s">
        <v>305</v>
      </c>
      <c r="C272">
        <v>1.3987000000000001</v>
      </c>
      <c r="D272">
        <v>0.88319999999999999</v>
      </c>
      <c r="E272">
        <v>1.1342000000000001</v>
      </c>
    </row>
    <row r="273" spans="1:5" x14ac:dyDescent="0.25">
      <c r="A273" t="s">
        <v>196</v>
      </c>
      <c r="B273" t="s">
        <v>202</v>
      </c>
      <c r="C273">
        <v>1.3987000000000001</v>
      </c>
      <c r="D273">
        <v>0.54669999999999996</v>
      </c>
      <c r="E273">
        <v>1.3536999999999999</v>
      </c>
    </row>
    <row r="274" spans="1:5" x14ac:dyDescent="0.25">
      <c r="A274" t="s">
        <v>196</v>
      </c>
      <c r="B274" t="s">
        <v>200</v>
      </c>
      <c r="C274">
        <v>1.3987000000000001</v>
      </c>
      <c r="D274">
        <v>1.472</v>
      </c>
      <c r="E274">
        <v>0.80489999999999995</v>
      </c>
    </row>
    <row r="275" spans="1:5" x14ac:dyDescent="0.25">
      <c r="A275" t="s">
        <v>196</v>
      </c>
      <c r="B275" t="s">
        <v>199</v>
      </c>
      <c r="C275">
        <v>1.3987000000000001</v>
      </c>
      <c r="D275">
        <v>0.79910000000000003</v>
      </c>
      <c r="E275">
        <v>0.76829999999999998</v>
      </c>
    </row>
    <row r="276" spans="1:5" x14ac:dyDescent="0.25">
      <c r="A276" t="s">
        <v>196</v>
      </c>
      <c r="B276" t="s">
        <v>303</v>
      </c>
      <c r="C276">
        <v>1.3987000000000001</v>
      </c>
      <c r="D276">
        <v>1.0513999999999999</v>
      </c>
      <c r="E276">
        <v>0.91469999999999996</v>
      </c>
    </row>
    <row r="277" spans="1:5" x14ac:dyDescent="0.25">
      <c r="A277" t="s">
        <v>196</v>
      </c>
      <c r="B277" t="s">
        <v>201</v>
      </c>
      <c r="C277">
        <v>1.3987000000000001</v>
      </c>
      <c r="D277">
        <v>1.0513999999999999</v>
      </c>
      <c r="E277">
        <v>0.58540000000000003</v>
      </c>
    </row>
    <row r="278" spans="1:5" x14ac:dyDescent="0.25">
      <c r="A278" t="s">
        <v>196</v>
      </c>
      <c r="B278" t="s">
        <v>304</v>
      </c>
      <c r="C278">
        <v>1.3987000000000001</v>
      </c>
      <c r="D278">
        <v>1.0934999999999999</v>
      </c>
      <c r="E278">
        <v>0.95120000000000005</v>
      </c>
    </row>
    <row r="279" spans="1:5" x14ac:dyDescent="0.25">
      <c r="A279" t="s">
        <v>196</v>
      </c>
      <c r="B279" t="s">
        <v>198</v>
      </c>
      <c r="C279">
        <v>1.3987000000000001</v>
      </c>
      <c r="D279">
        <v>0.96730000000000005</v>
      </c>
      <c r="E279">
        <v>1.6464000000000001</v>
      </c>
    </row>
    <row r="280" spans="1:5" x14ac:dyDescent="0.25">
      <c r="A280" t="s">
        <v>196</v>
      </c>
      <c r="B280" t="s">
        <v>300</v>
      </c>
      <c r="C280">
        <v>1.3987000000000001</v>
      </c>
      <c r="D280">
        <v>0.50470000000000004</v>
      </c>
      <c r="E280">
        <v>1.0975999999999999</v>
      </c>
    </row>
    <row r="281" spans="1:5" x14ac:dyDescent="0.25">
      <c r="A281" t="s">
        <v>196</v>
      </c>
      <c r="B281" t="s">
        <v>301</v>
      </c>
      <c r="C281">
        <v>1.3987000000000001</v>
      </c>
      <c r="D281">
        <v>0.75700000000000001</v>
      </c>
      <c r="E281">
        <v>1.2805</v>
      </c>
    </row>
    <row r="282" spans="1:5" x14ac:dyDescent="0.25">
      <c r="A282" t="s">
        <v>196</v>
      </c>
      <c r="B282" t="s">
        <v>203</v>
      </c>
      <c r="C282">
        <v>1.3987000000000001</v>
      </c>
      <c r="D282">
        <v>1.0513999999999999</v>
      </c>
      <c r="E282">
        <v>1.2805</v>
      </c>
    </row>
    <row r="283" spans="1:5" x14ac:dyDescent="0.25">
      <c r="A283" t="s">
        <v>32</v>
      </c>
      <c r="B283" t="s">
        <v>331</v>
      </c>
      <c r="C283">
        <v>1.1471</v>
      </c>
      <c r="D283">
        <v>0.51280000000000003</v>
      </c>
      <c r="E283">
        <v>0.78859999999999997</v>
      </c>
    </row>
    <row r="284" spans="1:5" x14ac:dyDescent="0.25">
      <c r="A284" t="s">
        <v>32</v>
      </c>
      <c r="B284" t="s">
        <v>36</v>
      </c>
      <c r="C284">
        <v>1.1471</v>
      </c>
      <c r="D284">
        <v>1.9486000000000001</v>
      </c>
      <c r="E284">
        <v>0.55669999999999997</v>
      </c>
    </row>
    <row r="285" spans="1:5" x14ac:dyDescent="0.25">
      <c r="A285" t="s">
        <v>32</v>
      </c>
      <c r="B285" t="s">
        <v>212</v>
      </c>
      <c r="C285">
        <v>1.1471</v>
      </c>
      <c r="D285">
        <v>1.1282000000000001</v>
      </c>
      <c r="E285">
        <v>1.2525999999999999</v>
      </c>
    </row>
    <row r="286" spans="1:5" x14ac:dyDescent="0.25">
      <c r="A286" t="s">
        <v>32</v>
      </c>
      <c r="B286" t="s">
        <v>311</v>
      </c>
      <c r="C286">
        <v>1.1471</v>
      </c>
      <c r="D286">
        <v>1.0769</v>
      </c>
      <c r="E286">
        <v>1.1133999999999999</v>
      </c>
    </row>
    <row r="287" spans="1:5" x14ac:dyDescent="0.25">
      <c r="A287" t="s">
        <v>32</v>
      </c>
      <c r="B287" t="s">
        <v>210</v>
      </c>
      <c r="C287">
        <v>1.1471</v>
      </c>
      <c r="D287">
        <v>0.61539999999999995</v>
      </c>
      <c r="E287">
        <v>1.2988999999999999</v>
      </c>
    </row>
    <row r="288" spans="1:5" x14ac:dyDescent="0.25">
      <c r="A288" t="s">
        <v>32</v>
      </c>
      <c r="B288" t="s">
        <v>312</v>
      </c>
      <c r="C288">
        <v>1.1471</v>
      </c>
      <c r="D288">
        <v>1.0256000000000001</v>
      </c>
      <c r="E288">
        <v>1.0206</v>
      </c>
    </row>
    <row r="289" spans="1:5" x14ac:dyDescent="0.25">
      <c r="A289" t="s">
        <v>32</v>
      </c>
      <c r="B289" t="s">
        <v>209</v>
      </c>
      <c r="C289">
        <v>1.1471</v>
      </c>
      <c r="D289">
        <v>0.82050000000000001</v>
      </c>
      <c r="E289">
        <v>0.78859999999999997</v>
      </c>
    </row>
    <row r="290" spans="1:5" x14ac:dyDescent="0.25">
      <c r="A290" t="s">
        <v>32</v>
      </c>
      <c r="B290" t="s">
        <v>313</v>
      </c>
      <c r="C290">
        <v>1.1471</v>
      </c>
      <c r="D290">
        <v>0.87180000000000002</v>
      </c>
      <c r="E290">
        <v>1.2061999999999999</v>
      </c>
    </row>
    <row r="291" spans="1:5" x14ac:dyDescent="0.25">
      <c r="A291" t="s">
        <v>32</v>
      </c>
      <c r="B291" t="s">
        <v>309</v>
      </c>
      <c r="C291">
        <v>1.1471</v>
      </c>
      <c r="D291">
        <v>0.66659999999999997</v>
      </c>
      <c r="E291">
        <v>0.92779999999999996</v>
      </c>
    </row>
    <row r="292" spans="1:5" x14ac:dyDescent="0.25">
      <c r="A292" t="s">
        <v>32</v>
      </c>
      <c r="B292" t="s">
        <v>308</v>
      </c>
      <c r="C292">
        <v>1.1471</v>
      </c>
      <c r="D292">
        <v>0.56410000000000005</v>
      </c>
      <c r="E292">
        <v>1.3452999999999999</v>
      </c>
    </row>
    <row r="293" spans="1:5" x14ac:dyDescent="0.25">
      <c r="A293" t="s">
        <v>32</v>
      </c>
      <c r="B293" t="s">
        <v>207</v>
      </c>
      <c r="C293">
        <v>1.1471</v>
      </c>
      <c r="D293">
        <v>0.87180000000000002</v>
      </c>
      <c r="E293">
        <v>1.0206</v>
      </c>
    </row>
    <row r="294" spans="1:5" x14ac:dyDescent="0.25">
      <c r="A294" t="s">
        <v>32</v>
      </c>
      <c r="B294" t="s">
        <v>330</v>
      </c>
      <c r="C294">
        <v>1.1471</v>
      </c>
      <c r="D294">
        <v>0.71789999999999998</v>
      </c>
      <c r="E294">
        <v>1.1133999999999999</v>
      </c>
    </row>
    <row r="295" spans="1:5" x14ac:dyDescent="0.25">
      <c r="A295" t="s">
        <v>32</v>
      </c>
      <c r="B295" t="s">
        <v>35</v>
      </c>
      <c r="C295">
        <v>1.1471</v>
      </c>
      <c r="D295">
        <v>1.7435</v>
      </c>
      <c r="E295">
        <v>0.64949999999999997</v>
      </c>
    </row>
    <row r="296" spans="1:5" x14ac:dyDescent="0.25">
      <c r="A296" t="s">
        <v>32</v>
      </c>
      <c r="B296" t="s">
        <v>34</v>
      </c>
      <c r="C296">
        <v>1.1471</v>
      </c>
      <c r="D296">
        <v>0.66659999999999997</v>
      </c>
      <c r="E296">
        <v>1.0206</v>
      </c>
    </row>
    <row r="297" spans="1:5" x14ac:dyDescent="0.25">
      <c r="A297" t="s">
        <v>32</v>
      </c>
      <c r="B297" t="s">
        <v>310</v>
      </c>
      <c r="C297">
        <v>1.1471</v>
      </c>
      <c r="D297">
        <v>0.92300000000000004</v>
      </c>
      <c r="E297">
        <v>0.92779999999999996</v>
      </c>
    </row>
    <row r="298" spans="1:5" x14ac:dyDescent="0.25">
      <c r="A298" t="s">
        <v>32</v>
      </c>
      <c r="B298" t="s">
        <v>208</v>
      </c>
      <c r="C298">
        <v>1.1471</v>
      </c>
      <c r="D298">
        <v>1.3332999999999999</v>
      </c>
      <c r="E298">
        <v>0.83499999999999996</v>
      </c>
    </row>
    <row r="299" spans="1:5" x14ac:dyDescent="0.25">
      <c r="A299" t="s">
        <v>32</v>
      </c>
      <c r="B299" t="s">
        <v>33</v>
      </c>
      <c r="C299">
        <v>1.1471</v>
      </c>
      <c r="D299">
        <v>1.5896999999999999</v>
      </c>
      <c r="E299">
        <v>0.46389999999999998</v>
      </c>
    </row>
    <row r="300" spans="1:5" x14ac:dyDescent="0.25">
      <c r="A300" t="s">
        <v>32</v>
      </c>
      <c r="B300" t="s">
        <v>211</v>
      </c>
      <c r="C300">
        <v>1.1471</v>
      </c>
      <c r="D300">
        <v>0.92300000000000004</v>
      </c>
      <c r="E300">
        <v>1.6700999999999999</v>
      </c>
    </row>
    <row r="301" spans="1:5" x14ac:dyDescent="0.25">
      <c r="A301" t="s">
        <v>213</v>
      </c>
      <c r="B301" t="s">
        <v>221</v>
      </c>
      <c r="C301">
        <v>1.1535</v>
      </c>
      <c r="D301">
        <v>0.59319999999999995</v>
      </c>
      <c r="E301">
        <v>0.83050000000000002</v>
      </c>
    </row>
    <row r="302" spans="1:5" x14ac:dyDescent="0.25">
      <c r="A302" t="s">
        <v>213</v>
      </c>
      <c r="B302" t="s">
        <v>214</v>
      </c>
      <c r="C302">
        <v>1.1535</v>
      </c>
      <c r="D302">
        <v>1.6881999999999999</v>
      </c>
      <c r="E302">
        <v>0.74739999999999995</v>
      </c>
    </row>
    <row r="303" spans="1:5" x14ac:dyDescent="0.25">
      <c r="A303" t="s">
        <v>213</v>
      </c>
      <c r="B303" t="s">
        <v>217</v>
      </c>
      <c r="C303">
        <v>1.1535</v>
      </c>
      <c r="D303">
        <v>0.50190000000000001</v>
      </c>
      <c r="E303">
        <v>1.0795999999999999</v>
      </c>
    </row>
    <row r="304" spans="1:5" x14ac:dyDescent="0.25">
      <c r="A304" t="s">
        <v>213</v>
      </c>
      <c r="B304" t="s">
        <v>216</v>
      </c>
      <c r="C304">
        <v>1.1535</v>
      </c>
      <c r="D304">
        <v>0.95820000000000005</v>
      </c>
      <c r="E304">
        <v>1.5779000000000001</v>
      </c>
    </row>
    <row r="305" spans="1:5" x14ac:dyDescent="0.25">
      <c r="A305" t="s">
        <v>213</v>
      </c>
      <c r="B305" t="s">
        <v>218</v>
      </c>
      <c r="C305">
        <v>1.1535</v>
      </c>
      <c r="D305">
        <v>1.2319</v>
      </c>
      <c r="E305">
        <v>0.58130000000000004</v>
      </c>
    </row>
    <row r="306" spans="1:5" x14ac:dyDescent="0.25">
      <c r="A306" t="s">
        <v>213</v>
      </c>
      <c r="B306" t="s">
        <v>219</v>
      </c>
      <c r="C306">
        <v>1.1535</v>
      </c>
      <c r="D306">
        <v>0.59319999999999995</v>
      </c>
      <c r="E306">
        <v>1.1211</v>
      </c>
    </row>
    <row r="307" spans="1:5" x14ac:dyDescent="0.25">
      <c r="A307" t="s">
        <v>213</v>
      </c>
      <c r="B307" t="s">
        <v>215</v>
      </c>
      <c r="C307">
        <v>1.1535</v>
      </c>
      <c r="D307">
        <v>1.0038</v>
      </c>
      <c r="E307">
        <v>1.2041999999999999</v>
      </c>
    </row>
    <row r="308" spans="1:5" x14ac:dyDescent="0.25">
      <c r="A308" t="s">
        <v>213</v>
      </c>
      <c r="B308" t="s">
        <v>314</v>
      </c>
      <c r="C308">
        <v>1.1535</v>
      </c>
      <c r="D308">
        <v>0.8669</v>
      </c>
      <c r="E308">
        <v>0.99660000000000004</v>
      </c>
    </row>
    <row r="309" spans="1:5" x14ac:dyDescent="0.25">
      <c r="A309" t="s">
        <v>213</v>
      </c>
      <c r="B309" t="s">
        <v>315</v>
      </c>
      <c r="C309">
        <v>1.1535</v>
      </c>
      <c r="D309">
        <v>1.597</v>
      </c>
      <c r="E309">
        <v>0.37369999999999998</v>
      </c>
    </row>
    <row r="310" spans="1:5" x14ac:dyDescent="0.25">
      <c r="A310" t="s">
        <v>213</v>
      </c>
      <c r="B310" t="s">
        <v>220</v>
      </c>
      <c r="C310">
        <v>1.1535</v>
      </c>
      <c r="D310">
        <v>0.73</v>
      </c>
      <c r="E310">
        <v>1.2871999999999999</v>
      </c>
    </row>
    <row r="311" spans="1:5" x14ac:dyDescent="0.25">
      <c r="A311" t="s">
        <v>213</v>
      </c>
      <c r="B311" t="s">
        <v>222</v>
      </c>
      <c r="C311">
        <v>1.1535</v>
      </c>
      <c r="D311">
        <v>1.2319</v>
      </c>
      <c r="E311">
        <v>1.2871999999999999</v>
      </c>
    </row>
    <row r="312" spans="1:5" x14ac:dyDescent="0.25">
      <c r="A312" t="s">
        <v>213</v>
      </c>
      <c r="B312" t="s">
        <v>223</v>
      </c>
      <c r="C312">
        <v>1.1535</v>
      </c>
      <c r="D312">
        <v>1.0038</v>
      </c>
      <c r="E312">
        <v>0.91349999999999998</v>
      </c>
    </row>
    <row r="313" spans="1:5" x14ac:dyDescent="0.25">
      <c r="A313" t="s">
        <v>37</v>
      </c>
      <c r="B313" t="s">
        <v>224</v>
      </c>
      <c r="C313">
        <v>1.2666999999999999</v>
      </c>
      <c r="D313">
        <v>0.72870000000000001</v>
      </c>
      <c r="E313">
        <v>1.5403</v>
      </c>
    </row>
    <row r="314" spans="1:5" x14ac:dyDescent="0.25">
      <c r="A314" t="s">
        <v>37</v>
      </c>
      <c r="B314" t="s">
        <v>229</v>
      </c>
      <c r="C314">
        <v>1.2666999999999999</v>
      </c>
      <c r="D314">
        <v>0.72870000000000001</v>
      </c>
      <c r="E314">
        <v>1.1428</v>
      </c>
    </row>
    <row r="315" spans="1:5" x14ac:dyDescent="0.25">
      <c r="A315" t="s">
        <v>37</v>
      </c>
      <c r="B315" t="s">
        <v>227</v>
      </c>
      <c r="C315">
        <v>1.2666999999999999</v>
      </c>
      <c r="D315">
        <v>1.1277999999999999</v>
      </c>
      <c r="E315">
        <v>1.1535</v>
      </c>
    </row>
    <row r="316" spans="1:5" x14ac:dyDescent="0.25">
      <c r="A316" t="s">
        <v>37</v>
      </c>
      <c r="B316" t="s">
        <v>226</v>
      </c>
      <c r="C316">
        <v>1.2666999999999999</v>
      </c>
      <c r="D316">
        <v>1.3532999999999999</v>
      </c>
      <c r="E316">
        <v>1.0611999999999999</v>
      </c>
    </row>
    <row r="317" spans="1:5" x14ac:dyDescent="0.25">
      <c r="A317" t="s">
        <v>37</v>
      </c>
      <c r="B317" t="s">
        <v>39</v>
      </c>
      <c r="C317">
        <v>1.2666999999999999</v>
      </c>
      <c r="D317">
        <v>0.85019999999999996</v>
      </c>
      <c r="E317">
        <v>1.0435000000000001</v>
      </c>
    </row>
    <row r="318" spans="1:5" x14ac:dyDescent="0.25">
      <c r="A318" t="s">
        <v>37</v>
      </c>
      <c r="B318" t="s">
        <v>225</v>
      </c>
      <c r="C318">
        <v>1.2666999999999999</v>
      </c>
      <c r="D318">
        <v>1.1537999999999999</v>
      </c>
      <c r="E318">
        <v>0.39750000000000002</v>
      </c>
    </row>
    <row r="319" spans="1:5" x14ac:dyDescent="0.25">
      <c r="A319" t="s">
        <v>37</v>
      </c>
      <c r="B319" t="s">
        <v>231</v>
      </c>
      <c r="C319">
        <v>1.2666999999999999</v>
      </c>
      <c r="D319">
        <v>1.1277999999999999</v>
      </c>
      <c r="E319">
        <v>0.83050000000000002</v>
      </c>
    </row>
    <row r="320" spans="1:5" x14ac:dyDescent="0.25">
      <c r="A320" t="s">
        <v>37</v>
      </c>
      <c r="B320" t="s">
        <v>38</v>
      </c>
      <c r="C320">
        <v>1.2666999999999999</v>
      </c>
      <c r="D320">
        <v>0.48580000000000001</v>
      </c>
      <c r="E320">
        <v>0.74529999999999996</v>
      </c>
    </row>
    <row r="321" spans="1:5" x14ac:dyDescent="0.25">
      <c r="A321" t="s">
        <v>37</v>
      </c>
      <c r="B321" t="s">
        <v>228</v>
      </c>
      <c r="C321">
        <v>1.2666999999999999</v>
      </c>
      <c r="D321">
        <v>1.1841999999999999</v>
      </c>
      <c r="E321">
        <v>1.2458</v>
      </c>
    </row>
    <row r="322" spans="1:5" x14ac:dyDescent="0.25">
      <c r="A322" t="s">
        <v>37</v>
      </c>
      <c r="B322" t="s">
        <v>230</v>
      </c>
      <c r="C322">
        <v>1.2666999999999999</v>
      </c>
      <c r="D322">
        <v>1.1841999999999999</v>
      </c>
      <c r="E322">
        <v>0.83050000000000002</v>
      </c>
    </row>
    <row r="323" spans="1:5" x14ac:dyDescent="0.25">
      <c r="A323" t="s">
        <v>337</v>
      </c>
      <c r="B323" t="s">
        <v>338</v>
      </c>
      <c r="C323">
        <v>1.1182000000000001</v>
      </c>
      <c r="D323">
        <v>1.1382000000000001</v>
      </c>
      <c r="E323">
        <v>0.8387</v>
      </c>
    </row>
    <row r="324" spans="1:5" x14ac:dyDescent="0.25">
      <c r="A324" t="s">
        <v>337</v>
      </c>
      <c r="B324" t="s">
        <v>367</v>
      </c>
      <c r="C324">
        <v>1.1182000000000001</v>
      </c>
      <c r="D324">
        <v>0.97560000000000002</v>
      </c>
      <c r="E324">
        <v>1.3548</v>
      </c>
    </row>
    <row r="325" spans="1:5" x14ac:dyDescent="0.25">
      <c r="A325" t="s">
        <v>337</v>
      </c>
      <c r="B325" t="s">
        <v>368</v>
      </c>
      <c r="C325">
        <v>1.1182000000000001</v>
      </c>
      <c r="D325">
        <v>0.81299999999999994</v>
      </c>
      <c r="E325">
        <v>0.5161</v>
      </c>
    </row>
    <row r="326" spans="1:5" x14ac:dyDescent="0.25">
      <c r="A326" t="s">
        <v>337</v>
      </c>
      <c r="B326" t="s">
        <v>373</v>
      </c>
      <c r="C326">
        <v>1.1182000000000001</v>
      </c>
      <c r="D326">
        <v>0.48780000000000001</v>
      </c>
      <c r="E326">
        <v>0.8387</v>
      </c>
    </row>
    <row r="327" spans="1:5" x14ac:dyDescent="0.25">
      <c r="A327" t="s">
        <v>337</v>
      </c>
      <c r="B327" t="s">
        <v>374</v>
      </c>
      <c r="C327">
        <v>1.1182000000000001</v>
      </c>
      <c r="D327">
        <v>0.97560000000000002</v>
      </c>
      <c r="E327">
        <v>1.4193</v>
      </c>
    </row>
    <row r="328" spans="1:5" x14ac:dyDescent="0.25">
      <c r="A328" t="s">
        <v>337</v>
      </c>
      <c r="B328" t="s">
        <v>382</v>
      </c>
      <c r="C328">
        <v>1.1182000000000001</v>
      </c>
      <c r="D328">
        <v>1.2195</v>
      </c>
      <c r="E328">
        <v>1.0968</v>
      </c>
    </row>
    <row r="329" spans="1:5" x14ac:dyDescent="0.25">
      <c r="A329" t="s">
        <v>337</v>
      </c>
      <c r="B329" t="s">
        <v>383</v>
      </c>
      <c r="C329">
        <v>1.1182000000000001</v>
      </c>
      <c r="D329">
        <v>0.65039999999999998</v>
      </c>
      <c r="E329">
        <v>1.0323</v>
      </c>
    </row>
    <row r="330" spans="1:5" x14ac:dyDescent="0.25">
      <c r="A330" t="s">
        <v>337</v>
      </c>
      <c r="B330" t="s">
        <v>403</v>
      </c>
      <c r="C330">
        <v>1.1182000000000001</v>
      </c>
      <c r="D330">
        <v>1.1382000000000001</v>
      </c>
      <c r="E330">
        <v>1.2258</v>
      </c>
    </row>
    <row r="331" spans="1:5" x14ac:dyDescent="0.25">
      <c r="A331" t="s">
        <v>337</v>
      </c>
      <c r="B331" t="s">
        <v>407</v>
      </c>
      <c r="C331">
        <v>1.1182000000000001</v>
      </c>
      <c r="D331">
        <v>1.4634</v>
      </c>
      <c r="E331">
        <v>0.7097</v>
      </c>
    </row>
    <row r="332" spans="1:5" x14ac:dyDescent="0.25">
      <c r="A332" t="s">
        <v>337</v>
      </c>
      <c r="B332" t="s">
        <v>408</v>
      </c>
      <c r="C332">
        <v>1.1182000000000001</v>
      </c>
      <c r="D332">
        <v>1.1382000000000001</v>
      </c>
      <c r="E332">
        <v>0.9677</v>
      </c>
    </row>
    <row r="333" spans="1:5" x14ac:dyDescent="0.25">
      <c r="A333" t="s">
        <v>344</v>
      </c>
      <c r="B333" t="s">
        <v>345</v>
      </c>
      <c r="C333">
        <v>1.3545</v>
      </c>
      <c r="D333">
        <v>1.141</v>
      </c>
      <c r="E333">
        <v>1.5278</v>
      </c>
    </row>
    <row r="334" spans="1:5" x14ac:dyDescent="0.25">
      <c r="A334" t="s">
        <v>344</v>
      </c>
      <c r="B334" t="s">
        <v>350</v>
      </c>
      <c r="C334">
        <v>1.3545</v>
      </c>
      <c r="D334">
        <v>0.67120000000000002</v>
      </c>
      <c r="E334">
        <v>0.625</v>
      </c>
    </row>
    <row r="335" spans="1:5" x14ac:dyDescent="0.25">
      <c r="A335" t="s">
        <v>344</v>
      </c>
      <c r="B335" t="s">
        <v>358</v>
      </c>
      <c r="C335">
        <v>1.3545</v>
      </c>
      <c r="D335">
        <v>0.4698</v>
      </c>
      <c r="E335">
        <v>1.3193999999999999</v>
      </c>
    </row>
    <row r="336" spans="1:5" x14ac:dyDescent="0.25">
      <c r="A336" t="s">
        <v>344</v>
      </c>
      <c r="B336" t="s">
        <v>370</v>
      </c>
      <c r="C336">
        <v>1.3545</v>
      </c>
      <c r="D336">
        <v>0.4027</v>
      </c>
      <c r="E336">
        <v>0.90280000000000005</v>
      </c>
    </row>
    <row r="337" spans="1:5" x14ac:dyDescent="0.25">
      <c r="A337" t="s">
        <v>344</v>
      </c>
      <c r="B337" t="s">
        <v>376</v>
      </c>
      <c r="C337">
        <v>1.3545</v>
      </c>
      <c r="D337">
        <v>1.4765999999999999</v>
      </c>
      <c r="E337">
        <v>0.90280000000000005</v>
      </c>
    </row>
    <row r="338" spans="1:5" x14ac:dyDescent="0.25">
      <c r="A338" t="s">
        <v>344</v>
      </c>
      <c r="B338" t="s">
        <v>379</v>
      </c>
      <c r="C338">
        <v>1.3545</v>
      </c>
      <c r="D338">
        <v>1.0739000000000001</v>
      </c>
      <c r="E338">
        <v>0.90280000000000005</v>
      </c>
    </row>
    <row r="339" spans="1:5" x14ac:dyDescent="0.25">
      <c r="A339" t="s">
        <v>344</v>
      </c>
      <c r="B339" t="s">
        <v>411</v>
      </c>
      <c r="C339">
        <v>1.3545</v>
      </c>
      <c r="D339">
        <v>1.4765999999999999</v>
      </c>
      <c r="E339">
        <v>0.55559999999999998</v>
      </c>
    </row>
    <row r="340" spans="1:5" x14ac:dyDescent="0.25">
      <c r="A340" t="s">
        <v>344</v>
      </c>
      <c r="B340" t="s">
        <v>421</v>
      </c>
      <c r="C340">
        <v>1.3545</v>
      </c>
      <c r="D340">
        <v>0.67120000000000002</v>
      </c>
      <c r="E340">
        <v>1.5278</v>
      </c>
    </row>
    <row r="341" spans="1:5" x14ac:dyDescent="0.25">
      <c r="A341" t="s">
        <v>344</v>
      </c>
      <c r="B341" t="s">
        <v>422</v>
      </c>
      <c r="C341">
        <v>1.3545</v>
      </c>
      <c r="D341">
        <v>1.5437000000000001</v>
      </c>
      <c r="E341">
        <v>0.90280000000000005</v>
      </c>
    </row>
    <row r="342" spans="1:5" x14ac:dyDescent="0.25">
      <c r="A342" t="s">
        <v>344</v>
      </c>
      <c r="B342" t="s">
        <v>424</v>
      </c>
      <c r="C342">
        <v>1.3545</v>
      </c>
      <c r="D342">
        <v>1.0739000000000001</v>
      </c>
      <c r="E342">
        <v>0.83330000000000004</v>
      </c>
    </row>
    <row r="343" spans="1:5" x14ac:dyDescent="0.25">
      <c r="A343" t="s">
        <v>340</v>
      </c>
      <c r="B343" t="s">
        <v>341</v>
      </c>
      <c r="C343">
        <v>1.1395</v>
      </c>
      <c r="D343">
        <v>0.69279999999999997</v>
      </c>
      <c r="E343">
        <v>1.2307999999999999</v>
      </c>
    </row>
    <row r="344" spans="1:5" x14ac:dyDescent="0.25">
      <c r="A344" t="s">
        <v>340</v>
      </c>
      <c r="B344" t="s">
        <v>352</v>
      </c>
      <c r="C344">
        <v>1.1395</v>
      </c>
      <c r="D344">
        <v>0.78520000000000001</v>
      </c>
      <c r="E344">
        <v>0.88460000000000005</v>
      </c>
    </row>
    <row r="345" spans="1:5" x14ac:dyDescent="0.25">
      <c r="A345" t="s">
        <v>340</v>
      </c>
      <c r="B345" t="s">
        <v>353</v>
      </c>
      <c r="C345">
        <v>1.1395</v>
      </c>
      <c r="D345">
        <v>1.2009000000000001</v>
      </c>
      <c r="E345">
        <v>0.53849999999999998</v>
      </c>
    </row>
    <row r="346" spans="1:5" x14ac:dyDescent="0.25">
      <c r="A346" t="s">
        <v>340</v>
      </c>
      <c r="B346" t="s">
        <v>354</v>
      </c>
      <c r="C346">
        <v>1.1395</v>
      </c>
      <c r="D346">
        <v>1.8936999999999999</v>
      </c>
      <c r="E346">
        <v>0.69230000000000003</v>
      </c>
    </row>
    <row r="347" spans="1:5" x14ac:dyDescent="0.25">
      <c r="A347" t="s">
        <v>340</v>
      </c>
      <c r="B347" t="s">
        <v>356</v>
      </c>
      <c r="C347">
        <v>1.1395</v>
      </c>
      <c r="D347">
        <v>1.0623</v>
      </c>
      <c r="E347">
        <v>1.1153999999999999</v>
      </c>
    </row>
    <row r="348" spans="1:5" x14ac:dyDescent="0.25">
      <c r="A348" t="s">
        <v>340</v>
      </c>
      <c r="B348" t="s">
        <v>361</v>
      </c>
      <c r="C348">
        <v>1.1395</v>
      </c>
      <c r="D348">
        <v>0.87760000000000005</v>
      </c>
      <c r="E348">
        <v>1.0769</v>
      </c>
    </row>
    <row r="349" spans="1:5" x14ac:dyDescent="0.25">
      <c r="A349" t="s">
        <v>340</v>
      </c>
      <c r="B349" t="s">
        <v>365</v>
      </c>
      <c r="C349">
        <v>1.1395</v>
      </c>
      <c r="D349">
        <v>1.1547000000000001</v>
      </c>
      <c r="E349">
        <v>1.0385</v>
      </c>
    </row>
    <row r="350" spans="1:5" x14ac:dyDescent="0.25">
      <c r="A350" t="s">
        <v>340</v>
      </c>
      <c r="B350" t="s">
        <v>377</v>
      </c>
      <c r="C350">
        <v>1.1395</v>
      </c>
      <c r="D350">
        <v>0.78520000000000001</v>
      </c>
      <c r="E350">
        <v>1.1922999999999999</v>
      </c>
    </row>
    <row r="351" spans="1:5" x14ac:dyDescent="0.25">
      <c r="A351" t="s">
        <v>340</v>
      </c>
      <c r="B351" t="s">
        <v>378</v>
      </c>
      <c r="C351">
        <v>1.1395</v>
      </c>
      <c r="D351">
        <v>0.73899999999999999</v>
      </c>
      <c r="E351">
        <v>1.2307999999999999</v>
      </c>
    </row>
    <row r="352" spans="1:5" x14ac:dyDescent="0.25">
      <c r="A352" t="s">
        <v>340</v>
      </c>
      <c r="B352" t="s">
        <v>385</v>
      </c>
      <c r="C352">
        <v>1.1395</v>
      </c>
      <c r="D352">
        <v>0.60040000000000004</v>
      </c>
      <c r="E352">
        <v>1.1538999999999999</v>
      </c>
    </row>
    <row r="353" spans="1:5" x14ac:dyDescent="0.25">
      <c r="A353" t="s">
        <v>340</v>
      </c>
      <c r="B353" t="s">
        <v>387</v>
      </c>
      <c r="C353">
        <v>1.1395</v>
      </c>
      <c r="D353">
        <v>1.0161</v>
      </c>
      <c r="E353">
        <v>1.5385</v>
      </c>
    </row>
    <row r="354" spans="1:5" x14ac:dyDescent="0.25">
      <c r="A354" t="s">
        <v>340</v>
      </c>
      <c r="B354" t="s">
        <v>390</v>
      </c>
      <c r="C354">
        <v>1.1395</v>
      </c>
      <c r="D354">
        <v>0.78520000000000001</v>
      </c>
      <c r="E354">
        <v>1.2307999999999999</v>
      </c>
    </row>
    <row r="355" spans="1:5" x14ac:dyDescent="0.25">
      <c r="A355" t="s">
        <v>340</v>
      </c>
      <c r="B355" t="s">
        <v>394</v>
      </c>
      <c r="C355">
        <v>1.1395</v>
      </c>
      <c r="D355">
        <v>0.87760000000000005</v>
      </c>
      <c r="E355">
        <v>1.0385</v>
      </c>
    </row>
    <row r="356" spans="1:5" x14ac:dyDescent="0.25">
      <c r="A356" t="s">
        <v>340</v>
      </c>
      <c r="B356" t="s">
        <v>405</v>
      </c>
      <c r="C356">
        <v>1.1395</v>
      </c>
      <c r="D356">
        <v>0.73899999999999999</v>
      </c>
      <c r="E356">
        <v>0.96160000000000001</v>
      </c>
    </row>
    <row r="357" spans="1:5" x14ac:dyDescent="0.25">
      <c r="A357" t="s">
        <v>340</v>
      </c>
      <c r="B357" t="s">
        <v>413</v>
      </c>
      <c r="C357">
        <v>1.1395</v>
      </c>
      <c r="D357">
        <v>1.5704</v>
      </c>
      <c r="E357">
        <v>0.57689999999999997</v>
      </c>
    </row>
    <row r="358" spans="1:5" x14ac:dyDescent="0.25">
      <c r="A358" t="s">
        <v>340</v>
      </c>
      <c r="B358" t="s">
        <v>415</v>
      </c>
      <c r="C358">
        <v>1.1395</v>
      </c>
      <c r="D358">
        <v>1.2009000000000001</v>
      </c>
      <c r="E358">
        <v>0.84619999999999995</v>
      </c>
    </row>
    <row r="359" spans="1:5" x14ac:dyDescent="0.25">
      <c r="A359" t="s">
        <v>340</v>
      </c>
      <c r="B359" t="s">
        <v>418</v>
      </c>
      <c r="C359">
        <v>1.1395</v>
      </c>
      <c r="D359">
        <v>1.1547000000000001</v>
      </c>
      <c r="E359">
        <v>0.65390000000000004</v>
      </c>
    </row>
    <row r="360" spans="1:5" x14ac:dyDescent="0.25">
      <c r="A360" t="s">
        <v>340</v>
      </c>
      <c r="B360" t="s">
        <v>428</v>
      </c>
      <c r="C360">
        <v>1.1395</v>
      </c>
      <c r="D360">
        <v>0.73899999999999999</v>
      </c>
      <c r="E360">
        <v>1.1538999999999999</v>
      </c>
    </row>
    <row r="361" spans="1:5" x14ac:dyDescent="0.25">
      <c r="A361" t="s">
        <v>340</v>
      </c>
      <c r="B361" t="s">
        <v>429</v>
      </c>
      <c r="C361">
        <v>1.1395</v>
      </c>
      <c r="D361">
        <v>0.69279999999999997</v>
      </c>
      <c r="E361">
        <v>1.0385</v>
      </c>
    </row>
    <row r="362" spans="1:5" x14ac:dyDescent="0.25">
      <c r="A362" t="s">
        <v>340</v>
      </c>
      <c r="B362" t="s">
        <v>431</v>
      </c>
      <c r="C362">
        <v>1.1395</v>
      </c>
      <c r="D362">
        <v>1.4318</v>
      </c>
      <c r="E362">
        <v>0.80769999999999997</v>
      </c>
    </row>
    <row r="363" spans="1:5" x14ac:dyDescent="0.25">
      <c r="A363" t="s">
        <v>342</v>
      </c>
      <c r="B363" t="s">
        <v>343</v>
      </c>
      <c r="C363">
        <v>0.85970000000000002</v>
      </c>
      <c r="D363">
        <v>0.69789999999999996</v>
      </c>
      <c r="E363">
        <v>1.1496999999999999</v>
      </c>
    </row>
    <row r="364" spans="1:5" x14ac:dyDescent="0.25">
      <c r="A364" t="s">
        <v>342</v>
      </c>
      <c r="B364" t="s">
        <v>346</v>
      </c>
      <c r="C364">
        <v>0.85970000000000002</v>
      </c>
      <c r="D364">
        <v>0.69789999999999996</v>
      </c>
      <c r="E364">
        <v>0.76649999999999996</v>
      </c>
    </row>
    <row r="365" spans="1:5" x14ac:dyDescent="0.25">
      <c r="A365" t="s">
        <v>342</v>
      </c>
      <c r="B365" t="s">
        <v>348</v>
      </c>
      <c r="C365">
        <v>0.85970000000000002</v>
      </c>
      <c r="D365">
        <v>1.454</v>
      </c>
      <c r="E365">
        <v>0.93679999999999997</v>
      </c>
    </row>
    <row r="366" spans="1:5" x14ac:dyDescent="0.25">
      <c r="A366" t="s">
        <v>342</v>
      </c>
      <c r="B366" t="s">
        <v>363</v>
      </c>
      <c r="C366">
        <v>0.85970000000000002</v>
      </c>
      <c r="D366">
        <v>0.93059999999999998</v>
      </c>
      <c r="E366">
        <v>1.1496999999999999</v>
      </c>
    </row>
    <row r="367" spans="1:5" x14ac:dyDescent="0.25">
      <c r="A367" t="s">
        <v>342</v>
      </c>
      <c r="B367" t="s">
        <v>364</v>
      </c>
      <c r="C367">
        <v>0.85970000000000002</v>
      </c>
      <c r="D367">
        <v>0.81420000000000003</v>
      </c>
      <c r="E367">
        <v>1.32</v>
      </c>
    </row>
    <row r="368" spans="1:5" x14ac:dyDescent="0.25">
      <c r="A368" t="s">
        <v>342</v>
      </c>
      <c r="B368" t="s">
        <v>380</v>
      </c>
      <c r="C368">
        <v>0.85970000000000002</v>
      </c>
      <c r="D368">
        <v>1.7447999999999999</v>
      </c>
      <c r="E368">
        <v>0.63870000000000005</v>
      </c>
    </row>
    <row r="369" spans="1:5" x14ac:dyDescent="0.25">
      <c r="A369" t="s">
        <v>342</v>
      </c>
      <c r="B369" t="s">
        <v>384</v>
      </c>
      <c r="C369">
        <v>0.85970000000000002</v>
      </c>
      <c r="D369">
        <v>1.2795000000000001</v>
      </c>
      <c r="E369">
        <v>1.0646</v>
      </c>
    </row>
    <row r="370" spans="1:5" x14ac:dyDescent="0.25">
      <c r="A370" t="s">
        <v>342</v>
      </c>
      <c r="B370" t="s">
        <v>386</v>
      </c>
      <c r="C370">
        <v>0.85970000000000002</v>
      </c>
      <c r="D370">
        <v>1.3957999999999999</v>
      </c>
      <c r="E370">
        <v>0.97940000000000005</v>
      </c>
    </row>
    <row r="371" spans="1:5" x14ac:dyDescent="0.25">
      <c r="A371" t="s">
        <v>342</v>
      </c>
      <c r="B371" t="s">
        <v>392</v>
      </c>
      <c r="C371">
        <v>0.85970000000000002</v>
      </c>
      <c r="D371">
        <v>0.63980000000000004</v>
      </c>
      <c r="E371">
        <v>1.2775000000000001</v>
      </c>
    </row>
    <row r="372" spans="1:5" x14ac:dyDescent="0.25">
      <c r="A372" t="s">
        <v>342</v>
      </c>
      <c r="B372" t="s">
        <v>393</v>
      </c>
      <c r="C372">
        <v>0.85970000000000002</v>
      </c>
      <c r="D372">
        <v>1.0468999999999999</v>
      </c>
      <c r="E372">
        <v>0.85160000000000002</v>
      </c>
    </row>
    <row r="373" spans="1:5" x14ac:dyDescent="0.25">
      <c r="A373" t="s">
        <v>342</v>
      </c>
      <c r="B373" t="s">
        <v>396</v>
      </c>
      <c r="C373">
        <v>0.85970000000000002</v>
      </c>
      <c r="D373">
        <v>0.69789999999999996</v>
      </c>
      <c r="E373">
        <v>1.1496999999999999</v>
      </c>
    </row>
    <row r="374" spans="1:5" x14ac:dyDescent="0.25">
      <c r="A374" t="s">
        <v>342</v>
      </c>
      <c r="B374" t="s">
        <v>398</v>
      </c>
      <c r="C374">
        <v>0.85970000000000002</v>
      </c>
      <c r="D374">
        <v>0.98870000000000002</v>
      </c>
      <c r="E374">
        <v>1.5754999999999999</v>
      </c>
    </row>
    <row r="375" spans="1:5" x14ac:dyDescent="0.25">
      <c r="A375" t="s">
        <v>342</v>
      </c>
      <c r="B375" t="s">
        <v>399</v>
      </c>
      <c r="C375">
        <v>0.85970000000000002</v>
      </c>
      <c r="D375">
        <v>0.98870000000000002</v>
      </c>
      <c r="E375">
        <v>1.022</v>
      </c>
    </row>
    <row r="376" spans="1:5" x14ac:dyDescent="0.25">
      <c r="A376" t="s">
        <v>342</v>
      </c>
      <c r="B376" t="s">
        <v>400</v>
      </c>
      <c r="C376">
        <v>0.85970000000000002</v>
      </c>
      <c r="D376">
        <v>1.105</v>
      </c>
      <c r="E376">
        <v>0.59619999999999995</v>
      </c>
    </row>
    <row r="377" spans="1:5" x14ac:dyDescent="0.25">
      <c r="A377" t="s">
        <v>342</v>
      </c>
      <c r="B377" t="s">
        <v>402</v>
      </c>
      <c r="C377">
        <v>0.85970000000000002</v>
      </c>
      <c r="D377">
        <v>1.0468999999999999</v>
      </c>
      <c r="E377">
        <v>0.93679999999999997</v>
      </c>
    </row>
    <row r="378" spans="1:5" x14ac:dyDescent="0.25">
      <c r="A378" t="s">
        <v>342</v>
      </c>
      <c r="B378" t="s">
        <v>406</v>
      </c>
      <c r="C378">
        <v>0.85970000000000002</v>
      </c>
      <c r="D378">
        <v>0.98870000000000002</v>
      </c>
      <c r="E378">
        <v>0.93679999999999997</v>
      </c>
    </row>
    <row r="379" spans="1:5" x14ac:dyDescent="0.25">
      <c r="A379" t="s">
        <v>342</v>
      </c>
      <c r="B379" t="s">
        <v>409</v>
      </c>
      <c r="C379">
        <v>0.85970000000000002</v>
      </c>
      <c r="D379">
        <v>1.0468999999999999</v>
      </c>
      <c r="E379">
        <v>1.022</v>
      </c>
    </row>
    <row r="380" spans="1:5" x14ac:dyDescent="0.25">
      <c r="A380" t="s">
        <v>342</v>
      </c>
      <c r="B380" t="s">
        <v>414</v>
      </c>
      <c r="C380">
        <v>0.85970000000000002</v>
      </c>
      <c r="D380">
        <v>1.0468999999999999</v>
      </c>
      <c r="E380">
        <v>1.1496999999999999</v>
      </c>
    </row>
    <row r="381" spans="1:5" x14ac:dyDescent="0.25">
      <c r="A381" t="s">
        <v>342</v>
      </c>
      <c r="B381" t="s">
        <v>420</v>
      </c>
      <c r="C381">
        <v>0.85970000000000002</v>
      </c>
      <c r="D381">
        <v>0.87239999999999995</v>
      </c>
      <c r="E381">
        <v>0.68130000000000002</v>
      </c>
    </row>
    <row r="382" spans="1:5" x14ac:dyDescent="0.25">
      <c r="A382" t="s">
        <v>342</v>
      </c>
      <c r="B382" t="s">
        <v>426</v>
      </c>
      <c r="C382">
        <v>0.85970000000000002</v>
      </c>
      <c r="D382">
        <v>0.66469999999999996</v>
      </c>
      <c r="E382">
        <v>0.89219999999999999</v>
      </c>
    </row>
    <row r="383" spans="1:5" x14ac:dyDescent="0.25">
      <c r="A383" t="s">
        <v>342</v>
      </c>
      <c r="B383" t="s">
        <v>430</v>
      </c>
      <c r="C383">
        <v>0.85970000000000002</v>
      </c>
      <c r="D383">
        <v>1.105</v>
      </c>
      <c r="E383">
        <v>0.85160000000000002</v>
      </c>
    </row>
    <row r="384" spans="1:5" x14ac:dyDescent="0.25">
      <c r="A384" t="s">
        <v>342</v>
      </c>
      <c r="B384" t="s">
        <v>436</v>
      </c>
      <c r="C384">
        <v>0.85970000000000002</v>
      </c>
      <c r="D384">
        <v>0.77549999999999997</v>
      </c>
      <c r="E384">
        <v>1.0544</v>
      </c>
    </row>
    <row r="385" spans="1:5" x14ac:dyDescent="0.25">
      <c r="A385" t="s">
        <v>40</v>
      </c>
      <c r="B385" t="s">
        <v>339</v>
      </c>
      <c r="C385">
        <v>1.2</v>
      </c>
      <c r="D385">
        <v>0.66669999999999996</v>
      </c>
      <c r="E385">
        <v>0.7974</v>
      </c>
    </row>
    <row r="386" spans="1:5" x14ac:dyDescent="0.25">
      <c r="A386" t="s">
        <v>40</v>
      </c>
      <c r="B386" t="s">
        <v>333</v>
      </c>
      <c r="C386">
        <v>1.2</v>
      </c>
      <c r="D386">
        <v>0.83330000000000004</v>
      </c>
      <c r="E386">
        <v>1.3290999999999999</v>
      </c>
    </row>
    <row r="387" spans="1:5" x14ac:dyDescent="0.25">
      <c r="A387" t="s">
        <v>40</v>
      </c>
      <c r="B387" t="s">
        <v>238</v>
      </c>
      <c r="C387">
        <v>1.2</v>
      </c>
      <c r="D387">
        <v>0.70830000000000004</v>
      </c>
      <c r="E387">
        <v>0.89710000000000001</v>
      </c>
    </row>
    <row r="388" spans="1:5" x14ac:dyDescent="0.25">
      <c r="A388" t="s">
        <v>40</v>
      </c>
      <c r="B388" t="s">
        <v>320</v>
      </c>
      <c r="C388">
        <v>1.2</v>
      </c>
      <c r="D388">
        <v>1.6667000000000001</v>
      </c>
      <c r="E388">
        <v>0.99680000000000002</v>
      </c>
    </row>
    <row r="389" spans="1:5" x14ac:dyDescent="0.25">
      <c r="A389" t="s">
        <v>40</v>
      </c>
      <c r="B389" t="s">
        <v>234</v>
      </c>
      <c r="C389">
        <v>1.2</v>
      </c>
      <c r="D389">
        <v>0.70830000000000004</v>
      </c>
      <c r="E389">
        <v>0.89710000000000001</v>
      </c>
    </row>
    <row r="390" spans="1:5" x14ac:dyDescent="0.25">
      <c r="A390" t="s">
        <v>40</v>
      </c>
      <c r="B390" t="s">
        <v>316</v>
      </c>
      <c r="C390">
        <v>1.2</v>
      </c>
      <c r="D390">
        <v>0.875</v>
      </c>
      <c r="E390">
        <v>1.6614</v>
      </c>
    </row>
    <row r="391" spans="1:5" x14ac:dyDescent="0.25">
      <c r="A391" t="s">
        <v>40</v>
      </c>
      <c r="B391" t="s">
        <v>335</v>
      </c>
      <c r="C391">
        <v>1.2</v>
      </c>
      <c r="D391">
        <v>1.0832999999999999</v>
      </c>
      <c r="E391">
        <v>1.2625999999999999</v>
      </c>
    </row>
    <row r="392" spans="1:5" x14ac:dyDescent="0.25">
      <c r="A392" t="s">
        <v>40</v>
      </c>
      <c r="B392" t="s">
        <v>332</v>
      </c>
      <c r="C392">
        <v>1.2</v>
      </c>
      <c r="D392">
        <v>1.5832999999999999</v>
      </c>
      <c r="E392">
        <v>0.53159999999999996</v>
      </c>
    </row>
    <row r="393" spans="1:5" x14ac:dyDescent="0.25">
      <c r="A393" t="s">
        <v>40</v>
      </c>
      <c r="B393" t="s">
        <v>321</v>
      </c>
      <c r="C393">
        <v>1.2</v>
      </c>
      <c r="D393">
        <v>1.4582999999999999</v>
      </c>
      <c r="E393">
        <v>0.63129999999999997</v>
      </c>
    </row>
    <row r="394" spans="1:5" x14ac:dyDescent="0.25">
      <c r="A394" t="s">
        <v>40</v>
      </c>
      <c r="B394" t="s">
        <v>236</v>
      </c>
      <c r="C394">
        <v>1.2</v>
      </c>
      <c r="D394">
        <v>0.91669999999999996</v>
      </c>
      <c r="E394">
        <v>0.89710000000000001</v>
      </c>
    </row>
    <row r="395" spans="1:5" x14ac:dyDescent="0.25">
      <c r="A395" t="s">
        <v>40</v>
      </c>
      <c r="B395" t="s">
        <v>41</v>
      </c>
      <c r="C395">
        <v>1.2</v>
      </c>
      <c r="D395">
        <v>0.70830000000000004</v>
      </c>
      <c r="E395">
        <v>1.3623000000000001</v>
      </c>
    </row>
    <row r="396" spans="1:5" x14ac:dyDescent="0.25">
      <c r="A396" t="s">
        <v>40</v>
      </c>
      <c r="B396" t="s">
        <v>233</v>
      </c>
      <c r="C396">
        <v>1.2</v>
      </c>
      <c r="D396">
        <v>1</v>
      </c>
      <c r="E396">
        <v>1.0632999999999999</v>
      </c>
    </row>
    <row r="397" spans="1:5" x14ac:dyDescent="0.25">
      <c r="A397" t="s">
        <v>40</v>
      </c>
      <c r="B397" t="s">
        <v>317</v>
      </c>
      <c r="C397">
        <v>1.2</v>
      </c>
      <c r="D397">
        <v>1.125</v>
      </c>
      <c r="E397">
        <v>0.99680000000000002</v>
      </c>
    </row>
    <row r="398" spans="1:5" x14ac:dyDescent="0.25">
      <c r="A398" t="s">
        <v>40</v>
      </c>
      <c r="B398" t="s">
        <v>42</v>
      </c>
      <c r="C398">
        <v>1.2</v>
      </c>
      <c r="D398">
        <v>0.91669999999999996</v>
      </c>
      <c r="E398">
        <v>1.0632999999999999</v>
      </c>
    </row>
    <row r="399" spans="1:5" x14ac:dyDescent="0.25">
      <c r="A399" t="s">
        <v>40</v>
      </c>
      <c r="B399" t="s">
        <v>334</v>
      </c>
      <c r="C399">
        <v>1.2</v>
      </c>
      <c r="D399">
        <v>0.875</v>
      </c>
      <c r="E399">
        <v>1.0632999999999999</v>
      </c>
    </row>
    <row r="400" spans="1:5" x14ac:dyDescent="0.25">
      <c r="A400" t="s">
        <v>40</v>
      </c>
      <c r="B400" t="s">
        <v>237</v>
      </c>
      <c r="C400">
        <v>1.2</v>
      </c>
      <c r="D400">
        <v>0.625</v>
      </c>
      <c r="E400">
        <v>0.89710000000000001</v>
      </c>
    </row>
    <row r="401" spans="1:5" x14ac:dyDescent="0.25">
      <c r="A401" t="s">
        <v>40</v>
      </c>
      <c r="B401" t="s">
        <v>232</v>
      </c>
      <c r="C401">
        <v>1.2</v>
      </c>
      <c r="D401">
        <v>0.91669999999999996</v>
      </c>
      <c r="E401">
        <v>0.96360000000000001</v>
      </c>
    </row>
    <row r="402" spans="1:5" x14ac:dyDescent="0.25">
      <c r="A402" t="s">
        <v>40</v>
      </c>
      <c r="B402" t="s">
        <v>319</v>
      </c>
      <c r="C402">
        <v>1.2</v>
      </c>
      <c r="D402">
        <v>1.0832999999999999</v>
      </c>
      <c r="E402">
        <v>1.2959000000000001</v>
      </c>
    </row>
    <row r="403" spans="1:5" x14ac:dyDescent="0.25">
      <c r="A403" t="s">
        <v>40</v>
      </c>
      <c r="B403" t="s">
        <v>235</v>
      </c>
      <c r="C403">
        <v>1.2</v>
      </c>
      <c r="D403">
        <v>1.4582999999999999</v>
      </c>
      <c r="E403">
        <v>0.9304</v>
      </c>
    </row>
    <row r="404" spans="1:5" x14ac:dyDescent="0.25">
      <c r="A404" t="s">
        <v>40</v>
      </c>
      <c r="B404" t="s">
        <v>239</v>
      </c>
      <c r="C404">
        <v>1.2</v>
      </c>
      <c r="D404">
        <v>0.83330000000000004</v>
      </c>
      <c r="E404">
        <v>0.432</v>
      </c>
    </row>
    <row r="405" spans="1:5" x14ac:dyDescent="0.25">
      <c r="A405" t="s">
        <v>40</v>
      </c>
      <c r="B405" t="s">
        <v>318</v>
      </c>
      <c r="C405">
        <v>1.2</v>
      </c>
      <c r="D405">
        <v>0.95830000000000004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3" activePane="bottomRight" state="frozen"/>
      <selection pane="topRight" activeCell="M1" sqref="M1"/>
      <selection pane="bottomLeft" activeCell="A2" sqref="A2"/>
      <selection pane="bottomRight" activeCell="K2" sqref="K2:L29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243</v>
      </c>
      <c r="C2" t="s">
        <v>46</v>
      </c>
      <c r="D2" t="s">
        <v>500</v>
      </c>
      <c r="E2" s="1">
        <f>VLOOKUP(A2,home!$A$2:$E$405,3,FALSE)</f>
        <v>1.5425</v>
      </c>
      <c r="F2">
        <f>VLOOKUP(B2,home!$B$2:$E$405,3,FALSE)</f>
        <v>0.99150000000000005</v>
      </c>
      <c r="G2">
        <f>VLOOKUP(C2,away!$B$2:$E$405,4,FALSE)</f>
        <v>1.0678000000000001</v>
      </c>
      <c r="H2">
        <f>VLOOKUP(A2,away!$A$2:$E$405,3,FALSE)</f>
        <v>1.4443999999999999</v>
      </c>
      <c r="I2">
        <f>VLOOKUP(C2,away!$B$2:$E$405,3,FALSE)</f>
        <v>1.181</v>
      </c>
      <c r="J2">
        <f>VLOOKUP(B2,home!$B$2:$E$405,4,FALSE)</f>
        <v>0.8145</v>
      </c>
      <c r="K2" s="3">
        <f>E2*F2*G2</f>
        <v>1.6330813072500001</v>
      </c>
      <c r="L2" s="3">
        <f>H2*I2*J2</f>
        <v>1.3894037477999999</v>
      </c>
      <c r="M2" s="5">
        <f>_xlfn.POISSON.DIST(0,$K2,FALSE) * _xlfn.POISSON.DIST(0,$L2,FALSE)</f>
        <v>4.8680095209060734E-2</v>
      </c>
      <c r="N2" s="5">
        <f>_xlfn.POISSON.DIST(1,K2,FALSE) * _xlfn.POISSON.DIST(0,L2,FALSE)</f>
        <v>7.9498553521067369E-2</v>
      </c>
      <c r="O2" s="5">
        <f>_xlfn.POISSON.DIST(0,K2,FALSE) * _xlfn.POISSON.DIST(1,L2,FALSE)</f>
        <v>6.7636306726729795E-2</v>
      </c>
      <c r="P2" s="5">
        <f>_xlfn.POISSON.DIST(1,K2,FALSE) * _xlfn.POISSON.DIST(1,L2,FALSE)</f>
        <v>0.11045558820684986</v>
      </c>
      <c r="Q2" s="5">
        <f>_xlfn.POISSON.DIST(2,K2,FALSE) * _xlfn.POISSON.DIST(0,L2,FALSE)</f>
        <v>6.4913800854334403E-2</v>
      </c>
      <c r="R2" s="5">
        <f>_xlfn.POISSON.DIST(0,K2,FALSE) * _xlfn.POISSON.DIST(2,L2,FALSE)</f>
        <v>4.6987069026734371E-2</v>
      </c>
      <c r="S2" s="5">
        <f>_xlfn.POISSON.DIST(2,K2,FALSE) * _xlfn.POISSON.DIST(2,L2,FALSE)</f>
        <v>6.2656188909067462E-2</v>
      </c>
      <c r="T2" s="5">
        <f>_xlfn.POISSON.DIST(2,K2,FALSE) * _xlfn.POISSON.DIST(1,L2,FALSE)</f>
        <v>9.0191478190955049E-2</v>
      </c>
      <c r="U2" s="5">
        <f>_xlfn.POISSON.DIST(1,K2,FALSE) * _xlfn.POISSON.DIST(2,L2,FALSE)</f>
        <v>7.673370411002535E-2</v>
      </c>
      <c r="V2" s="5">
        <f>_xlfn.POISSON.DIST(3,K2,FALSE) * _xlfn.POISSON.DIST(3,L2,FALSE)</f>
        <v>1.5796386070297697E-2</v>
      </c>
      <c r="W2" s="5">
        <f>_xlfn.POISSON.DIST(3,K2,FALSE) * _xlfn.POISSON.DIST(0,L2,FALSE)</f>
        <v>3.5336504919254205E-2</v>
      </c>
      <c r="X2" s="5">
        <f>_xlfn.POISSON.DIST(3,K2,FALSE) * _xlfn.POISSON.DIST(1,L2,FALSE)</f>
        <v>4.9096672368964922E-2</v>
      </c>
      <c r="Y2" s="5">
        <f>_xlfn.POISSON.DIST(3,K2,FALSE) * _xlfn.POISSON.DIST(2,L2,FALSE)</f>
        <v>3.4107550296974286E-2</v>
      </c>
      <c r="Z2" s="5">
        <f>_xlfn.POISSON.DIST(0,K2,FALSE) * _xlfn.POISSON.DIST(3,L2,FALSE)</f>
        <v>2.1761336601294017E-2</v>
      </c>
      <c r="AA2" s="5">
        <f>_xlfn.POISSON.DIST(1,K2,FALSE) * _xlfn.POISSON.DIST(3,L2,FALSE)</f>
        <v>3.5538032024348506E-2</v>
      </c>
      <c r="AB2" s="5">
        <f>_xlfn.POISSON.DIST(2,K2,FALSE) * _xlfn.POISSON.DIST(3,L2,FALSE)</f>
        <v>2.9018247897707714E-2</v>
      </c>
      <c r="AC2" s="5">
        <f>_xlfn.POISSON.DIST(4,K2,FALSE) * _xlfn.POISSON.DIST(4,L2,FALSE)</f>
        <v>2.240134170141865E-3</v>
      </c>
      <c r="AD2" s="5">
        <f>_xlfn.POISSON.DIST(4,K2,FALSE) * _xlfn.POISSON.DIST(0,L2,FALSE)</f>
        <v>1.4426846411795423E-2</v>
      </c>
      <c r="AE2" s="5">
        <f>_xlfn.POISSON.DIST(4,K2,FALSE) * _xlfn.POISSON.DIST(1,L2,FALSE)</f>
        <v>2.0044714473483542E-2</v>
      </c>
      <c r="AF2" s="5">
        <f>_xlfn.POISSON.DIST(4,K2,FALSE) * _xlfn.POISSON.DIST(2,L2,FALSE)</f>
        <v>1.3925100706519469E-2</v>
      </c>
      <c r="AG2" s="5">
        <f>_xlfn.POISSON.DIST(4,K2,FALSE) * _xlfn.POISSON.DIST(3,L2,FALSE)</f>
        <v>6.4491957033768607E-3</v>
      </c>
      <c r="AH2" s="5">
        <f>_xlfn.POISSON.DIST(0,K2,FALSE) * _xlfn.POISSON.DIST(4,L2,FALSE)</f>
        <v>7.5588206577437986E-3</v>
      </c>
      <c r="AI2" s="5">
        <f>_xlfn.POISSON.DIST(1,K2,FALSE) * _xlfn.POISSON.DIST(4,L2,FALSE)</f>
        <v>1.2344168721016548E-2</v>
      </c>
      <c r="AJ2" s="5">
        <f>_xlfn.POISSON.DIST(2,K2,FALSE) * _xlfn.POISSON.DIST(4,L2,FALSE)</f>
        <v>1.0079515595916133E-2</v>
      </c>
      <c r="AK2" s="5">
        <f>_xlfn.POISSON.DIST(3,K2,FALSE) * _xlfn.POISSON.DIST(4,L2,FALSE)</f>
        <v>5.4868895019418284E-3</v>
      </c>
      <c r="AL2" s="5">
        <f>_xlfn.POISSON.DIST(5,K2,FALSE) * _xlfn.POISSON.DIST(5,L2,FALSE)</f>
        <v>2.0331540960439896E-4</v>
      </c>
      <c r="AM2" s="5">
        <f>_xlfn.POISSON.DIST(5,K2,FALSE) * _xlfn.POISSON.DIST(0,L2,FALSE)</f>
        <v>4.7120426395339653E-3</v>
      </c>
      <c r="AN2" s="5">
        <f>_xlfn.POISSON.DIST(5,K2,FALSE) * _xlfn.POISSON.DIST(1,L2,FALSE)</f>
        <v>6.5469297031618958E-3</v>
      </c>
      <c r="AO2" s="5">
        <f>_xlfn.POISSON.DIST(5,K2,FALSE) * _xlfn.POISSON.DIST(2,L2,FALSE)</f>
        <v>4.5481643330781401E-3</v>
      </c>
      <c r="AP2" s="5">
        <f>_xlfn.POISSON.DIST(5,K2,FALSE) * _xlfn.POISSON.DIST(3,L2,FALSE)</f>
        <v>2.1064121899963522E-3</v>
      </c>
      <c r="AQ2" s="5">
        <f>_xlfn.POISSON.DIST(5,K2,FALSE) * _xlfn.POISSON.DIST(4,L2,FALSE)</f>
        <v>7.3166424779813372E-4</v>
      </c>
      <c r="AR2" s="5">
        <f>_xlfn.POISSON.DIST(0,K2,FALSE) * _xlfn.POISSON.DIST(5,L2,FALSE)</f>
        <v>2.1004507501634589E-3</v>
      </c>
      <c r="AS2" s="5">
        <f>_xlfn.POISSON.DIST(1,K2,FALSE) * _xlfn.POISSON.DIST(5,L2,FALSE)</f>
        <v>3.4302068568911842E-3</v>
      </c>
      <c r="AT2" s="5">
        <f>_xlfn.POISSON.DIST(2,K2,FALSE) * _xlfn.POISSON.DIST(5,L2,FALSE)</f>
        <v>2.8009033489948851E-3</v>
      </c>
      <c r="AU2" s="5">
        <f>_xlfn.POISSON.DIST(3,K2,FALSE) * _xlfn.POISSON.DIST(5,L2,FALSE)</f>
        <v>1.5247009675524903E-3</v>
      </c>
      <c r="AV2" s="5">
        <f>_xlfn.POISSON.DIST(4,K2,FALSE) * _xlfn.POISSON.DIST(5,L2,FALSE)</f>
        <v>6.224901623139899E-4</v>
      </c>
      <c r="AW2" s="5">
        <f>_xlfn.POISSON.DIST(6,K2,FALSE) * _xlfn.POISSON.DIST(6,L2,FALSE)</f>
        <v>1.2814570914985153E-5</v>
      </c>
      <c r="AX2" s="5">
        <f>_xlfn.POISSON.DIST(6,K2,FALSE) * _xlfn.POISSON.DIST(0,L2,FALSE)</f>
        <v>1.2825247922646464E-3</v>
      </c>
      <c r="AY2" s="5">
        <f>_xlfn.POISSON.DIST(6,K2,FALSE) * _xlfn.POISSON.DIST(1,L2,FALSE)</f>
        <v>1.781944753018916E-3</v>
      </c>
      <c r="AZ2" s="5">
        <f>_xlfn.POISSON.DIST(6,K2,FALSE) * _xlfn.POISSON.DIST(2,L2,FALSE)</f>
        <v>1.2379203591085138E-3</v>
      </c>
      <c r="BA2" s="5">
        <f>_xlfn.POISSON.DIST(6,K2,FALSE) * _xlfn.POISSON.DIST(3,L2,FALSE)</f>
        <v>5.7332372880776375E-4</v>
      </c>
      <c r="BB2" s="5">
        <f>_xlfn.POISSON.DIST(6,K2,FALSE) * _xlfn.POISSON.DIST(4,L2,FALSE)</f>
        <v>1.9914453437704427E-4</v>
      </c>
      <c r="BC2" s="5">
        <f>_xlfn.POISSON.DIST(6,K2,FALSE) * _xlfn.POISSON.DIST(5,L2,FALSE)</f>
        <v>5.5338432483470244E-5</v>
      </c>
      <c r="BD2" s="5">
        <f>_xlfn.POISSON.DIST(0,K2,FALSE) * _xlfn.POISSON.DIST(6,L2,FALSE)</f>
        <v>4.8639569072440582E-4</v>
      </c>
      <c r="BE2" s="5">
        <f>_xlfn.POISSON.DIST(1,K2,FALSE) * _xlfn.POISSON.DIST(6,L2,FALSE)</f>
        <v>7.9432371044897937E-4</v>
      </c>
      <c r="BF2" s="5">
        <f>_xlfn.POISSON.DIST(2,K2,FALSE) * _xlfn.POISSON.DIST(6,L2,FALSE)</f>
        <v>6.4859760171984495E-4</v>
      </c>
      <c r="BG2" s="5">
        <f>_xlfn.POISSON.DIST(3,K2,FALSE) * _xlfn.POISSON.DIST(6,L2,FALSE)</f>
        <v>3.530708730986198E-4</v>
      </c>
      <c r="BH2" s="5">
        <f>_xlfn.POISSON.DIST(4,K2,FALSE) * _xlfn.POISSON.DIST(6,L2,FALSE)</f>
        <v>1.4414836074794817E-4</v>
      </c>
      <c r="BI2" s="5">
        <f>_xlfn.POISSON.DIST(5,K2,FALSE) * _xlfn.POISSON.DIST(6,L2,FALSE)</f>
        <v>4.7081198681640732E-5</v>
      </c>
      <c r="BJ2" s="8">
        <f>SUM(N2,Q2,T2,W2,X2,Y2,AD2,AE2,AF2,AG2,AM2,AN2,AO2,AP2,AQ2,AX2,AY2,AZ2,BA2,BB2,BC2)</f>
        <v>0.43176582716035433</v>
      </c>
      <c r="BK2" s="8">
        <f>SUM(M2,P2,S2,V2,AC2,AL2,AY2)</f>
        <v>0.24181365272804095</v>
      </c>
      <c r="BL2" s="8">
        <f>SUM(O2,R2,U2,AA2,AB2,AH2,AI2,AJ2,AK2,AR2,AS2,AT2,AU2,AV2,BD2,BE2,BF2,BG2,BH2,BI2)</f>
        <v>0.30433512378350147</v>
      </c>
      <c r="BM2" s="8">
        <f>SUM(S2:BI2)</f>
        <v>0.57973539654631046</v>
      </c>
      <c r="BN2" s="8">
        <f>SUM(M2:R2)</f>
        <v>0.41817141354477655</v>
      </c>
    </row>
    <row r="3" spans="1:88" x14ac:dyDescent="0.25">
      <c r="A3" t="s">
        <v>16</v>
      </c>
      <c r="B3" t="s">
        <v>251</v>
      </c>
      <c r="C3" t="s">
        <v>322</v>
      </c>
      <c r="D3" t="s">
        <v>501</v>
      </c>
      <c r="E3">
        <f>VLOOKUP(A3,home!$A$2:$E$405,3,FALSE)</f>
        <v>1.6373</v>
      </c>
      <c r="F3">
        <f>VLOOKUP(B3,home!$B$2:$E$405,3,FALSE)</f>
        <v>0.35680000000000001</v>
      </c>
      <c r="G3">
        <f>VLOOKUP(C3,away!$B$2:$E$405,4,FALSE)</f>
        <v>1.006</v>
      </c>
      <c r="H3">
        <f>VLOOKUP(A3,away!$A$2:$E$405,3,FALSE)</f>
        <v>1.3301000000000001</v>
      </c>
      <c r="I3">
        <f>VLOOKUP(C3,away!$B$2:$E$405,3,FALSE)</f>
        <v>1.371</v>
      </c>
      <c r="J3">
        <f>VLOOKUP(B3,home!$B$2:$E$405,4,FALSE)</f>
        <v>1.3994</v>
      </c>
      <c r="K3" s="3">
        <f t="shared" ref="K3:K8" si="0">E3*F3*G3</f>
        <v>0.58769377184000005</v>
      </c>
      <c r="L3" s="3">
        <f t="shared" ref="L3:L8" si="1">H3*I3*J3</f>
        <v>2.5518997997400001</v>
      </c>
      <c r="M3" s="5">
        <f>_xlfn.POISSON.DIST(0,K3,FALSE) * _xlfn.POISSON.DIST(0,L3,FALSE)</f>
        <v>4.3300392836428878E-2</v>
      </c>
      <c r="N3" s="5">
        <f>_xlfn.POISSON.DIST(1,K3,FALSE) * _xlfn.POISSON.DIST(0,L3,FALSE)</f>
        <v>2.5447371188194602E-2</v>
      </c>
      <c r="O3" s="5">
        <f>_xlfn.POISSON.DIST(0,K3,FALSE) * _xlfn.POISSON.DIST(1,L3,FALSE)</f>
        <v>0.1104982638079462</v>
      </c>
      <c r="P3" s="5">
        <f>_xlfn.POISSON.DIST(1,K3,FALSE) * _xlfn.POISSON.DIST(1,L3,FALSE)</f>
        <v>6.493914143906325E-2</v>
      </c>
      <c r="Q3" s="5">
        <f>_xlfn.POISSON.DIST(2,K3,FALSE) * _xlfn.POISSON.DIST(0,L3,FALSE)</f>
        <v>7.4776307785013136E-3</v>
      </c>
      <c r="R3" s="5">
        <f>_xlfn.POISSON.DIST(0,K3,FALSE) * _xlfn.POISSON.DIST(2,L3,FALSE)</f>
        <v>0.14099024864155782</v>
      </c>
      <c r="S3" s="5">
        <f>_xlfn.POISSON.DIST(2,K3,FALSE) * _xlfn.POISSON.DIST(2,L3,FALSE)</f>
        <v>2.4347885865453386E-2</v>
      </c>
      <c r="T3" s="5">
        <f>_xlfn.POISSON.DIST(2,K3,FALSE) * _xlfn.POISSON.DIST(1,L3,FALSE)</f>
        <v>1.9082164486187166E-2</v>
      </c>
      <c r="U3" s="5">
        <f>_xlfn.POISSON.DIST(1,K3,FALSE) * _xlfn.POISSON.DIST(2,L3,FALSE)</f>
        <v>8.2859091016816544E-2</v>
      </c>
      <c r="V3" s="5">
        <f>_xlfn.POISSON.DIST(3,K3,FALSE) * _xlfn.POISSON.DIST(3,L3,FALSE)</f>
        <v>4.0572657412953133E-3</v>
      </c>
      <c r="W3" s="5">
        <f>_xlfn.POISSON.DIST(3,K3,FALSE) * _xlfn.POISSON.DIST(0,L3,FALSE)</f>
        <v>1.4648523455481044E-3</v>
      </c>
      <c r="X3" s="5">
        <f>_xlfn.POISSON.DIST(3,K3,FALSE) * _xlfn.POISSON.DIST(1,L3,FALSE)</f>
        <v>3.7381564072528775E-3</v>
      </c>
      <c r="Y3" s="5">
        <f>_xlfn.POISSON.DIST(3,K3,FALSE) * _xlfn.POISSON.DIST(2,L3,FALSE)</f>
        <v>4.7697002935327085E-3</v>
      </c>
      <c r="Z3" s="5">
        <f>_xlfn.POISSON.DIST(0,K3,FALSE) * _xlfn.POISSON.DIST(3,L3,FALSE)</f>
        <v>0.11993099575789475</v>
      </c>
      <c r="AA3" s="5">
        <f>_xlfn.POISSON.DIST(1,K3,FALSE) * _xlfn.POISSON.DIST(3,L3,FALSE)</f>
        <v>7.0482699257484197E-2</v>
      </c>
      <c r="AB3" s="5">
        <f>_xlfn.POISSON.DIST(2,K3,FALSE) * _xlfn.POISSON.DIST(3,L3,FALSE)</f>
        <v>2.0711121688047628E-2</v>
      </c>
      <c r="AC3" s="5">
        <f>_xlfn.POISSON.DIST(4,K3,FALSE) * _xlfn.POISSON.DIST(4,L3,FALSE)</f>
        <v>3.8030162166360708E-4</v>
      </c>
      <c r="AD3" s="5">
        <f>_xlfn.POISSON.DIST(4,K3,FALSE) * _xlfn.POISSON.DIST(0,L3,FALSE)</f>
        <v>2.1522115003595911E-4</v>
      </c>
      <c r="AE3" s="5">
        <f>_xlfn.POISSON.DIST(4,K3,FALSE) * _xlfn.POISSON.DIST(1,L3,FALSE)</f>
        <v>5.4922280967657669E-4</v>
      </c>
      <c r="AF3" s="5">
        <f>_xlfn.POISSON.DIST(4,K3,FALSE) * _xlfn.POISSON.DIST(2,L3,FALSE)</f>
        <v>7.0078078901314813E-4</v>
      </c>
      <c r="AG3" s="5">
        <f>_xlfn.POISSON.DIST(4,K3,FALSE) * _xlfn.POISSON.DIST(3,L3,FALSE)</f>
        <v>5.9610745171476403E-4</v>
      </c>
      <c r="AH3" s="5">
        <f>_xlfn.POISSON.DIST(0,K3,FALSE) * _xlfn.POISSON.DIST(4,L3,FALSE)</f>
        <v>7.6512971014297604E-2</v>
      </c>
      <c r="AI3" s="5">
        <f>_xlfn.POISSON.DIST(1,K3,FALSE) * _xlfn.POISSON.DIST(4,L3,FALSE)</f>
        <v>4.4966196530077149E-2</v>
      </c>
      <c r="AJ3" s="5">
        <f>_xlfn.POISSON.DIST(2,K3,FALSE) * _xlfn.POISSON.DIST(4,L3,FALSE)</f>
        <v>1.321317682202988E-2</v>
      </c>
      <c r="AK3" s="5">
        <f>_xlfn.POISSON.DIST(3,K3,FALSE) * _xlfn.POISSON.DIST(4,L3,FALSE)</f>
        <v>2.5884339081758685E-3</v>
      </c>
      <c r="AL3" s="5">
        <f>_xlfn.POISSON.DIST(5,K3,FALSE) * _xlfn.POISSON.DIST(5,L3,FALSE)</f>
        <v>2.2814075513828442E-5</v>
      </c>
      <c r="AM3" s="5">
        <f>_xlfn.POISSON.DIST(5,K3,FALSE) * _xlfn.POISSON.DIST(0,L3,FALSE)</f>
        <v>2.5296825888875091E-5</v>
      </c>
      <c r="AN3" s="5">
        <f>_xlfn.POISSON.DIST(5,K3,FALSE) * _xlfn.POISSON.DIST(1,L3,FALSE)</f>
        <v>6.4554964919878E-5</v>
      </c>
      <c r="AO3" s="5">
        <f>_xlfn.POISSON.DIST(5,K3,FALSE) * _xlfn.POISSON.DIST(2,L3,FALSE)</f>
        <v>8.2368901025629699E-5</v>
      </c>
      <c r="AP3" s="5">
        <f>_xlfn.POISSON.DIST(5,K3,FALSE) * _xlfn.POISSON.DIST(3,L3,FALSE)</f>
        <v>7.0065727344036116E-5</v>
      </c>
      <c r="AQ3" s="5">
        <f>_xlfn.POISSON.DIST(5,K3,FALSE) * _xlfn.POISSON.DIST(4,L3,FALSE)</f>
        <v>4.4700178894470806E-5</v>
      </c>
      <c r="AR3" s="5">
        <f>_xlfn.POISSON.DIST(0,K3,FALSE) * _xlfn.POISSON.DIST(5,L3,FALSE)</f>
        <v>3.9050687081779695E-2</v>
      </c>
      <c r="AS3" s="5">
        <f>_xlfn.POISSON.DIST(1,K3,FALSE) * _xlfn.POISSON.DIST(5,L3,FALSE)</f>
        <v>2.2949845584034671E-2</v>
      </c>
      <c r="AT3" s="5">
        <f>_xlfn.POISSON.DIST(2,K3,FALSE) * _xlfn.POISSON.DIST(5,L3,FALSE)</f>
        <v>6.7437406572134519E-3</v>
      </c>
      <c r="AU3" s="5">
        <f>_xlfn.POISSON.DIST(3,K3,FALSE) * _xlfn.POISSON.DIST(5,L3,FALSE)</f>
        <v>1.3210847943828448E-3</v>
      </c>
      <c r="AV3" s="5">
        <f>_xlfn.POISSON.DIST(4,K3,FALSE) * _xlfn.POISSON.DIST(5,L3,FALSE)</f>
        <v>1.940983264328312E-4</v>
      </c>
      <c r="AW3" s="5">
        <f>_xlfn.POISSON.DIST(6,K3,FALSE) * _xlfn.POISSON.DIST(6,L3,FALSE)</f>
        <v>9.5041893486238352E-7</v>
      </c>
      <c r="AX3" s="5">
        <f>_xlfn.POISSON.DIST(6,K3,FALSE) * _xlfn.POISSON.DIST(0,L3,FALSE)</f>
        <v>2.4777978370354584E-6</v>
      </c>
      <c r="AY3" s="5">
        <f>_xlfn.POISSON.DIST(6,K3,FALSE) * _xlfn.POISSON.DIST(1,L3,FALSE)</f>
        <v>6.3230918041269923E-6</v>
      </c>
      <c r="AZ3" s="5">
        <f>_xlfn.POISSON.DIST(6,K3,FALSE) * _xlfn.POISSON.DIST(2,L3,FALSE)</f>
        <v>8.0679483543446553E-6</v>
      </c>
      <c r="BA3" s="5">
        <f>_xlfn.POISSON.DIST(6,K3,FALSE) * _xlfn.POISSON.DIST(3,L3,FALSE)</f>
        <v>6.8628652632549297E-6</v>
      </c>
      <c r="BB3" s="5">
        <f>_xlfn.POISSON.DIST(6,K3,FALSE) * _xlfn.POISSON.DIST(4,L3,FALSE)</f>
        <v>4.3783361227357146E-6</v>
      </c>
      <c r="BC3" s="5">
        <f>_xlfn.POISSON.DIST(6,K3,FALSE) * _xlfn.POISSON.DIST(5,L3,FALSE)</f>
        <v>2.2346150149607355E-6</v>
      </c>
      <c r="BD3" s="5">
        <f>_xlfn.POISSON.DIST(0,K3,FALSE) * _xlfn.POISSON.DIST(6,L3,FALSE)</f>
        <v>1.6608906757283843E-2</v>
      </c>
      <c r="BE3" s="5">
        <f>_xlfn.POISSON.DIST(1,K3,FALSE) * _xlfn.POISSON.DIST(6,L3,FALSE)</f>
        <v>9.7609510583270033E-3</v>
      </c>
      <c r="BF3" s="5">
        <f>_xlfn.POISSON.DIST(2,K3,FALSE) * _xlfn.POISSON.DIST(6,L3,FALSE)</f>
        <v>2.8682250721069184E-3</v>
      </c>
      <c r="BG3" s="5">
        <f>_xlfn.POISSON.DIST(3,K3,FALSE) * _xlfn.POISSON.DIST(6,L3,FALSE)</f>
        <v>5.618793370375237E-4</v>
      </c>
      <c r="BH3" s="5">
        <f>_xlfn.POISSON.DIST(4,K3,FALSE) * _xlfn.POISSON.DIST(6,L3,FALSE)</f>
        <v>8.2553246725635223E-5</v>
      </c>
      <c r="BI3" s="5">
        <f>_xlfn.POISSON.DIST(5,K3,FALSE) * _xlfn.POISSON.DIST(6,L3,FALSE)</f>
        <v>9.7032057891653445E-6</v>
      </c>
      <c r="BJ3" s="8">
        <f>SUM(N3,Q3,T3,W3,X3,Y3,AD3,AE3,AF3,AG3,AM3,AN3,AO3,AP3,AQ3,AX3,AY3,AZ3,BA3,BB3,BC3)</f>
        <v>6.4358538952126565E-2</v>
      </c>
      <c r="BK3" s="8">
        <f>SUM(M3,P3,S3,V3,AC3,AL3,AY3)</f>
        <v>0.13705412467122238</v>
      </c>
      <c r="BL3" s="8">
        <f>SUM(O3,R3,U3,AA3,AB3,AH3,AI3,AJ3,AK3,AR3,AS3,AT3,AU3,AV3,BD3,BE3,BF3,BG3,BH3,BI3)</f>
        <v>0.66297387780754657</v>
      </c>
      <c r="BM3" s="8">
        <f>SUM(S3:BI3)</f>
        <v>0.59165911582422914</v>
      </c>
      <c r="BN3" s="8">
        <f>SUM(M3:R3)</f>
        <v>0.39265304869169204</v>
      </c>
    </row>
    <row r="4" spans="1:88" x14ac:dyDescent="0.25">
      <c r="A4" t="s">
        <v>10</v>
      </c>
      <c r="B4" t="s">
        <v>247</v>
      </c>
      <c r="C4" t="s">
        <v>48</v>
      </c>
      <c r="D4" t="s">
        <v>501</v>
      </c>
      <c r="E4">
        <f>VLOOKUP(A4,home!$A$2:$E$405,3,FALSE)</f>
        <v>1.5425</v>
      </c>
      <c r="F4">
        <f>VLOOKUP(B4,home!$B$2:$E$405,3,FALSE)</f>
        <v>0.91520000000000001</v>
      </c>
      <c r="G4">
        <f>VLOOKUP(C4,away!$B$2:$E$405,4,FALSE)</f>
        <v>1.1821999999999999</v>
      </c>
      <c r="H4">
        <f>VLOOKUP(A4,away!$A$2:$E$405,3,FALSE)</f>
        <v>1.4443999999999999</v>
      </c>
      <c r="I4">
        <f>VLOOKUP(C4,away!$B$2:$E$405,3,FALSE)</f>
        <v>1.2218</v>
      </c>
      <c r="J4">
        <f>VLOOKUP(B4,home!$B$2:$E$405,4,FALSE)</f>
        <v>0.93669999999999998</v>
      </c>
      <c r="K4" s="3">
        <f t="shared" si="0"/>
        <v>1.6689070112</v>
      </c>
      <c r="L4" s="3">
        <f t="shared" si="1"/>
        <v>1.6530581106639999</v>
      </c>
      <c r="M4" s="5">
        <f t="shared" ref="M4:M8" si="2">_xlfn.POISSON.DIST(0,K4,FALSE) * _xlfn.POISSON.DIST(0,L4,FALSE)</f>
        <v>3.6081856793984297E-2</v>
      </c>
      <c r="N4" s="5">
        <f t="shared" ref="N4:N8" si="3">_xlfn.POISSON.DIST(1,K4,FALSE) * _xlfn.POISSON.DIST(0,L4,FALSE)</f>
        <v>6.0217263780594756E-2</v>
      </c>
      <c r="O4" s="5">
        <f t="shared" ref="O4:O8" si="4">_xlfn.POISSON.DIST(0,K4,FALSE) * _xlfn.POISSON.DIST(1,L4,FALSE)</f>
        <v>5.96454060211127E-2</v>
      </c>
      <c r="P4" s="5">
        <f t="shared" ref="P4:P8" si="5">_xlfn.POISSON.DIST(1,K4,FALSE) * _xlfn.POISSON.DIST(1,L4,FALSE)</f>
        <v>9.9542636294505688E-2</v>
      </c>
      <c r="Q4" s="5">
        <f t="shared" ref="Q4:Q8" si="6">_xlfn.POISSON.DIST(2,K4,FALSE) * _xlfn.POISSON.DIST(0,L4,FALSE)</f>
        <v>5.0248506859357209E-2</v>
      </c>
      <c r="R4" s="5">
        <f t="shared" ref="R4:R8" si="7">_xlfn.POISSON.DIST(0,K4,FALSE) * _xlfn.POISSON.DIST(2,L4,FALSE)</f>
        <v>4.9298661093523863E-2</v>
      </c>
      <c r="S4" s="5">
        <f t="shared" ref="S4:S8" si="8">_xlfn.POISSON.DIST(2,K4,FALSE) * _xlfn.POISSON.DIST(2,L4,FALSE)</f>
        <v>6.8654562991560503E-2</v>
      </c>
      <c r="T4" s="5">
        <f t="shared" ref="T4:T8" si="9">_xlfn.POISSON.DIST(2,K4,FALSE) * _xlfn.POISSON.DIST(1,L4,FALSE)</f>
        <v>8.3063701812616061E-2</v>
      </c>
      <c r="U4" s="5">
        <f t="shared" ref="U4:U8" si="10">_xlfn.POISSON.DIST(1,K4,FALSE) * _xlfn.POISSON.DIST(2,L4,FALSE)</f>
        <v>8.2274881141754644E-2</v>
      </c>
      <c r="V4" s="5">
        <f t="shared" ref="V4:V8" si="11">_xlfn.POISSON.DIST(3,K4,FALSE) * _xlfn.POISSON.DIST(3,L4,FALSE)</f>
        <v>2.1044914108148231E-2</v>
      </c>
      <c r="W4" s="5">
        <f t="shared" ref="W4:W8" si="12">_xlfn.POISSON.DIST(3,K4,FALSE) * _xlfn.POISSON.DIST(0,L4,FALSE)</f>
        <v>2.7953361799970849E-2</v>
      </c>
      <c r="X4" s="5">
        <f t="shared" ref="X4:X8" si="13">_xlfn.POISSON.DIST(3,K4,FALSE) * _xlfn.POISSON.DIST(1,L4,FALSE)</f>
        <v>4.6208531443767041E-2</v>
      </c>
      <c r="Y4" s="5">
        <f t="shared" ref="Y4:Y8" si="14">_xlfn.POISSON.DIST(3,K4,FALSE) * _xlfn.POISSON.DIST(2,L4,FALSE)</f>
        <v>3.8192693842495795E-2</v>
      </c>
      <c r="Z4" s="5">
        <f t="shared" ref="Z4:Z8" si="15">_xlfn.POISSON.DIST(0,K4,FALSE) * _xlfn.POISSON.DIST(3,L4,FALSE)</f>
        <v>2.7164517188508472E-2</v>
      </c>
      <c r="AA4" s="5">
        <f t="shared" ref="AA4:AA8" si="16">_xlfn.POISSON.DIST(1,K4,FALSE) * _xlfn.POISSON.DIST(3,L4,FALSE)</f>
        <v>4.5335053191764701E-2</v>
      </c>
      <c r="AB4" s="5">
        <f t="shared" ref="AB4:AB8" si="17">_xlfn.POISSON.DIST(2,K4,FALSE) * _xlfn.POISSON.DIST(3,L4,FALSE)</f>
        <v>3.7829994062430532E-2</v>
      </c>
      <c r="AC4" s="5">
        <f t="shared" ref="AC4:AC8" si="18">_xlfn.POISSON.DIST(4,K4,FALSE) * _xlfn.POISSON.DIST(4,L4,FALSE)</f>
        <v>3.6286696712933813E-3</v>
      </c>
      <c r="AD4" s="5">
        <f t="shared" ref="AD4:AD8" si="19">_xlfn.POISSON.DIST(4,K4,FALSE) * _xlfn.POISSON.DIST(0,L4,FALSE)</f>
        <v>1.1662890373645403E-2</v>
      </c>
      <c r="AE4" s="5">
        <f t="shared" ref="AE4:AE8" si="20">_xlfn.POISSON.DIST(4,K4,FALSE) * _xlfn.POISSON.DIST(1,L4,FALSE)</f>
        <v>1.9279435525939623E-2</v>
      </c>
      <c r="AF4" s="5">
        <f t="shared" ref="AF4:AF8" si="21">_xlfn.POISSON.DIST(4,K4,FALSE) * _xlfn.POISSON.DIST(2,L4,FALSE)</f>
        <v>1.5935013632589076E-2</v>
      </c>
      <c r="AG4" s="5">
        <f t="shared" ref="AG4:AG8" si="22">_xlfn.POISSON.DIST(4,K4,FALSE) * _xlfn.POISSON.DIST(3,L4,FALSE)</f>
        <v>8.7805011762975959E-3</v>
      </c>
      <c r="AH4" s="5">
        <f t="shared" ref="AH4:AH8" si="23">_xlfn.POISSON.DIST(0,K4,FALSE) * _xlfn.POISSON.DIST(4,L4,FALSE)</f>
        <v>1.1226131365183885E-2</v>
      </c>
      <c r="AI4" s="5">
        <f t="shared" ref="AI4:AI8" si="24">_xlfn.POISSON.DIST(1,K4,FALSE) * _xlfn.POISSON.DIST(4,L4,FALSE)</f>
        <v>1.8735369344007616E-2</v>
      </c>
      <c r="AJ4" s="5">
        <f t="shared" ref="AJ4:AJ8" si="25">_xlfn.POISSON.DIST(2,K4,FALSE) * _xlfn.POISSON.DIST(4,L4,FALSE)</f>
        <v>1.5633794627817929E-2</v>
      </c>
      <c r="AK4" s="5">
        <f t="shared" ref="AK4:AK8" si="26">_xlfn.POISSON.DIST(3,K4,FALSE) * _xlfn.POISSON.DIST(4,L4,FALSE)</f>
        <v>8.6971164886754139E-3</v>
      </c>
      <c r="AL4" s="5">
        <f t="shared" ref="AL4:AL8" si="27">_xlfn.POISSON.DIST(5,K4,FALSE) * _xlfn.POISSON.DIST(5,L4,FALSE)</f>
        <v>4.0043099487350331E-4</v>
      </c>
      <c r="AM4" s="5">
        <f t="shared" ref="AM4:AM8" si="28">_xlfn.POISSON.DIST(5,K4,FALSE) * _xlfn.POISSON.DIST(0,L4,FALSE)</f>
        <v>3.8928559030867566E-3</v>
      </c>
      <c r="AN4" s="5">
        <f t="shared" ref="AN4:AN8" si="29">_xlfn.POISSON.DIST(5,K4,FALSE) * _xlfn.POISSON.DIST(1,L4,FALSE)</f>
        <v>6.4351170242437934E-3</v>
      </c>
      <c r="AO4" s="5">
        <f t="shared" ref="AO4:AO8" si="30">_xlfn.POISSON.DIST(5,K4,FALSE) * _xlfn.POISSON.DIST(2,L4,FALSE)</f>
        <v>5.3188111949990938E-3</v>
      </c>
      <c r="AP4" s="5">
        <f t="shared" ref="AP4:AP8" si="31">_xlfn.POISSON.DIST(5,K4,FALSE) * _xlfn.POISSON.DIST(3,L4,FALSE)</f>
        <v>2.9307679949945784E-3</v>
      </c>
      <c r="AQ4" s="5">
        <f t="shared" ref="AQ4:AQ8" si="32">_xlfn.POISSON.DIST(5,K4,FALSE) * _xlfn.POISSON.DIST(4,L4,FALSE)</f>
        <v>1.2111824511500636E-3</v>
      </c>
      <c r="AR4" s="5">
        <f t="shared" ref="AR4:AR8" si="33">_xlfn.POISSON.DIST(0,K4,FALSE) * _xlfn.POISSON.DIST(5,L4,FALSE)</f>
        <v>3.7114895009193486E-3</v>
      </c>
      <c r="AS4" s="5">
        <f t="shared" ref="AS4:AS8" si="34">_xlfn.POISSON.DIST(1,K4,FALSE) * _xlfn.POISSON.DIST(5,L4,FALSE)</f>
        <v>6.1941308500794903E-3</v>
      </c>
      <c r="AT4" s="5">
        <f t="shared" ref="AT4:AT8" si="35">_xlfn.POISSON.DIST(2,K4,FALSE) * _xlfn.POISSON.DIST(5,L4,FALSE)</f>
        <v>5.1687142019939394E-3</v>
      </c>
      <c r="AU4" s="5">
        <f t="shared" ref="AU4:AU8" si="36">_xlfn.POISSON.DIST(3,K4,FALSE) * _xlfn.POISSON.DIST(5,L4,FALSE)</f>
        <v>2.8753677901989E-3</v>
      </c>
      <c r="AV4" s="5">
        <f t="shared" ref="AV4:AV8" si="37">_xlfn.POISSON.DIST(4,K4,FALSE) * _xlfn.POISSON.DIST(5,L4,FALSE)</f>
        <v>1.1996803662103989E-3</v>
      </c>
      <c r="AW4" s="5">
        <f t="shared" ref="AW4:AW8" si="38">_xlfn.POISSON.DIST(6,K4,FALSE) * _xlfn.POISSON.DIST(6,L4,FALSE)</f>
        <v>3.0686364919361348E-5</v>
      </c>
      <c r="AX4" s="5">
        <f t="shared" ref="AX4:AX8" si="39">_xlfn.POISSON.DIST(6,K4,FALSE) * _xlfn.POISSON.DIST(0,L4,FALSE)</f>
        <v>1.0828024183754672E-3</v>
      </c>
      <c r="AY4" s="5">
        <f t="shared" ref="AY4:AY8" si="40">_xlfn.POISSON.DIST(6,K4,FALSE) * _xlfn.POISSON.DIST(1,L4,FALSE)</f>
        <v>1.7899353199421601E-3</v>
      </c>
      <c r="AZ4" s="5">
        <f t="shared" ref="AZ4:AZ8" si="41">_xlfn.POISSON.DIST(6,K4,FALSE) * _xlfn.POISSON.DIST(2,L4,FALSE)</f>
        <v>1.4794335490971749E-3</v>
      </c>
      <c r="BA4" s="5">
        <f t="shared" ref="BA4:BA8" si="42">_xlfn.POISSON.DIST(6,K4,FALSE) * _xlfn.POISSON.DIST(3,L4,FALSE)</f>
        <v>8.1519654250783739E-4</v>
      </c>
      <c r="BB4" s="5">
        <f t="shared" ref="BB4:BB8" si="43">_xlfn.POISSON.DIST(6,K4,FALSE) * _xlfn.POISSON.DIST(4,L4,FALSE)</f>
        <v>3.3689181409445751E-4</v>
      </c>
      <c r="BC4" s="5">
        <f t="shared" ref="BC4:BC8" si="44">_xlfn.POISSON.DIST(6,K4,FALSE) * _xlfn.POISSON.DIST(5,L4,FALSE)</f>
        <v>1.1138034914103029E-4</v>
      </c>
      <c r="BD4" s="5">
        <f t="shared" ref="BD4:BD8" si="45">_xlfn.POISSON.DIST(0,K4,FALSE) * _xlfn.POISSON.DIST(6,L4,FALSE)</f>
        <v>1.0225513036898346E-3</v>
      </c>
      <c r="BE4" s="5">
        <f t="shared" ref="BE4:BE8" si="46">_xlfn.POISSON.DIST(1,K4,FALSE) * _xlfn.POISSON.DIST(6,L4,FALSE)</f>
        <v>1.7065430400396654E-3</v>
      </c>
      <c r="BF4" s="5">
        <f t="shared" ref="BF4:BF8" si="47">_xlfn.POISSON.DIST(2,K4,FALSE) * _xlfn.POISSON.DIST(6,L4,FALSE)</f>
        <v>1.4240308222183801E-3</v>
      </c>
      <c r="BG4" s="5">
        <f t="shared" ref="BG4:BG8" si="48">_xlfn.POISSON.DIST(3,K4,FALSE) * _xlfn.POISSON.DIST(6,L4,FALSE)</f>
        <v>7.9219167445505195E-4</v>
      </c>
      <c r="BH4" s="5">
        <f t="shared" ref="BH4:BH8" si="49">_xlfn.POISSON.DIST(4,K4,FALSE) * _xlfn.POISSON.DIST(6,L4,FALSE)</f>
        <v>3.3052355992807607E-4</v>
      </c>
      <c r="BI4" s="5">
        <f t="shared" ref="BI4:BI8" si="50">_xlfn.POISSON.DIST(5,K4,FALSE) * _xlfn.POISSON.DIST(6,L4,FALSE)</f>
        <v>1.1032261730614981E-4</v>
      </c>
      <c r="BJ4" s="8">
        <f t="shared" ref="BJ4:BJ8" si="51">SUM(N4,Q4,T4,W4,X4,Y4,AD4,AE4,AF4,AG4,AM4,AN4,AO4,AP4,AQ4,AX4,AY4,AZ4,BA4,BB4,BC4)</f>
        <v>0.38694627480890592</v>
      </c>
      <c r="BK4" s="8">
        <f t="shared" ref="BK4:BK8" si="52">SUM(M4,P4,S4,V4,AC4,AL4,AY4)</f>
        <v>0.23114300617430775</v>
      </c>
      <c r="BL4" s="8">
        <f t="shared" ref="BL4:BL8" si="53">SUM(O4,R4,U4,AA4,AB4,AH4,AI4,AJ4,AK4,AR4,AS4,AT4,AU4,AV4,BD4,BE4,BF4,BG4,BH4,BI4)</f>
        <v>0.35321195306331049</v>
      </c>
      <c r="BM4" s="8">
        <f t="shared" ref="BM4:BM8" si="54">SUM(S4:BI4)</f>
        <v>0.64167217143693167</v>
      </c>
      <c r="BN4" s="8">
        <f t="shared" ref="BN4:BN8" si="55">SUM(M4:R4)</f>
        <v>0.35503433084307856</v>
      </c>
    </row>
    <row r="5" spans="1:88" x14ac:dyDescent="0.25">
      <c r="A5" t="s">
        <v>10</v>
      </c>
      <c r="B5" t="s">
        <v>244</v>
      </c>
      <c r="C5" t="s">
        <v>242</v>
      </c>
      <c r="D5" t="s">
        <v>501</v>
      </c>
      <c r="E5">
        <f>VLOOKUP(A5,home!$A$2:$E$405,3,FALSE)</f>
        <v>1.5425</v>
      </c>
      <c r="F5">
        <f>VLOOKUP(B5,home!$B$2:$E$405,3,FALSE)</f>
        <v>1.2202999999999999</v>
      </c>
      <c r="G5">
        <f>VLOOKUP(C5,away!$B$2:$E$405,4,FALSE)</f>
        <v>0.95340000000000003</v>
      </c>
      <c r="H5">
        <f>VLOOKUP(A5,away!$A$2:$E$405,3,FALSE)</f>
        <v>1.4443999999999999</v>
      </c>
      <c r="I5">
        <f>VLOOKUP(C5,away!$B$2:$E$405,3,FALSE)</f>
        <v>0.6109</v>
      </c>
      <c r="J5">
        <f>VLOOKUP(B5,home!$B$2:$E$405,4,FALSE)</f>
        <v>1.181</v>
      </c>
      <c r="K5" s="3">
        <f t="shared" si="0"/>
        <v>1.79459697585</v>
      </c>
      <c r="L5" s="3">
        <f t="shared" si="1"/>
        <v>1.04209545676</v>
      </c>
      <c r="M5" s="5">
        <f t="shared" si="2"/>
        <v>5.8619232733081436E-2</v>
      </c>
      <c r="N5" s="5">
        <f t="shared" si="3"/>
        <v>0.10519789778943527</v>
      </c>
      <c r="O5" s="5">
        <f t="shared" si="4"/>
        <v>6.1086836109901239E-2</v>
      </c>
      <c r="P5" s="5">
        <f t="shared" si="5"/>
        <v>0.10962625134707334</v>
      </c>
      <c r="Q5" s="5">
        <f t="shared" si="6"/>
        <v>9.4393914619348984E-2</v>
      </c>
      <c r="R5" s="5">
        <f t="shared" si="7"/>
        <v>3.1829157188985401E-2</v>
      </c>
      <c r="S5" s="5">
        <f t="shared" si="8"/>
        <v>5.125414656625768E-2</v>
      </c>
      <c r="T5" s="5">
        <f t="shared" si="9"/>
        <v>9.8367469570614915E-2</v>
      </c>
      <c r="U5" s="5">
        <f t="shared" si="10"/>
        <v>5.7120509235207478E-2</v>
      </c>
      <c r="V5" s="5">
        <f t="shared" si="11"/>
        <v>1.0650277680169712E-2</v>
      </c>
      <c r="W5" s="5">
        <f t="shared" si="12"/>
        <v>5.6466344571508911E-2</v>
      </c>
      <c r="X5" s="5">
        <f t="shared" si="13"/>
        <v>5.8843321137814118E-2</v>
      </c>
      <c r="Y5" s="5">
        <f t="shared" si="14"/>
        <v>3.0660178809192886E-2</v>
      </c>
      <c r="Z5" s="5">
        <f t="shared" si="15"/>
        <v>1.1056340033047193E-2</v>
      </c>
      <c r="AA5" s="5">
        <f t="shared" si="16"/>
        <v>1.9841674387275781E-2</v>
      </c>
      <c r="AB5" s="5">
        <f t="shared" si="17"/>
        <v>1.7803904425602764E-2</v>
      </c>
      <c r="AC5" s="5">
        <f t="shared" si="18"/>
        <v>1.2448452959103536E-3</v>
      </c>
      <c r="AD5" s="5">
        <f t="shared" si="19"/>
        <v>2.53335828013335E-2</v>
      </c>
      <c r="AE5" s="5">
        <f t="shared" si="20"/>
        <v>2.6400011540722912E-2</v>
      </c>
      <c r="AF5" s="5">
        <f t="shared" si="21"/>
        <v>1.3755666042499457E-2</v>
      </c>
      <c r="AG5" s="5">
        <f t="shared" si="22"/>
        <v>4.7782390291988318E-3</v>
      </c>
      <c r="AH5" s="5">
        <f t="shared" si="23"/>
        <v>2.8804404292080464E-3</v>
      </c>
      <c r="AI5" s="5">
        <f t="shared" si="24"/>
        <v>5.1692296833728358E-3</v>
      </c>
      <c r="AJ5" s="5">
        <f t="shared" si="25"/>
        <v>4.6383419786274731E-3</v>
      </c>
      <c r="AK5" s="5">
        <f t="shared" si="26"/>
        <v>2.7746514959343218E-3</v>
      </c>
      <c r="AL5" s="5">
        <f t="shared" si="27"/>
        <v>9.3121466750741374E-5</v>
      </c>
      <c r="AM5" s="5">
        <f t="shared" si="28"/>
        <v>9.0927142165437291E-3</v>
      </c>
      <c r="AN5" s="5">
        <f t="shared" si="29"/>
        <v>9.4754761746772814E-3</v>
      </c>
      <c r="AO5" s="5">
        <f t="shared" si="30"/>
        <v>4.9371753361344105E-3</v>
      </c>
      <c r="AP5" s="5">
        <f t="shared" si="31"/>
        <v>1.7150026623377317E-3</v>
      </c>
      <c r="AQ5" s="5">
        <f t="shared" si="32"/>
        <v>4.4679912068836355E-4</v>
      </c>
      <c r="AR5" s="5">
        <f t="shared" si="33"/>
        <v>6.0033877694910635E-4</v>
      </c>
      <c r="AS5" s="5">
        <f t="shared" si="34"/>
        <v>1.0773661535983538E-3</v>
      </c>
      <c r="AT5" s="5">
        <f t="shared" si="35"/>
        <v>9.6671902056537644E-4</v>
      </c>
      <c r="AU5" s="5">
        <f t="shared" si="36"/>
        <v>5.7829034360109925E-4</v>
      </c>
      <c r="AV5" s="5">
        <f t="shared" si="37"/>
        <v>2.5944952544744763E-4</v>
      </c>
      <c r="AW5" s="5">
        <f t="shared" si="38"/>
        <v>4.8375085008878182E-6</v>
      </c>
      <c r="AX5" s="5">
        <f t="shared" si="39"/>
        <v>2.7196262392129474E-3</v>
      </c>
      <c r="AY5" s="5">
        <f t="shared" si="40"/>
        <v>2.834110147969097E-3</v>
      </c>
      <c r="AZ5" s="5">
        <f t="shared" si="41"/>
        <v>1.4767066545780039E-3</v>
      </c>
      <c r="BA5" s="5">
        <f t="shared" si="42"/>
        <v>5.1295643190099886E-4</v>
      </c>
      <c r="BB5" s="5">
        <f t="shared" si="43"/>
        <v>1.3363739179996279E-4</v>
      </c>
      <c r="BC5" s="5">
        <f t="shared" si="44"/>
        <v>2.7852583769599477E-5</v>
      </c>
      <c r="BD5" s="5">
        <f t="shared" si="45"/>
        <v>1.0426838532925304E-4</v>
      </c>
      <c r="BE5" s="5">
        <f t="shared" si="46"/>
        <v>1.8711972898864001E-4</v>
      </c>
      <c r="BF5" s="5">
        <f t="shared" si="47"/>
        <v>1.679022498824425E-4</v>
      </c>
      <c r="BG5" s="5">
        <f t="shared" si="48"/>
        <v>1.0043895662581408E-4</v>
      </c>
      <c r="BH5" s="5">
        <f t="shared" si="49"/>
        <v>4.5061861954553835E-5</v>
      </c>
      <c r="BI5" s="5">
        <f t="shared" si="50"/>
        <v>1.6173576237962487E-5</v>
      </c>
      <c r="BJ5" s="8">
        <f t="shared" si="51"/>
        <v>0.54756868287128169</v>
      </c>
      <c r="BK5" s="8">
        <f t="shared" si="52"/>
        <v>0.23432198523721237</v>
      </c>
      <c r="BL5" s="8">
        <f t="shared" si="53"/>
        <v>0.20724787351329535</v>
      </c>
      <c r="BM5" s="8">
        <f t="shared" si="54"/>
        <v>0.5366123192275426</v>
      </c>
      <c r="BN5" s="8">
        <f t="shared" si="55"/>
        <v>0.46075328978782565</v>
      </c>
    </row>
    <row r="6" spans="1:88" x14ac:dyDescent="0.25">
      <c r="A6" t="s">
        <v>10</v>
      </c>
      <c r="B6" t="s">
        <v>44</v>
      </c>
      <c r="C6" t="s">
        <v>493</v>
      </c>
      <c r="D6" t="s">
        <v>501</v>
      </c>
      <c r="E6">
        <f>VLOOKUP(A6,home!$A$2:$E$405,3,FALSE)</f>
        <v>1.5425</v>
      </c>
      <c r="F6">
        <f>VLOOKUP(B6,home!$B$2:$E$405,3,FALSE)</f>
        <v>0.91520000000000001</v>
      </c>
      <c r="G6" t="e">
        <f>VLOOKUP(C6,away!$B$2:$E$405,4,FALSE)</f>
        <v>#N/A</v>
      </c>
      <c r="H6">
        <f>VLOOKUP(A6,away!$A$2:$E$405,3,FALSE)</f>
        <v>1.4443999999999999</v>
      </c>
      <c r="I6" t="e">
        <f>VLOOKUP(C6,away!$B$2:$E$405,3,FALSE)</f>
        <v>#N/A</v>
      </c>
      <c r="J6">
        <f>VLOOKUP(B6,home!$B$2:$E$405,4,FALSE)</f>
        <v>1.4254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10</v>
      </c>
      <c r="B7" t="s">
        <v>43</v>
      </c>
      <c r="C7" t="s">
        <v>49</v>
      </c>
      <c r="D7" t="s">
        <v>501</v>
      </c>
      <c r="E7">
        <f>VLOOKUP(A7,home!$A$2:$E$405,3,FALSE)</f>
        <v>1.5425</v>
      </c>
      <c r="F7">
        <f>VLOOKUP(B7,home!$B$2:$E$405,3,FALSE)</f>
        <v>1.2585</v>
      </c>
      <c r="G7">
        <f>VLOOKUP(C7,away!$B$2:$E$405,4,FALSE)</f>
        <v>1.2585</v>
      </c>
      <c r="H7">
        <f>VLOOKUP(A7,away!$A$2:$E$405,3,FALSE)</f>
        <v>1.4443999999999999</v>
      </c>
      <c r="I7">
        <f>VLOOKUP(C7,away!$B$2:$E$405,3,FALSE)</f>
        <v>1.1403000000000001</v>
      </c>
      <c r="J7">
        <f>VLOOKUP(B7,home!$B$2:$E$405,4,FALSE)</f>
        <v>0.85519999999999996</v>
      </c>
      <c r="K7" s="3">
        <f t="shared" si="0"/>
        <v>2.4430458206250001</v>
      </c>
      <c r="L7" s="3">
        <f t="shared" si="1"/>
        <v>1.408556578464</v>
      </c>
      <c r="M7" s="5">
        <f t="shared" si="2"/>
        <v>2.1245665113314636E-2</v>
      </c>
      <c r="N7" s="5">
        <f t="shared" si="3"/>
        <v>5.1904133361481683E-2</v>
      </c>
      <c r="O7" s="5">
        <f t="shared" si="4"/>
        <v>2.9925721359202434E-2</v>
      </c>
      <c r="P7" s="5">
        <f t="shared" si="5"/>
        <v>7.3109908495787801E-2</v>
      </c>
      <c r="Q7" s="5">
        <f t="shared" si="6"/>
        <v>6.3402088040965254E-2</v>
      </c>
      <c r="R7" s="5">
        <f t="shared" si="7"/>
        <v>2.1076035842892617E-2</v>
      </c>
      <c r="S7" s="5">
        <f t="shared" si="8"/>
        <v>6.2895874190739331E-2</v>
      </c>
      <c r="T7" s="5">
        <f t="shared" si="9"/>
        <v>8.9305428198455314E-2</v>
      </c>
      <c r="U7" s="5">
        <f t="shared" si="10"/>
        <v>5.1489721281321503E-2</v>
      </c>
      <c r="V7" s="5">
        <f t="shared" si="11"/>
        <v>2.4048365120457105E-2</v>
      </c>
      <c r="W7" s="5">
        <f t="shared" si="12"/>
        <v>5.1631402069126142E-2</v>
      </c>
      <c r="X7" s="5">
        <f t="shared" si="13"/>
        <v>7.2725751039787415E-2</v>
      </c>
      <c r="Y7" s="5">
        <f t="shared" si="14"/>
        <v>5.1219167525413833E-2</v>
      </c>
      <c r="Z7" s="5">
        <f t="shared" si="15"/>
        <v>9.8955963114831479E-3</v>
      </c>
      <c r="AA7" s="5">
        <f t="shared" si="16"/>
        <v>2.417539521136107E-2</v>
      </c>
      <c r="AB7" s="5">
        <f t="shared" si="17"/>
        <v>2.9530799116536655E-2</v>
      </c>
      <c r="AC7" s="5">
        <f t="shared" si="18"/>
        <v>5.1721544255399288E-3</v>
      </c>
      <c r="AD7" s="5">
        <f t="shared" si="19"/>
        <v>3.1534470259496898E-2</v>
      </c>
      <c r="AE7" s="5">
        <f t="shared" si="20"/>
        <v>4.4418085532391724E-2</v>
      </c>
      <c r="AF7" s="5">
        <f t="shared" si="21"/>
        <v>3.1282693289713497E-2</v>
      </c>
      <c r="AG7" s="5">
        <f t="shared" si="22"/>
        <v>1.4687814475099188E-2</v>
      </c>
      <c r="AH7" s="5">
        <f t="shared" si="23"/>
        <v>3.4846268205909188E-3</v>
      </c>
      <c r="AI7" s="5">
        <f t="shared" si="24"/>
        <v>8.5131029904824251E-3</v>
      </c>
      <c r="AJ7" s="5">
        <f t="shared" si="25"/>
        <v>1.0398950340724142E-2</v>
      </c>
      <c r="AK7" s="5">
        <f t="shared" si="26"/>
        <v>8.4683707229310113E-3</v>
      </c>
      <c r="AL7" s="5">
        <f t="shared" si="27"/>
        <v>7.1193014624019687E-4</v>
      </c>
      <c r="AM7" s="5">
        <f t="shared" si="28"/>
        <v>1.5408031154617467E-2</v>
      </c>
      <c r="AN7" s="5">
        <f t="shared" si="29"/>
        <v>2.1703083644014697E-2</v>
      </c>
      <c r="AO7" s="5">
        <f t="shared" si="30"/>
        <v>1.5285010619865674E-2</v>
      </c>
      <c r="AP7" s="5">
        <f t="shared" si="31"/>
        <v>7.1766007535012969E-3</v>
      </c>
      <c r="AQ7" s="5">
        <f t="shared" si="32"/>
        <v>2.5271620505884869E-3</v>
      </c>
      <c r="AR7" s="5">
        <f t="shared" si="33"/>
        <v>9.816588063270861E-4</v>
      </c>
      <c r="AS7" s="5">
        <f t="shared" si="34"/>
        <v>2.3982374440771142E-3</v>
      </c>
      <c r="AT7" s="5">
        <f t="shared" si="35"/>
        <v>2.9295019823094887E-3</v>
      </c>
      <c r="AU7" s="5">
        <f t="shared" si="36"/>
        <v>2.3856358581312827E-3</v>
      </c>
      <c r="AV7" s="5">
        <f t="shared" si="37"/>
        <v>1.4570544281851915E-3</v>
      </c>
      <c r="AW7" s="5">
        <f t="shared" si="38"/>
        <v>6.8051984002654481E-5</v>
      </c>
      <c r="AX7" s="5">
        <f t="shared" si="39"/>
        <v>6.2737543527246588E-3</v>
      </c>
      <c r="AY7" s="5">
        <f t="shared" si="40"/>
        <v>8.8369379651974736E-3</v>
      </c>
      <c r="AZ7" s="5">
        <f t="shared" si="41"/>
        <v>6.2236635521785892E-3</v>
      </c>
      <c r="BA7" s="5">
        <f t="shared" si="42"/>
        <v>2.9221274128559249E-3</v>
      </c>
      <c r="BB7" s="5">
        <f t="shared" si="43"/>
        <v>1.0289954476220501E-3</v>
      </c>
      <c r="BC7" s="5">
        <f t="shared" si="44"/>
        <v>2.8987966139150937E-4</v>
      </c>
      <c r="BD7" s="5">
        <f t="shared" si="45"/>
        <v>2.3045366157652228E-4</v>
      </c>
      <c r="BE7" s="5">
        <f t="shared" si="46"/>
        <v>5.6300885476225082E-4</v>
      </c>
      <c r="BF7" s="5">
        <f t="shared" si="47"/>
        <v>6.8772821480089254E-4</v>
      </c>
      <c r="BG7" s="5">
        <f t="shared" si="48"/>
        <v>5.6005051363173749E-4</v>
      </c>
      <c r="BH7" s="5">
        <f t="shared" si="49"/>
        <v>3.4205726666672521E-4</v>
      </c>
      <c r="BI7" s="5">
        <f t="shared" si="50"/>
        <v>1.6713231514891099E-4</v>
      </c>
      <c r="BJ7" s="8">
        <f t="shared" si="51"/>
        <v>0.58978628040648873</v>
      </c>
      <c r="BK7" s="8">
        <f t="shared" si="52"/>
        <v>0.19602083545727644</v>
      </c>
      <c r="BL7" s="8">
        <f t="shared" si="53"/>
        <v>0.19976524303166002</v>
      </c>
      <c r="BM7" s="8">
        <f t="shared" si="54"/>
        <v>0.7260355170120687</v>
      </c>
      <c r="BN7" s="8">
        <f t="shared" si="55"/>
        <v>0.26066355221364446</v>
      </c>
    </row>
    <row r="8" spans="1:88" x14ac:dyDescent="0.25">
      <c r="A8" t="s">
        <v>16</v>
      </c>
      <c r="B8" t="s">
        <v>253</v>
      </c>
      <c r="C8" t="s">
        <v>256</v>
      </c>
      <c r="D8" t="s">
        <v>501</v>
      </c>
      <c r="E8">
        <f>VLOOKUP(A8,home!$A$2:$E$405,3,FALSE)</f>
        <v>1.6373</v>
      </c>
      <c r="F8">
        <f>VLOOKUP(B8,home!$B$2:$E$405,3,FALSE)</f>
        <v>1.0419</v>
      </c>
      <c r="G8">
        <f>VLOOKUP(C8,away!$B$2:$E$405,4,FALSE)</f>
        <v>1.0419</v>
      </c>
      <c r="H8">
        <f>VLOOKUP(A8,away!$A$2:$E$405,3,FALSE)</f>
        <v>1.3301000000000001</v>
      </c>
      <c r="I8">
        <f>VLOOKUP(C8,away!$B$2:$E$405,3,FALSE)</f>
        <v>0.61909999999999998</v>
      </c>
      <c r="J8">
        <f>VLOOKUP(B8,home!$B$2:$E$405,4,FALSE)</f>
        <v>1.0172000000000001</v>
      </c>
      <c r="K8" s="3">
        <f t="shared" si="0"/>
        <v>1.7773802002530001</v>
      </c>
      <c r="L8" s="3">
        <f t="shared" si="1"/>
        <v>0.83762850645200004</v>
      </c>
      <c r="M8" s="5">
        <f t="shared" si="2"/>
        <v>7.316715164840383E-2</v>
      </c>
      <c r="N8" s="5">
        <f t="shared" si="3"/>
        <v>0.1300458466487816</v>
      </c>
      <c r="O8" s="5">
        <f t="shared" si="4"/>
        <v>6.128689195659949E-2</v>
      </c>
      <c r="P8" s="5">
        <f t="shared" si="5"/>
        <v>0.10893010829870478</v>
      </c>
      <c r="Q8" s="5">
        <f t="shared" si="6"/>
        <v>0.11557045647934125</v>
      </c>
      <c r="R8" s="5">
        <f t="shared" si="7"/>
        <v>2.5667823887345762E-2</v>
      </c>
      <c r="S8" s="5">
        <f t="shared" si="8"/>
        <v>4.0543359371795401E-2</v>
      </c>
      <c r="T8" s="5">
        <f t="shared" si="9"/>
        <v>9.6805108850766472E-2</v>
      </c>
      <c r="U8" s="5">
        <f t="shared" si="10"/>
        <v>4.5621481960949346E-2</v>
      </c>
      <c r="V8" s="5">
        <f t="shared" si="11"/>
        <v>6.7067019795158589E-3</v>
      </c>
      <c r="W8" s="5">
        <f t="shared" si="12"/>
        <v>6.8470880360194081E-2</v>
      </c>
      <c r="X8" s="5">
        <f t="shared" si="13"/>
        <v>5.7353161251562944E-2</v>
      </c>
      <c r="Y8" s="5">
        <f t="shared" si="14"/>
        <v>2.4020321399723696E-2</v>
      </c>
      <c r="Z8" s="5">
        <f t="shared" si="15"/>
        <v>7.1667003288768015E-3</v>
      </c>
      <c r="AA8" s="5">
        <f t="shared" si="16"/>
        <v>1.273795126569229E-2</v>
      </c>
      <c r="AB8" s="5">
        <f t="shared" si="17"/>
        <v>1.1320091185714563E-2</v>
      </c>
      <c r="AC8" s="5">
        <f t="shared" si="18"/>
        <v>6.2405204768871967E-4</v>
      </c>
      <c r="AD8" s="5">
        <f t="shared" si="19"/>
        <v>3.0424696761525229E-2</v>
      </c>
      <c r="AE8" s="5">
        <f t="shared" si="20"/>
        <v>2.5484593307611381E-2</v>
      </c>
      <c r="AF8" s="5">
        <f t="shared" si="21"/>
        <v>1.0673310914895578E-2</v>
      </c>
      <c r="AG8" s="5">
        <f t="shared" si="22"/>
        <v>2.9800898268472712E-3</v>
      </c>
      <c r="AH8" s="5">
        <f t="shared" si="23"/>
        <v>1.5007581231665328E-3</v>
      </c>
      <c r="AI8" s="5">
        <f t="shared" si="24"/>
        <v>2.6674177734850482E-3</v>
      </c>
      <c r="AJ8" s="5">
        <f t="shared" si="25"/>
        <v>2.3705077681976344E-3</v>
      </c>
      <c r="AK8" s="5">
        <f t="shared" si="26"/>
        <v>1.404431190580135E-3</v>
      </c>
      <c r="AL8" s="5">
        <f t="shared" si="27"/>
        <v>3.7163156201800128E-5</v>
      </c>
      <c r="AM8" s="5">
        <f t="shared" si="28"/>
        <v>1.0815250724527301E-2</v>
      </c>
      <c r="AN8" s="5">
        <f t="shared" si="29"/>
        <v>9.0591623112897153E-3</v>
      </c>
      <c r="AO8" s="5">
        <f t="shared" si="30"/>
        <v>3.7941062982559262E-3</v>
      </c>
      <c r="AP8" s="5">
        <f t="shared" si="31"/>
        <v>1.059350530642746E-3</v>
      </c>
      <c r="AQ8" s="5">
        <f t="shared" si="32"/>
        <v>2.2183555069785424E-4</v>
      </c>
      <c r="AR8" s="5">
        <f t="shared" si="33"/>
        <v>2.5141555705073801E-4</v>
      </c>
      <c r="AS8" s="5">
        <f t="shared" si="34"/>
        <v>4.4686103313756024E-4</v>
      </c>
      <c r="AT8" s="5">
        <f t="shared" si="35"/>
        <v>3.9712097628164975E-4</v>
      </c>
      <c r="AU8" s="5">
        <f t="shared" si="36"/>
        <v>2.3527832011604861E-4</v>
      </c>
      <c r="AV8" s="5">
        <f t="shared" si="37"/>
        <v>1.0454475693076295E-4</v>
      </c>
      <c r="AW8" s="5">
        <f t="shared" si="38"/>
        <v>1.5368867869213808E-6</v>
      </c>
      <c r="AX8" s="5">
        <f t="shared" si="39"/>
        <v>3.2038020830911259E-3</v>
      </c>
      <c r="AY8" s="5">
        <f t="shared" si="40"/>
        <v>2.6835959538274259E-3</v>
      </c>
      <c r="AZ8" s="5">
        <f t="shared" si="41"/>
        <v>1.1239282353625486E-3</v>
      </c>
      <c r="BA8" s="5">
        <f t="shared" si="42"/>
        <v>3.1381144304865456E-4</v>
      </c>
      <c r="BB8" s="5">
        <f t="shared" si="43"/>
        <v>6.5714352587097839E-5</v>
      </c>
      <c r="BC8" s="5">
        <f t="shared" si="44"/>
        <v>1.1008843001998181E-5</v>
      </c>
      <c r="BD8" s="5">
        <f t="shared" si="45"/>
        <v>3.5098806258534533E-5</v>
      </c>
      <c r="BE8" s="5">
        <f t="shared" si="46"/>
        <v>6.2383923296435362E-5</v>
      </c>
      <c r="BF8" s="5">
        <f t="shared" si="47"/>
        <v>5.5439975040593054E-5</v>
      </c>
      <c r="BG8" s="5">
        <f t="shared" si="48"/>
        <v>3.2845971313223545E-5</v>
      </c>
      <c r="BH8" s="5">
        <f t="shared" si="49"/>
        <v>1.4594944767550386E-5</v>
      </c>
      <c r="BI8" s="5">
        <f t="shared" si="50"/>
        <v>5.188153170726035E-6</v>
      </c>
      <c r="BJ8" s="8">
        <f t="shared" si="51"/>
        <v>0.59418003212758186</v>
      </c>
      <c r="BK8" s="8">
        <f t="shared" si="52"/>
        <v>0.23269213245613785</v>
      </c>
      <c r="BL8" s="8">
        <f t="shared" si="53"/>
        <v>0.16621812752909465</v>
      </c>
      <c r="BM8" s="8">
        <f t="shared" si="54"/>
        <v>0.48290665445547404</v>
      </c>
      <c r="BN8" s="8">
        <f t="shared" si="55"/>
        <v>0.51466827891917677</v>
      </c>
    </row>
    <row r="9" spans="1:88" x14ac:dyDescent="0.25">
      <c r="A9" t="s">
        <v>16</v>
      </c>
      <c r="B9" t="s">
        <v>494</v>
      </c>
      <c r="C9" t="s">
        <v>495</v>
      </c>
      <c r="D9" t="s">
        <v>501</v>
      </c>
      <c r="E9">
        <f>VLOOKUP(A9,home!$A$2:$E$405,3,FALSE)</f>
        <v>1.6373</v>
      </c>
      <c r="F9" t="e">
        <f>VLOOKUP(B9,home!$B$2:$E$405,3,FALSE)</f>
        <v>#N/A</v>
      </c>
      <c r="G9" t="e">
        <f>VLOOKUP(C9,away!$B$2:$E$405,4,FALSE)</f>
        <v>#N/A</v>
      </c>
      <c r="H9">
        <f>VLOOKUP(A9,away!$A$2:$E$405,3,FALSE)</f>
        <v>1.3301000000000001</v>
      </c>
      <c r="I9" t="e">
        <f>VLOOKUP(C9,away!$B$2:$E$405,3,FALSE)</f>
        <v>#N/A</v>
      </c>
      <c r="J9" t="e">
        <f>VLOOKUP(B9,home!$B$2:$E$405,4,FALSE)</f>
        <v>#N/A</v>
      </c>
      <c r="K9" s="3" t="e">
        <f t="shared" ref="K9:K17" si="56">E9*F9*G9</f>
        <v>#N/A</v>
      </c>
      <c r="L9" s="3" t="e">
        <f t="shared" ref="L9:L17" si="57">H9*I9*J9</f>
        <v>#N/A</v>
      </c>
      <c r="M9" s="5" t="e">
        <f t="shared" ref="M9:M19" si="58">_xlfn.POISSON.DIST(0,K9,FALSE) * _xlfn.POISSON.DIST(0,L9,FALSE)</f>
        <v>#N/A</v>
      </c>
      <c r="N9" s="5" t="e">
        <f t="shared" ref="N9:N19" si="59">_xlfn.POISSON.DIST(1,K9,FALSE) * _xlfn.POISSON.DIST(0,L9,FALSE)</f>
        <v>#N/A</v>
      </c>
      <c r="O9" s="5" t="e">
        <f t="shared" ref="O9:O19" si="60">_xlfn.POISSON.DIST(0,K9,FALSE) * _xlfn.POISSON.DIST(1,L9,FALSE)</f>
        <v>#N/A</v>
      </c>
      <c r="P9" s="5" t="e">
        <f t="shared" ref="P9:P19" si="61">_xlfn.POISSON.DIST(1,K9,FALSE) * _xlfn.POISSON.DIST(1,L9,FALSE)</f>
        <v>#N/A</v>
      </c>
      <c r="Q9" s="5" t="e">
        <f t="shared" ref="Q9:Q19" si="62">_xlfn.POISSON.DIST(2,K9,FALSE) * _xlfn.POISSON.DIST(0,L9,FALSE)</f>
        <v>#N/A</v>
      </c>
      <c r="R9" s="5" t="e">
        <f t="shared" ref="R9:R19" si="63">_xlfn.POISSON.DIST(0,K9,FALSE) * _xlfn.POISSON.DIST(2,L9,FALSE)</f>
        <v>#N/A</v>
      </c>
      <c r="S9" s="5" t="e">
        <f t="shared" ref="S9:S19" si="64">_xlfn.POISSON.DIST(2,K9,FALSE) * _xlfn.POISSON.DIST(2,L9,FALSE)</f>
        <v>#N/A</v>
      </c>
      <c r="T9" s="5" t="e">
        <f t="shared" ref="T9:T19" si="65">_xlfn.POISSON.DIST(2,K9,FALSE) * _xlfn.POISSON.DIST(1,L9,FALSE)</f>
        <v>#N/A</v>
      </c>
      <c r="U9" s="5" t="e">
        <f t="shared" ref="U9:U19" si="66">_xlfn.POISSON.DIST(1,K9,FALSE) * _xlfn.POISSON.DIST(2,L9,FALSE)</f>
        <v>#N/A</v>
      </c>
      <c r="V9" s="5" t="e">
        <f t="shared" ref="V9:V19" si="67">_xlfn.POISSON.DIST(3,K9,FALSE) * _xlfn.POISSON.DIST(3,L9,FALSE)</f>
        <v>#N/A</v>
      </c>
      <c r="W9" s="5" t="e">
        <f t="shared" ref="W9:W19" si="68">_xlfn.POISSON.DIST(3,K9,FALSE) * _xlfn.POISSON.DIST(0,L9,FALSE)</f>
        <v>#N/A</v>
      </c>
      <c r="X9" s="5" t="e">
        <f t="shared" ref="X9:X19" si="69">_xlfn.POISSON.DIST(3,K9,FALSE) * _xlfn.POISSON.DIST(1,L9,FALSE)</f>
        <v>#N/A</v>
      </c>
      <c r="Y9" s="5" t="e">
        <f t="shared" ref="Y9:Y19" si="70">_xlfn.POISSON.DIST(3,K9,FALSE) * _xlfn.POISSON.DIST(2,L9,FALSE)</f>
        <v>#N/A</v>
      </c>
      <c r="Z9" s="5" t="e">
        <f t="shared" ref="Z9:Z19" si="71">_xlfn.POISSON.DIST(0,K9,FALSE) * _xlfn.POISSON.DIST(3,L9,FALSE)</f>
        <v>#N/A</v>
      </c>
      <c r="AA9" s="5" t="e">
        <f t="shared" ref="AA9:AA19" si="72">_xlfn.POISSON.DIST(1,K9,FALSE) * _xlfn.POISSON.DIST(3,L9,FALSE)</f>
        <v>#N/A</v>
      </c>
      <c r="AB9" s="5" t="e">
        <f t="shared" ref="AB9:AB19" si="73">_xlfn.POISSON.DIST(2,K9,FALSE) * _xlfn.POISSON.DIST(3,L9,FALSE)</f>
        <v>#N/A</v>
      </c>
      <c r="AC9" s="5" t="e">
        <f t="shared" ref="AC9:AC19" si="74">_xlfn.POISSON.DIST(4,K9,FALSE) * _xlfn.POISSON.DIST(4,L9,FALSE)</f>
        <v>#N/A</v>
      </c>
      <c r="AD9" s="5" t="e">
        <f t="shared" ref="AD9:AD19" si="75">_xlfn.POISSON.DIST(4,K9,FALSE) * _xlfn.POISSON.DIST(0,L9,FALSE)</f>
        <v>#N/A</v>
      </c>
      <c r="AE9" s="5" t="e">
        <f t="shared" ref="AE9:AE19" si="76">_xlfn.POISSON.DIST(4,K9,FALSE) * _xlfn.POISSON.DIST(1,L9,FALSE)</f>
        <v>#N/A</v>
      </c>
      <c r="AF9" s="5" t="e">
        <f t="shared" ref="AF9:AF19" si="77">_xlfn.POISSON.DIST(4,K9,FALSE) * _xlfn.POISSON.DIST(2,L9,FALSE)</f>
        <v>#N/A</v>
      </c>
      <c r="AG9" s="5" t="e">
        <f t="shared" ref="AG9:AG19" si="78">_xlfn.POISSON.DIST(4,K9,FALSE) * _xlfn.POISSON.DIST(3,L9,FALSE)</f>
        <v>#N/A</v>
      </c>
      <c r="AH9" s="5" t="e">
        <f t="shared" ref="AH9:AH19" si="79">_xlfn.POISSON.DIST(0,K9,FALSE) * _xlfn.POISSON.DIST(4,L9,FALSE)</f>
        <v>#N/A</v>
      </c>
      <c r="AI9" s="5" t="e">
        <f t="shared" ref="AI9:AI19" si="80">_xlfn.POISSON.DIST(1,K9,FALSE) * _xlfn.POISSON.DIST(4,L9,FALSE)</f>
        <v>#N/A</v>
      </c>
      <c r="AJ9" s="5" t="e">
        <f t="shared" ref="AJ9:AJ19" si="81">_xlfn.POISSON.DIST(2,K9,FALSE) * _xlfn.POISSON.DIST(4,L9,FALSE)</f>
        <v>#N/A</v>
      </c>
      <c r="AK9" s="5" t="e">
        <f t="shared" ref="AK9:AK19" si="82">_xlfn.POISSON.DIST(3,K9,FALSE) * _xlfn.POISSON.DIST(4,L9,FALSE)</f>
        <v>#N/A</v>
      </c>
      <c r="AL9" s="5" t="e">
        <f t="shared" ref="AL9:AL19" si="83">_xlfn.POISSON.DIST(5,K9,FALSE) * _xlfn.POISSON.DIST(5,L9,FALSE)</f>
        <v>#N/A</v>
      </c>
      <c r="AM9" s="5" t="e">
        <f t="shared" ref="AM9:AM19" si="84">_xlfn.POISSON.DIST(5,K9,FALSE) * _xlfn.POISSON.DIST(0,L9,FALSE)</f>
        <v>#N/A</v>
      </c>
      <c r="AN9" s="5" t="e">
        <f t="shared" ref="AN9:AN19" si="85">_xlfn.POISSON.DIST(5,K9,FALSE) * _xlfn.POISSON.DIST(1,L9,FALSE)</f>
        <v>#N/A</v>
      </c>
      <c r="AO9" s="5" t="e">
        <f t="shared" ref="AO9:AO19" si="86">_xlfn.POISSON.DIST(5,K9,FALSE) * _xlfn.POISSON.DIST(2,L9,FALSE)</f>
        <v>#N/A</v>
      </c>
      <c r="AP9" s="5" t="e">
        <f t="shared" ref="AP9:AP19" si="87">_xlfn.POISSON.DIST(5,K9,FALSE) * _xlfn.POISSON.DIST(3,L9,FALSE)</f>
        <v>#N/A</v>
      </c>
      <c r="AQ9" s="5" t="e">
        <f t="shared" ref="AQ9:AQ19" si="88">_xlfn.POISSON.DIST(5,K9,FALSE) * _xlfn.POISSON.DIST(4,L9,FALSE)</f>
        <v>#N/A</v>
      </c>
      <c r="AR9" s="5" t="e">
        <f t="shared" ref="AR9:AR19" si="89">_xlfn.POISSON.DIST(0,K9,FALSE) * _xlfn.POISSON.DIST(5,L9,FALSE)</f>
        <v>#N/A</v>
      </c>
      <c r="AS9" s="5" t="e">
        <f t="shared" ref="AS9:AS19" si="90">_xlfn.POISSON.DIST(1,K9,FALSE) * _xlfn.POISSON.DIST(5,L9,FALSE)</f>
        <v>#N/A</v>
      </c>
      <c r="AT9" s="5" t="e">
        <f t="shared" ref="AT9:AT19" si="91">_xlfn.POISSON.DIST(2,K9,FALSE) * _xlfn.POISSON.DIST(5,L9,FALSE)</f>
        <v>#N/A</v>
      </c>
      <c r="AU9" s="5" t="e">
        <f t="shared" ref="AU9:AU19" si="92">_xlfn.POISSON.DIST(3,K9,FALSE) * _xlfn.POISSON.DIST(5,L9,FALSE)</f>
        <v>#N/A</v>
      </c>
      <c r="AV9" s="5" t="e">
        <f t="shared" ref="AV9:AV19" si="93">_xlfn.POISSON.DIST(4,K9,FALSE) * _xlfn.POISSON.DIST(5,L9,FALSE)</f>
        <v>#N/A</v>
      </c>
      <c r="AW9" s="5" t="e">
        <f t="shared" ref="AW9:AW19" si="94">_xlfn.POISSON.DIST(6,K9,FALSE) * _xlfn.POISSON.DIST(6,L9,FALSE)</f>
        <v>#N/A</v>
      </c>
      <c r="AX9" s="5" t="e">
        <f t="shared" ref="AX9:AX19" si="95">_xlfn.POISSON.DIST(6,K9,FALSE) * _xlfn.POISSON.DIST(0,L9,FALSE)</f>
        <v>#N/A</v>
      </c>
      <c r="AY9" s="5" t="e">
        <f t="shared" ref="AY9:AY19" si="96">_xlfn.POISSON.DIST(6,K9,FALSE) * _xlfn.POISSON.DIST(1,L9,FALSE)</f>
        <v>#N/A</v>
      </c>
      <c r="AZ9" s="5" t="e">
        <f t="shared" ref="AZ9:AZ19" si="97">_xlfn.POISSON.DIST(6,K9,FALSE) * _xlfn.POISSON.DIST(2,L9,FALSE)</f>
        <v>#N/A</v>
      </c>
      <c r="BA9" s="5" t="e">
        <f t="shared" ref="BA9:BA19" si="98">_xlfn.POISSON.DIST(6,K9,FALSE) * _xlfn.POISSON.DIST(3,L9,FALSE)</f>
        <v>#N/A</v>
      </c>
      <c r="BB9" s="5" t="e">
        <f t="shared" ref="BB9:BB19" si="99">_xlfn.POISSON.DIST(6,K9,FALSE) * _xlfn.POISSON.DIST(4,L9,FALSE)</f>
        <v>#N/A</v>
      </c>
      <c r="BC9" s="5" t="e">
        <f t="shared" ref="BC9:BC19" si="100">_xlfn.POISSON.DIST(6,K9,FALSE) * _xlfn.POISSON.DIST(5,L9,FALSE)</f>
        <v>#N/A</v>
      </c>
      <c r="BD9" s="5" t="e">
        <f t="shared" ref="BD9:BD19" si="101">_xlfn.POISSON.DIST(0,K9,FALSE) * _xlfn.POISSON.DIST(6,L9,FALSE)</f>
        <v>#N/A</v>
      </c>
      <c r="BE9" s="5" t="e">
        <f t="shared" ref="BE9:BE19" si="102">_xlfn.POISSON.DIST(1,K9,FALSE) * _xlfn.POISSON.DIST(6,L9,FALSE)</f>
        <v>#N/A</v>
      </c>
      <c r="BF9" s="5" t="e">
        <f t="shared" ref="BF9:BF19" si="103">_xlfn.POISSON.DIST(2,K9,FALSE) * _xlfn.POISSON.DIST(6,L9,FALSE)</f>
        <v>#N/A</v>
      </c>
      <c r="BG9" s="5" t="e">
        <f t="shared" ref="BG9:BG19" si="104">_xlfn.POISSON.DIST(3,K9,FALSE) * _xlfn.POISSON.DIST(6,L9,FALSE)</f>
        <v>#N/A</v>
      </c>
      <c r="BH9" s="5" t="e">
        <f t="shared" ref="BH9:BH19" si="105">_xlfn.POISSON.DIST(4,K9,FALSE) * _xlfn.POISSON.DIST(6,L9,FALSE)</f>
        <v>#N/A</v>
      </c>
      <c r="BI9" s="5" t="e">
        <f t="shared" ref="BI9:BI19" si="106">_xlfn.POISSON.DIST(5,K9,FALSE) * _xlfn.POISSON.DIST(6,L9,FALSE)</f>
        <v>#N/A</v>
      </c>
      <c r="BJ9" s="8" t="e">
        <f t="shared" ref="BJ9:BJ19" si="107">SUM(N9,Q9,T9,W9,X9,Y9,AD9,AE9,AF9,AG9,AM9,AN9,AO9,AP9,AQ9,AX9,AY9,AZ9,BA9,BB9,BC9)</f>
        <v>#N/A</v>
      </c>
      <c r="BK9" s="8" t="e">
        <f t="shared" ref="BK9:BK19" si="108">SUM(M9,P9,S9,V9,AC9,AL9,AY9)</f>
        <v>#N/A</v>
      </c>
      <c r="BL9" s="8" t="e">
        <f t="shared" ref="BL9:BL19" si="109">SUM(O9,R9,U9,AA9,AB9,AH9,AI9,AJ9,AK9,AR9,AS9,AT9,AU9,AV9,BD9,BE9,BF9,BG9,BH9,BI9)</f>
        <v>#N/A</v>
      </c>
      <c r="BM9" s="8" t="e">
        <f t="shared" ref="BM9:BM19" si="110">SUM(S9:BI9)</f>
        <v>#N/A</v>
      </c>
      <c r="BN9" s="8" t="e">
        <f t="shared" ref="BN9:BN19" si="111">SUM(M9:R9)</f>
        <v>#N/A</v>
      </c>
    </row>
    <row r="10" spans="1:88" x14ac:dyDescent="0.25">
      <c r="A10" t="s">
        <v>16</v>
      </c>
      <c r="B10" t="s">
        <v>496</v>
      </c>
      <c r="C10" t="s">
        <v>255</v>
      </c>
      <c r="D10" t="s">
        <v>501</v>
      </c>
      <c r="E10">
        <f>VLOOKUP(A10,home!$A$2:$E$405,3,FALSE)</f>
        <v>1.6373</v>
      </c>
      <c r="F10" t="e">
        <f>VLOOKUP(B10,home!$B$2:$E$405,3,FALSE)</f>
        <v>#N/A</v>
      </c>
      <c r="G10">
        <f>VLOOKUP(C10,away!$B$2:$E$405,4,FALSE)</f>
        <v>0.93410000000000004</v>
      </c>
      <c r="H10">
        <f>VLOOKUP(A10,away!$A$2:$E$405,3,FALSE)</f>
        <v>1.3301000000000001</v>
      </c>
      <c r="I10">
        <f>VLOOKUP(C10,away!$B$2:$E$405,3,FALSE)</f>
        <v>1.4152</v>
      </c>
      <c r="J10" t="e">
        <f>VLOOKUP(B10,home!$B$2:$E$405,4,FALSE)</f>
        <v>#N/A</v>
      </c>
      <c r="K10" s="3" t="e">
        <f t="shared" si="56"/>
        <v>#N/A</v>
      </c>
      <c r="L10" s="3" t="e">
        <f t="shared" si="57"/>
        <v>#N/A</v>
      </c>
      <c r="M10" s="5" t="e">
        <f t="shared" si="58"/>
        <v>#N/A</v>
      </c>
      <c r="N10" s="5" t="e">
        <f t="shared" si="59"/>
        <v>#N/A</v>
      </c>
      <c r="O10" s="5" t="e">
        <f t="shared" si="60"/>
        <v>#N/A</v>
      </c>
      <c r="P10" s="5" t="e">
        <f t="shared" si="61"/>
        <v>#N/A</v>
      </c>
      <c r="Q10" s="5" t="e">
        <f t="shared" si="62"/>
        <v>#N/A</v>
      </c>
      <c r="R10" s="5" t="e">
        <f t="shared" si="63"/>
        <v>#N/A</v>
      </c>
      <c r="S10" s="5" t="e">
        <f t="shared" si="64"/>
        <v>#N/A</v>
      </c>
      <c r="T10" s="5" t="e">
        <f t="shared" si="65"/>
        <v>#N/A</v>
      </c>
      <c r="U10" s="5" t="e">
        <f t="shared" si="66"/>
        <v>#N/A</v>
      </c>
      <c r="V10" s="5" t="e">
        <f t="shared" si="67"/>
        <v>#N/A</v>
      </c>
      <c r="W10" s="5" t="e">
        <f t="shared" si="68"/>
        <v>#N/A</v>
      </c>
      <c r="X10" s="5" t="e">
        <f t="shared" si="69"/>
        <v>#N/A</v>
      </c>
      <c r="Y10" s="5" t="e">
        <f t="shared" si="70"/>
        <v>#N/A</v>
      </c>
      <c r="Z10" s="5" t="e">
        <f t="shared" si="71"/>
        <v>#N/A</v>
      </c>
      <c r="AA10" s="5" t="e">
        <f t="shared" si="72"/>
        <v>#N/A</v>
      </c>
      <c r="AB10" s="5" t="e">
        <f t="shared" si="73"/>
        <v>#N/A</v>
      </c>
      <c r="AC10" s="5" t="e">
        <f t="shared" si="74"/>
        <v>#N/A</v>
      </c>
      <c r="AD10" s="5" t="e">
        <f t="shared" si="75"/>
        <v>#N/A</v>
      </c>
      <c r="AE10" s="5" t="e">
        <f t="shared" si="76"/>
        <v>#N/A</v>
      </c>
      <c r="AF10" s="5" t="e">
        <f t="shared" si="77"/>
        <v>#N/A</v>
      </c>
      <c r="AG10" s="5" t="e">
        <f t="shared" si="78"/>
        <v>#N/A</v>
      </c>
      <c r="AH10" s="5" t="e">
        <f t="shared" si="79"/>
        <v>#N/A</v>
      </c>
      <c r="AI10" s="5" t="e">
        <f t="shared" si="80"/>
        <v>#N/A</v>
      </c>
      <c r="AJ10" s="5" t="e">
        <f t="shared" si="81"/>
        <v>#N/A</v>
      </c>
      <c r="AK10" s="5" t="e">
        <f t="shared" si="82"/>
        <v>#N/A</v>
      </c>
      <c r="AL10" s="5" t="e">
        <f t="shared" si="83"/>
        <v>#N/A</v>
      </c>
      <c r="AM10" s="5" t="e">
        <f t="shared" si="84"/>
        <v>#N/A</v>
      </c>
      <c r="AN10" s="5" t="e">
        <f t="shared" si="85"/>
        <v>#N/A</v>
      </c>
      <c r="AO10" s="5" t="e">
        <f t="shared" si="86"/>
        <v>#N/A</v>
      </c>
      <c r="AP10" s="5" t="e">
        <f t="shared" si="87"/>
        <v>#N/A</v>
      </c>
      <c r="AQ10" s="5" t="e">
        <f t="shared" si="88"/>
        <v>#N/A</v>
      </c>
      <c r="AR10" s="5" t="e">
        <f t="shared" si="89"/>
        <v>#N/A</v>
      </c>
      <c r="AS10" s="5" t="e">
        <f t="shared" si="90"/>
        <v>#N/A</v>
      </c>
      <c r="AT10" s="5" t="e">
        <f t="shared" si="91"/>
        <v>#N/A</v>
      </c>
      <c r="AU10" s="5" t="e">
        <f t="shared" si="92"/>
        <v>#N/A</v>
      </c>
      <c r="AV10" s="5" t="e">
        <f t="shared" si="93"/>
        <v>#N/A</v>
      </c>
      <c r="AW10" s="5" t="e">
        <f t="shared" si="94"/>
        <v>#N/A</v>
      </c>
      <c r="AX10" s="5" t="e">
        <f t="shared" si="95"/>
        <v>#N/A</v>
      </c>
      <c r="AY10" s="5" t="e">
        <f t="shared" si="96"/>
        <v>#N/A</v>
      </c>
      <c r="AZ10" s="5" t="e">
        <f t="shared" si="97"/>
        <v>#N/A</v>
      </c>
      <c r="BA10" s="5" t="e">
        <f t="shared" si="98"/>
        <v>#N/A</v>
      </c>
      <c r="BB10" s="5" t="e">
        <f t="shared" si="99"/>
        <v>#N/A</v>
      </c>
      <c r="BC10" s="5" t="e">
        <f t="shared" si="100"/>
        <v>#N/A</v>
      </c>
      <c r="BD10" s="5" t="e">
        <f t="shared" si="101"/>
        <v>#N/A</v>
      </c>
      <c r="BE10" s="5" t="e">
        <f t="shared" si="102"/>
        <v>#N/A</v>
      </c>
      <c r="BF10" s="5" t="e">
        <f t="shared" si="103"/>
        <v>#N/A</v>
      </c>
      <c r="BG10" s="5" t="e">
        <f t="shared" si="104"/>
        <v>#N/A</v>
      </c>
      <c r="BH10" s="5" t="e">
        <f t="shared" si="105"/>
        <v>#N/A</v>
      </c>
      <c r="BI10" s="5" t="e">
        <f t="shared" si="106"/>
        <v>#N/A</v>
      </c>
      <c r="BJ10" s="8" t="e">
        <f t="shared" si="107"/>
        <v>#N/A</v>
      </c>
      <c r="BK10" s="8" t="e">
        <f t="shared" si="108"/>
        <v>#N/A</v>
      </c>
      <c r="BL10" s="8" t="e">
        <f t="shared" si="109"/>
        <v>#N/A</v>
      </c>
      <c r="BM10" s="8" t="e">
        <f t="shared" si="110"/>
        <v>#N/A</v>
      </c>
      <c r="BN10" s="8" t="e">
        <f t="shared" si="111"/>
        <v>#N/A</v>
      </c>
    </row>
    <row r="11" spans="1:88" x14ac:dyDescent="0.25">
      <c r="A11" t="s">
        <v>16</v>
      </c>
      <c r="B11" t="s">
        <v>252</v>
      </c>
      <c r="C11" t="s">
        <v>18</v>
      </c>
      <c r="D11" t="s">
        <v>501</v>
      </c>
      <c r="E11">
        <f>VLOOKUP(A11,home!$A$2:$E$405,3,FALSE)</f>
        <v>1.6373</v>
      </c>
      <c r="F11">
        <f>VLOOKUP(B11,home!$B$2:$E$405,3,FALSE)</f>
        <v>1.006</v>
      </c>
      <c r="G11">
        <f>VLOOKUP(C11,away!$B$2:$E$405,4,FALSE)</f>
        <v>0.68259999999999998</v>
      </c>
      <c r="H11">
        <f>VLOOKUP(A11,away!$A$2:$E$405,3,FALSE)</f>
        <v>1.3301000000000001</v>
      </c>
      <c r="I11">
        <f>VLOOKUP(C11,away!$B$2:$E$405,3,FALSE)</f>
        <v>0.92869999999999997</v>
      </c>
      <c r="J11">
        <f>VLOOKUP(B11,home!$B$2:$E$405,4,FALSE)</f>
        <v>0.70760000000000001</v>
      </c>
      <c r="K11" s="3">
        <f t="shared" si="56"/>
        <v>1.1243267058799999</v>
      </c>
      <c r="L11" s="3">
        <f t="shared" si="57"/>
        <v>0.87407271441200007</v>
      </c>
      <c r="M11" s="5">
        <f t="shared" si="58"/>
        <v>0.13555207159197721</v>
      </c>
      <c r="N11" s="5">
        <f t="shared" si="59"/>
        <v>0.15240481412821766</v>
      </c>
      <c r="O11" s="5">
        <f t="shared" si="60"/>
        <v>0.11848236716056929</v>
      </c>
      <c r="P11" s="5">
        <f t="shared" si="61"/>
        <v>0.13321288957450755</v>
      </c>
      <c r="Q11" s="5">
        <f t="shared" si="62"/>
        <v>8.5676401314516315E-2</v>
      </c>
      <c r="R11" s="5">
        <f t="shared" si="63"/>
        <v>5.1781102136998998E-2</v>
      </c>
      <c r="S11" s="5">
        <f t="shared" si="64"/>
        <v>3.2728518532357559E-2</v>
      </c>
      <c r="T11" s="5">
        <f t="shared" si="65"/>
        <v>7.488740465803112E-2</v>
      </c>
      <c r="U11" s="5">
        <f t="shared" si="66"/>
        <v>5.821887599252791E-2</v>
      </c>
      <c r="V11" s="5">
        <f t="shared" si="67"/>
        <v>3.573748018409493E-3</v>
      </c>
      <c r="W11" s="5">
        <f t="shared" si="68"/>
        <v>3.2109422020534344E-2</v>
      </c>
      <c r="X11" s="5">
        <f t="shared" si="69"/>
        <v>2.8065969663688902E-2</v>
      </c>
      <c r="Y11" s="5">
        <f t="shared" si="70"/>
        <v>1.2265849143272702E-2</v>
      </c>
      <c r="Z11" s="5">
        <f t="shared" si="71"/>
        <v>1.5086816166710581E-2</v>
      </c>
      <c r="AA11" s="5">
        <f t="shared" si="72"/>
        <v>1.6962510322934835E-2</v>
      </c>
      <c r="AB11" s="5">
        <f t="shared" si="73"/>
        <v>9.5357016774204086E-3</v>
      </c>
      <c r="AC11" s="5">
        <f t="shared" si="74"/>
        <v>2.1950480659957498E-4</v>
      </c>
      <c r="AD11" s="5">
        <f t="shared" si="75"/>
        <v>9.0253701720145341E-3</v>
      </c>
      <c r="AE11" s="5">
        <f t="shared" si="76"/>
        <v>7.8888298048258448E-3</v>
      </c>
      <c r="AF11" s="5">
        <f t="shared" si="77"/>
        <v>3.4477054405192067E-3</v>
      </c>
      <c r="AG11" s="5">
        <f t="shared" si="78"/>
        <v>1.0045150842958814E-3</v>
      </c>
      <c r="AH11" s="5">
        <f t="shared" si="79"/>
        <v>3.29674358966789E-3</v>
      </c>
      <c r="AI11" s="5">
        <f t="shared" si="80"/>
        <v>3.7066168603023049E-3</v>
      </c>
      <c r="AJ11" s="5">
        <f t="shared" si="81"/>
        <v>2.0837241622514791E-3</v>
      </c>
      <c r="AK11" s="5">
        <f t="shared" si="82"/>
        <v>7.8092890776892282E-4</v>
      </c>
      <c r="AL11" s="5">
        <f t="shared" si="83"/>
        <v>8.6286750823374191E-6</v>
      </c>
      <c r="AM11" s="5">
        <f t="shared" si="84"/>
        <v>2.0294929429697395E-3</v>
      </c>
      <c r="AN11" s="5">
        <f t="shared" si="85"/>
        <v>1.7739244055415587E-3</v>
      </c>
      <c r="AO11" s="5">
        <f t="shared" si="86"/>
        <v>7.7526946015670189E-4</v>
      </c>
      <c r="AP11" s="5">
        <f t="shared" si="87"/>
        <v>2.258806271466315E-4</v>
      </c>
      <c r="AQ11" s="5">
        <f t="shared" si="88"/>
        <v>4.9359023225785261E-5</v>
      </c>
      <c r="AR11" s="5">
        <f t="shared" si="89"/>
        <v>5.7631872362827496E-4</v>
      </c>
      <c r="AS11" s="5">
        <f t="shared" si="90"/>
        <v>6.4797053207394447E-4</v>
      </c>
      <c r="AT11" s="5">
        <f t="shared" si="91"/>
        <v>3.6426528691700438E-4</v>
      </c>
      <c r="AU11" s="5">
        <f t="shared" si="92"/>
        <v>1.3651773003527622E-4</v>
      </c>
      <c r="AV11" s="5">
        <f t="shared" si="93"/>
        <v>3.8372632426194338E-5</v>
      </c>
      <c r="AW11" s="5">
        <f t="shared" si="94"/>
        <v>2.3554923855257526E-7</v>
      </c>
      <c r="AX11" s="5">
        <f t="shared" si="95"/>
        <v>3.8030218586264554E-4</v>
      </c>
      <c r="AY11" s="5">
        <f t="shared" si="96"/>
        <v>3.3241176389377952E-4</v>
      </c>
      <c r="AZ11" s="5">
        <f t="shared" si="97"/>
        <v>1.4527602638455837E-4</v>
      </c>
      <c r="BA11" s="5">
        <f t="shared" si="98"/>
        <v>4.2327270240313434E-5</v>
      </c>
      <c r="BB11" s="5">
        <f t="shared" si="99"/>
        <v>9.2492779981502557E-6</v>
      </c>
      <c r="BC11" s="5">
        <f t="shared" si="100"/>
        <v>1.6169083052388774E-6</v>
      </c>
      <c r="BD11" s="5">
        <f t="shared" si="101"/>
        <v>8.3957411854704213E-5</v>
      </c>
      <c r="BE11" s="5">
        <f t="shared" si="102"/>
        <v>9.4395560304810043E-5</v>
      </c>
      <c r="BF11" s="5">
        <f t="shared" si="103"/>
        <v>5.306572468360198E-5</v>
      </c>
      <c r="BG11" s="5">
        <f t="shared" si="104"/>
        <v>1.9887737142883075E-5</v>
      </c>
      <c r="BH11" s="5">
        <f t="shared" si="105"/>
        <v>5.5900784973162663E-6</v>
      </c>
      <c r="BI11" s="5">
        <f t="shared" si="106"/>
        <v>1.2570149084996419E-6</v>
      </c>
      <c r="BJ11" s="8">
        <f t="shared" si="107"/>
        <v>0.41254139132164169</v>
      </c>
      <c r="BK11" s="8">
        <f t="shared" si="108"/>
        <v>0.3056277729628275</v>
      </c>
      <c r="BL11" s="8">
        <f t="shared" si="109"/>
        <v>0.26687016924291462</v>
      </c>
      <c r="BM11" s="8">
        <f t="shared" si="110"/>
        <v>0.32268432757265214</v>
      </c>
      <c r="BN11" s="8">
        <f t="shared" si="111"/>
        <v>0.67710964590678702</v>
      </c>
    </row>
    <row r="12" spans="1:88" x14ac:dyDescent="0.25">
      <c r="A12" t="s">
        <v>16</v>
      </c>
      <c r="B12" t="s">
        <v>57</v>
      </c>
      <c r="C12" t="s">
        <v>67</v>
      </c>
      <c r="D12" t="s">
        <v>501</v>
      </c>
      <c r="E12">
        <f>VLOOKUP(A12,home!$A$2:$E$405,3,FALSE)</f>
        <v>1.6373</v>
      </c>
      <c r="F12">
        <f>VLOOKUP(B12,home!$B$2:$E$405,3,FALSE)</f>
        <v>0.55510000000000004</v>
      </c>
      <c r="G12">
        <f>VLOOKUP(C12,away!$B$2:$E$405,4,FALSE)</f>
        <v>1.0419</v>
      </c>
      <c r="H12">
        <f>VLOOKUP(A12,away!$A$2:$E$405,3,FALSE)</f>
        <v>1.3301000000000001</v>
      </c>
      <c r="I12">
        <f>VLOOKUP(C12,away!$B$2:$E$405,3,FALSE)</f>
        <v>1.0172000000000001</v>
      </c>
      <c r="J12">
        <f>VLOOKUP(B12,home!$B$2:$E$405,4,FALSE)</f>
        <v>1.1580999999999999</v>
      </c>
      <c r="K12" s="3">
        <f t="shared" si="56"/>
        <v>0.94694668313700014</v>
      </c>
      <c r="L12" s="3">
        <f t="shared" si="57"/>
        <v>1.5668834975320001</v>
      </c>
      <c r="M12" s="5">
        <f t="shared" si="58"/>
        <v>8.0957562555674073E-2</v>
      </c>
      <c r="N12" s="5">
        <f t="shared" si="59"/>
        <v>7.6662495336951755E-2</v>
      </c>
      <c r="O12" s="5">
        <f t="shared" si="60"/>
        <v>0.12685106876890029</v>
      </c>
      <c r="P12" s="5">
        <f t="shared" si="61"/>
        <v>0.12012119882309361</v>
      </c>
      <c r="Q12" s="5">
        <f t="shared" si="62"/>
        <v>3.6297647840166099E-2</v>
      </c>
      <c r="R12" s="5">
        <f t="shared" si="63"/>
        <v>9.9380423149143374E-2</v>
      </c>
      <c r="S12" s="5">
        <f t="shared" si="64"/>
        <v>4.4557611269405419E-2</v>
      </c>
      <c r="T12" s="5">
        <f t="shared" si="65"/>
        <v>5.687418539998431E-2</v>
      </c>
      <c r="U12" s="5">
        <f t="shared" si="66"/>
        <v>9.4107962069832865E-2</v>
      </c>
      <c r="V12" s="5">
        <f t="shared" si="67"/>
        <v>7.3458427043779344E-3</v>
      </c>
      <c r="W12" s="5">
        <f t="shared" si="68"/>
        <v>1.1457312409306732E-2</v>
      </c>
      <c r="X12" s="5">
        <f t="shared" si="69"/>
        <v>1.7952273740211317E-2</v>
      </c>
      <c r="Y12" s="5">
        <f t="shared" si="70"/>
        <v>1.4064560733357096E-2</v>
      </c>
      <c r="Z12" s="5">
        <f t="shared" si="71"/>
        <v>5.1905848336713314E-2</v>
      </c>
      <c r="AA12" s="5">
        <f t="shared" si="72"/>
        <v>4.9152070917862847E-2</v>
      </c>
      <c r="AB12" s="5">
        <f t="shared" si="73"/>
        <v>2.3272195262492412E-2</v>
      </c>
      <c r="AC12" s="5">
        <f t="shared" si="74"/>
        <v>6.8121448768987565E-4</v>
      </c>
      <c r="AD12" s="5">
        <f t="shared" si="75"/>
        <v>2.7123659959143497E-3</v>
      </c>
      <c r="AE12" s="5">
        <f t="shared" si="76"/>
        <v>4.2499615182651426E-3</v>
      </c>
      <c r="AF12" s="5">
        <f t="shared" si="77"/>
        <v>3.3295972840578485E-3</v>
      </c>
      <c r="AG12" s="5">
        <f t="shared" si="78"/>
        <v>1.7390303459392036E-3</v>
      </c>
      <c r="AH12" s="5">
        <f t="shared" si="79"/>
        <v>2.0332604296048721E-2</v>
      </c>
      <c r="AI12" s="5">
        <f t="shared" si="80"/>
        <v>1.9253892197680453E-2</v>
      </c>
      <c r="AJ12" s="5">
        <f t="shared" si="81"/>
        <v>9.1162046770354357E-3</v>
      </c>
      <c r="AK12" s="5">
        <f t="shared" si="82"/>
        <v>2.8775199272389048E-3</v>
      </c>
      <c r="AL12" s="5">
        <f t="shared" si="83"/>
        <v>4.0430219652769054E-5</v>
      </c>
      <c r="AM12" s="5">
        <f t="shared" si="84"/>
        <v>5.1369319665693603E-4</v>
      </c>
      <c r="AN12" s="5">
        <f t="shared" si="85"/>
        <v>8.0489739263621353E-4</v>
      </c>
      <c r="AO12" s="5">
        <f t="shared" si="86"/>
        <v>6.30590220864109E-4</v>
      </c>
      <c r="AP12" s="5">
        <f t="shared" si="87"/>
        <v>3.2935380359234387E-4</v>
      </c>
      <c r="AQ12" s="5">
        <f t="shared" si="88"/>
        <v>1.2901475992455974E-4</v>
      </c>
      <c r="AR12" s="5">
        <f t="shared" si="89"/>
        <v>6.3717644266653908E-3</v>
      </c>
      <c r="AS12" s="5">
        <f t="shared" si="90"/>
        <v>6.0337211895611208E-3</v>
      </c>
      <c r="AT12" s="5">
        <f t="shared" si="91"/>
        <v>2.856806133714169E-3</v>
      </c>
      <c r="AU12" s="5">
        <f t="shared" si="92"/>
        <v>9.0174769756202339E-4</v>
      </c>
      <c r="AV12" s="5">
        <f t="shared" si="93"/>
        <v>2.1347674780819616E-4</v>
      </c>
      <c r="AW12" s="5">
        <f t="shared" si="94"/>
        <v>1.6663484958663837E-6</v>
      </c>
      <c r="AX12" s="5">
        <f t="shared" si="95"/>
        <v>8.1073344787388013E-5</v>
      </c>
      <c r="AY12" s="5">
        <f t="shared" si="96"/>
        <v>1.2703248603708028E-4</v>
      </c>
      <c r="AZ12" s="5">
        <f t="shared" si="97"/>
        <v>9.9522553010982669E-5</v>
      </c>
      <c r="BA12" s="5">
        <f t="shared" si="98"/>
        <v>5.1980081981720817E-5</v>
      </c>
      <c r="BB12" s="5">
        <f t="shared" si="99"/>
        <v>2.0361683164379695E-5</v>
      </c>
      <c r="BC12" s="5">
        <f t="shared" si="100"/>
        <v>6.3808770664483326E-6</v>
      </c>
      <c r="BD12" s="5">
        <f t="shared" si="101"/>
        <v>1.6639687550505761E-3</v>
      </c>
      <c r="BE12" s="5">
        <f t="shared" si="102"/>
        <v>1.5756896934387464E-3</v>
      </c>
      <c r="BF12" s="5">
        <f t="shared" si="103"/>
        <v>7.4604706442748863E-4</v>
      </c>
      <c r="BG12" s="5">
        <f t="shared" si="104"/>
        <v>2.3548893104123546E-4</v>
      </c>
      <c r="BH12" s="5">
        <f t="shared" si="105"/>
        <v>5.5748865541243904E-5</v>
      </c>
      <c r="BI12" s="5">
        <f t="shared" si="106"/>
        <v>1.0558240662586308E-5</v>
      </c>
      <c r="BJ12" s="8">
        <f t="shared" si="107"/>
        <v>0.22813333100387601</v>
      </c>
      <c r="BK12" s="8">
        <f t="shared" si="108"/>
        <v>0.25383089254593072</v>
      </c>
      <c r="BL12" s="8">
        <f t="shared" si="109"/>
        <v>0.46500895901170808</v>
      </c>
      <c r="BM12" s="8">
        <f t="shared" si="110"/>
        <v>0.45848326828675773</v>
      </c>
      <c r="BN12" s="8">
        <f t="shared" si="111"/>
        <v>0.54027039647392927</v>
      </c>
    </row>
    <row r="13" spans="1:88" x14ac:dyDescent="0.25">
      <c r="A13" t="s">
        <v>154</v>
      </c>
      <c r="B13" t="s">
        <v>497</v>
      </c>
      <c r="C13" t="s">
        <v>151</v>
      </c>
      <c r="D13" t="s">
        <v>501</v>
      </c>
      <c r="E13">
        <f>VLOOKUP(A13,home!$A$2:$E$405,3,FALSE)</f>
        <v>1.3447</v>
      </c>
      <c r="F13" t="e">
        <f>VLOOKUP(B13,home!$B$2:$E$405,3,FALSE)</f>
        <v>#N/A</v>
      </c>
      <c r="G13">
        <f>VLOOKUP(C13,away!$B$2:$E$405,4,FALSE)</f>
        <v>1.2052</v>
      </c>
      <c r="H13">
        <f>VLOOKUP(A13,away!$A$2:$E$405,3,FALSE)</f>
        <v>1.05</v>
      </c>
      <c r="I13">
        <f>VLOOKUP(C13,away!$B$2:$E$405,3,FALSE)</f>
        <v>0.69499999999999995</v>
      </c>
      <c r="J13" t="e">
        <f>VLOOKUP(B13,home!$B$2:$E$405,4,FALSE)</f>
        <v>#N/A</v>
      </c>
      <c r="K13" s="3" t="e">
        <f t="shared" si="56"/>
        <v>#N/A</v>
      </c>
      <c r="L13" s="3" t="e">
        <f t="shared" si="57"/>
        <v>#N/A</v>
      </c>
      <c r="M13" s="5" t="e">
        <f t="shared" si="58"/>
        <v>#N/A</v>
      </c>
      <c r="N13" s="5" t="e">
        <f t="shared" si="59"/>
        <v>#N/A</v>
      </c>
      <c r="O13" s="5" t="e">
        <f t="shared" si="60"/>
        <v>#N/A</v>
      </c>
      <c r="P13" s="5" t="e">
        <f t="shared" si="61"/>
        <v>#N/A</v>
      </c>
      <c r="Q13" s="5" t="e">
        <f t="shared" si="62"/>
        <v>#N/A</v>
      </c>
      <c r="R13" s="5" t="e">
        <f t="shared" si="63"/>
        <v>#N/A</v>
      </c>
      <c r="S13" s="5" t="e">
        <f t="shared" si="64"/>
        <v>#N/A</v>
      </c>
      <c r="T13" s="5" t="e">
        <f t="shared" si="65"/>
        <v>#N/A</v>
      </c>
      <c r="U13" s="5" t="e">
        <f t="shared" si="66"/>
        <v>#N/A</v>
      </c>
      <c r="V13" s="5" t="e">
        <f t="shared" si="67"/>
        <v>#N/A</v>
      </c>
      <c r="W13" s="5" t="e">
        <f t="shared" si="68"/>
        <v>#N/A</v>
      </c>
      <c r="X13" s="5" t="e">
        <f t="shared" si="69"/>
        <v>#N/A</v>
      </c>
      <c r="Y13" s="5" t="e">
        <f t="shared" si="70"/>
        <v>#N/A</v>
      </c>
      <c r="Z13" s="5" t="e">
        <f t="shared" si="71"/>
        <v>#N/A</v>
      </c>
      <c r="AA13" s="5" t="e">
        <f t="shared" si="72"/>
        <v>#N/A</v>
      </c>
      <c r="AB13" s="5" t="e">
        <f t="shared" si="73"/>
        <v>#N/A</v>
      </c>
      <c r="AC13" s="5" t="e">
        <f t="shared" si="74"/>
        <v>#N/A</v>
      </c>
      <c r="AD13" s="5" t="e">
        <f t="shared" si="75"/>
        <v>#N/A</v>
      </c>
      <c r="AE13" s="5" t="e">
        <f t="shared" si="76"/>
        <v>#N/A</v>
      </c>
      <c r="AF13" s="5" t="e">
        <f t="shared" si="77"/>
        <v>#N/A</v>
      </c>
      <c r="AG13" s="5" t="e">
        <f t="shared" si="78"/>
        <v>#N/A</v>
      </c>
      <c r="AH13" s="5" t="e">
        <f t="shared" si="79"/>
        <v>#N/A</v>
      </c>
      <c r="AI13" s="5" t="e">
        <f t="shared" si="80"/>
        <v>#N/A</v>
      </c>
      <c r="AJ13" s="5" t="e">
        <f t="shared" si="81"/>
        <v>#N/A</v>
      </c>
      <c r="AK13" s="5" t="e">
        <f t="shared" si="82"/>
        <v>#N/A</v>
      </c>
      <c r="AL13" s="5" t="e">
        <f t="shared" si="83"/>
        <v>#N/A</v>
      </c>
      <c r="AM13" s="5" t="e">
        <f t="shared" si="84"/>
        <v>#N/A</v>
      </c>
      <c r="AN13" s="5" t="e">
        <f t="shared" si="85"/>
        <v>#N/A</v>
      </c>
      <c r="AO13" s="5" t="e">
        <f t="shared" si="86"/>
        <v>#N/A</v>
      </c>
      <c r="AP13" s="5" t="e">
        <f t="shared" si="87"/>
        <v>#N/A</v>
      </c>
      <c r="AQ13" s="5" t="e">
        <f t="shared" si="88"/>
        <v>#N/A</v>
      </c>
      <c r="AR13" s="5" t="e">
        <f t="shared" si="89"/>
        <v>#N/A</v>
      </c>
      <c r="AS13" s="5" t="e">
        <f t="shared" si="90"/>
        <v>#N/A</v>
      </c>
      <c r="AT13" s="5" t="e">
        <f t="shared" si="91"/>
        <v>#N/A</v>
      </c>
      <c r="AU13" s="5" t="e">
        <f t="shared" si="92"/>
        <v>#N/A</v>
      </c>
      <c r="AV13" s="5" t="e">
        <f t="shared" si="93"/>
        <v>#N/A</v>
      </c>
      <c r="AW13" s="5" t="e">
        <f t="shared" si="94"/>
        <v>#N/A</v>
      </c>
      <c r="AX13" s="5" t="e">
        <f t="shared" si="95"/>
        <v>#N/A</v>
      </c>
      <c r="AY13" s="5" t="e">
        <f t="shared" si="96"/>
        <v>#N/A</v>
      </c>
      <c r="AZ13" s="5" t="e">
        <f t="shared" si="97"/>
        <v>#N/A</v>
      </c>
      <c r="BA13" s="5" t="e">
        <f t="shared" si="98"/>
        <v>#N/A</v>
      </c>
      <c r="BB13" s="5" t="e">
        <f t="shared" si="99"/>
        <v>#N/A</v>
      </c>
      <c r="BC13" s="5" t="e">
        <f t="shared" si="100"/>
        <v>#N/A</v>
      </c>
      <c r="BD13" s="5" t="e">
        <f t="shared" si="101"/>
        <v>#N/A</v>
      </c>
      <c r="BE13" s="5" t="e">
        <f t="shared" si="102"/>
        <v>#N/A</v>
      </c>
      <c r="BF13" s="5" t="e">
        <f t="shared" si="103"/>
        <v>#N/A</v>
      </c>
      <c r="BG13" s="5" t="e">
        <f t="shared" si="104"/>
        <v>#N/A</v>
      </c>
      <c r="BH13" s="5" t="e">
        <f t="shared" si="105"/>
        <v>#N/A</v>
      </c>
      <c r="BI13" s="5" t="e">
        <f t="shared" si="106"/>
        <v>#N/A</v>
      </c>
      <c r="BJ13" s="8" t="e">
        <f t="shared" si="107"/>
        <v>#N/A</v>
      </c>
      <c r="BK13" s="8" t="e">
        <f t="shared" si="108"/>
        <v>#N/A</v>
      </c>
      <c r="BL13" s="8" t="e">
        <f t="shared" si="109"/>
        <v>#N/A</v>
      </c>
      <c r="BM13" s="8" t="e">
        <f t="shared" si="110"/>
        <v>#N/A</v>
      </c>
      <c r="BN13" s="8" t="e">
        <f t="shared" si="111"/>
        <v>#N/A</v>
      </c>
    </row>
    <row r="14" spans="1:88" x14ac:dyDescent="0.25">
      <c r="A14" t="s">
        <v>154</v>
      </c>
      <c r="B14" t="s">
        <v>161</v>
      </c>
      <c r="C14" t="s">
        <v>163</v>
      </c>
      <c r="D14" t="s">
        <v>501</v>
      </c>
      <c r="E14">
        <f>VLOOKUP(A14,home!$A$2:$E$405,3,FALSE)</f>
        <v>1.3447</v>
      </c>
      <c r="F14">
        <f>VLOOKUP(B14,home!$B$2:$E$405,3,FALSE)</f>
        <v>0.58709999999999996</v>
      </c>
      <c r="G14">
        <f>VLOOKUP(C14,away!$B$2:$E$405,4,FALSE)</f>
        <v>0.97850000000000004</v>
      </c>
      <c r="H14">
        <f>VLOOKUP(A14,away!$A$2:$E$405,3,FALSE)</f>
        <v>1.05</v>
      </c>
      <c r="I14">
        <f>VLOOKUP(C14,away!$B$2:$E$405,3,FALSE)</f>
        <v>1.3032999999999999</v>
      </c>
      <c r="J14">
        <f>VLOOKUP(B14,home!$B$2:$E$405,4,FALSE)</f>
        <v>0.60150000000000003</v>
      </c>
      <c r="K14" s="3">
        <f t="shared" si="56"/>
        <v>0.77249969254499995</v>
      </c>
      <c r="L14" s="3">
        <f t="shared" si="57"/>
        <v>0.82313169750000004</v>
      </c>
      <c r="M14" s="5">
        <f t="shared" si="58"/>
        <v>0.20278045451417734</v>
      </c>
      <c r="N14" s="5">
        <f t="shared" si="59"/>
        <v>0.15664783876633737</v>
      </c>
      <c r="O14" s="5">
        <f t="shared" si="60"/>
        <v>0.16691501974407635</v>
      </c>
      <c r="P14" s="5">
        <f t="shared" si="61"/>
        <v>0.12894180143344161</v>
      </c>
      <c r="Q14" s="5">
        <f t="shared" si="62"/>
        <v>6.0505203642417162E-2</v>
      </c>
      <c r="R14" s="5">
        <f t="shared" si="63"/>
        <v>6.8696521770093791E-2</v>
      </c>
      <c r="S14" s="5">
        <f t="shared" si="64"/>
        <v>2.0497523043744179E-2</v>
      </c>
      <c r="T14" s="5">
        <f t="shared" si="65"/>
        <v>4.980375098176603E-2</v>
      </c>
      <c r="U14" s="5">
        <f t="shared" si="66"/>
        <v>5.3068041946308354E-2</v>
      </c>
      <c r="V14" s="5">
        <f t="shared" si="67"/>
        <v>1.4481932374245945E-3</v>
      </c>
      <c r="W14" s="5">
        <f t="shared" si="68"/>
        <v>1.5580083737046621E-2</v>
      </c>
      <c r="X14" s="5">
        <f t="shared" si="69"/>
        <v>1.2824460773667333E-2</v>
      </c>
      <c r="Y14" s="5">
        <f t="shared" si="70"/>
        <v>5.2781100830754761E-3</v>
      </c>
      <c r="Z14" s="5">
        <f t="shared" si="71"/>
        <v>1.8848761525654338E-2</v>
      </c>
      <c r="AA14" s="5">
        <f t="shared" si="72"/>
        <v>1.4560662483422001E-2</v>
      </c>
      <c r="AB14" s="5">
        <f t="shared" si="73"/>
        <v>5.6240536458475043E-3</v>
      </c>
      <c r="AC14" s="5">
        <f t="shared" si="74"/>
        <v>5.7553822588766664E-5</v>
      </c>
      <c r="AD14" s="5">
        <f t="shared" si="75"/>
        <v>3.0089024741734673E-3</v>
      </c>
      <c r="AE14" s="5">
        <f t="shared" si="76"/>
        <v>2.4767230011783561E-3</v>
      </c>
      <c r="AF14" s="5">
        <f t="shared" si="77"/>
        <v>1.0193346040986173E-3</v>
      </c>
      <c r="AG14" s="5">
        <f t="shared" si="78"/>
        <v>2.7968220766406179E-4</v>
      </c>
      <c r="AH14" s="5">
        <f t="shared" si="79"/>
        <v>3.8787532675961349E-3</v>
      </c>
      <c r="AI14" s="5">
        <f t="shared" si="80"/>
        <v>2.9963357066759284E-3</v>
      </c>
      <c r="AJ14" s="5">
        <f t="shared" si="81"/>
        <v>1.1573342060843799E-3</v>
      </c>
      <c r="AK14" s="5">
        <f t="shared" si="82"/>
        <v>2.9801343945733166E-4</v>
      </c>
      <c r="AL14" s="5">
        <f t="shared" si="83"/>
        <v>1.4638676260502087E-6</v>
      </c>
      <c r="AM14" s="5">
        <f t="shared" si="84"/>
        <v>4.6487524723937867E-4</v>
      </c>
      <c r="AN14" s="5">
        <f t="shared" si="85"/>
        <v>3.8265355138588199E-4</v>
      </c>
      <c r="AO14" s="5">
        <f t="shared" si="86"/>
        <v>1.5748713365333224E-4</v>
      </c>
      <c r="AP14" s="5">
        <f t="shared" si="87"/>
        <v>4.321088388615892E-5</v>
      </c>
      <c r="AQ14" s="5">
        <f t="shared" si="88"/>
        <v>8.8920620509223453E-6</v>
      </c>
      <c r="AR14" s="5">
        <f t="shared" si="89"/>
        <v>6.3854495226801596E-4</v>
      </c>
      <c r="AS14" s="5">
        <f t="shared" si="90"/>
        <v>4.9327577930320405E-4</v>
      </c>
      <c r="AT14" s="5">
        <f t="shared" si="91"/>
        <v>1.9052769392581014E-4</v>
      </c>
      <c r="AU14" s="5">
        <f t="shared" si="92"/>
        <v>4.90608616596654E-5</v>
      </c>
      <c r="AV14" s="5">
        <f t="shared" si="93"/>
        <v>9.4748751370210738E-6</v>
      </c>
      <c r="AW14" s="5">
        <f t="shared" si="94"/>
        <v>2.5856333860516346E-8</v>
      </c>
      <c r="AX14" s="5">
        <f t="shared" si="95"/>
        <v>5.9852664260700138E-5</v>
      </c>
      <c r="AY14" s="5">
        <f t="shared" si="96"/>
        <v>4.9266625132807694E-5</v>
      </c>
      <c r="AZ14" s="5">
        <f t="shared" si="97"/>
        <v>2.0276460387832079E-5</v>
      </c>
      <c r="BA14" s="5">
        <f t="shared" si="98"/>
        <v>5.5633990861092429E-6</v>
      </c>
      <c r="BB14" s="5">
        <f t="shared" si="99"/>
        <v>1.1448525334047622E-6</v>
      </c>
      <c r="BC14" s="5">
        <f t="shared" si="100"/>
        <v>1.8847288184172754E-7</v>
      </c>
      <c r="BD14" s="5">
        <f t="shared" si="101"/>
        <v>8.7601098415071384E-5</v>
      </c>
      <c r="BE14" s="5">
        <f t="shared" si="102"/>
        <v>6.7671821592246937E-5</v>
      </c>
      <c r="BF14" s="5">
        <f t="shared" si="103"/>
        <v>2.613823068698542E-5</v>
      </c>
      <c r="BG14" s="5">
        <f t="shared" si="104"/>
        <v>6.7305917231221728E-6</v>
      </c>
      <c r="BH14" s="5">
        <f t="shared" si="105"/>
        <v>1.2998450091894499E-6</v>
      </c>
      <c r="BI14" s="5">
        <f t="shared" si="106"/>
        <v>2.0082597399100055E-7</v>
      </c>
      <c r="BJ14" s="8">
        <f t="shared" si="107"/>
        <v>0.30861750162392276</v>
      </c>
      <c r="BK14" s="8">
        <f t="shared" si="108"/>
        <v>0.35377625654413541</v>
      </c>
      <c r="BL14" s="8">
        <f t="shared" si="109"/>
        <v>0.31876526278525608</v>
      </c>
      <c r="BM14" s="8">
        <f t="shared" si="110"/>
        <v>0.215471701839626</v>
      </c>
      <c r="BN14" s="8">
        <f t="shared" si="111"/>
        <v>0.78448683987054368</v>
      </c>
    </row>
    <row r="15" spans="1:88" x14ac:dyDescent="0.25">
      <c r="A15" t="s">
        <v>154</v>
      </c>
      <c r="B15" t="s">
        <v>160</v>
      </c>
      <c r="C15" t="s">
        <v>171</v>
      </c>
      <c r="D15" t="s">
        <v>501</v>
      </c>
      <c r="E15">
        <f>VLOOKUP(A15,home!$A$2:$E$405,3,FALSE)</f>
        <v>1.3447</v>
      </c>
      <c r="F15">
        <f>VLOOKUP(B15,home!$B$2:$E$405,3,FALSE)</f>
        <v>0.66539999999999999</v>
      </c>
      <c r="G15">
        <f>VLOOKUP(C15,away!$B$2:$E$405,4,FALSE)</f>
        <v>0.93940000000000001</v>
      </c>
      <c r="H15">
        <f>VLOOKUP(A15,away!$A$2:$E$405,3,FALSE)</f>
        <v>1.05</v>
      </c>
      <c r="I15">
        <f>VLOOKUP(C15,away!$B$2:$E$405,3,FALSE)</f>
        <v>0.75190000000000001</v>
      </c>
      <c r="J15">
        <f>VLOOKUP(B15,home!$B$2:$E$405,4,FALSE)</f>
        <v>0.95240000000000002</v>
      </c>
      <c r="K15" s="3">
        <f t="shared" si="56"/>
        <v>0.84054071917200002</v>
      </c>
      <c r="L15" s="3">
        <f t="shared" si="57"/>
        <v>0.75191503800000004</v>
      </c>
      <c r="M15" s="5">
        <f t="shared" si="58"/>
        <v>0.20342543435910085</v>
      </c>
      <c r="N15" s="5">
        <f t="shared" si="59"/>
        <v>0.1709873608940751</v>
      </c>
      <c r="O15" s="5">
        <f t="shared" si="60"/>
        <v>0.15295864320628982</v>
      </c>
      <c r="P15" s="5">
        <f t="shared" si="61"/>
        <v>0.12856796796418818</v>
      </c>
      <c r="Q15" s="5">
        <f t="shared" si="62"/>
        <v>7.1860919647614083E-2</v>
      </c>
      <c r="R15" s="5">
        <f t="shared" si="63"/>
        <v>5.7505952009442918E-2</v>
      </c>
      <c r="S15" s="5">
        <f t="shared" si="64"/>
        <v>2.0314227715081453E-2</v>
      </c>
      <c r="T15" s="5">
        <f t="shared" si="65"/>
        <v>5.4033306127550695E-2</v>
      </c>
      <c r="U15" s="5">
        <f t="shared" si="66"/>
        <v>4.8336094258687665E-2</v>
      </c>
      <c r="V15" s="5">
        <f t="shared" si="67"/>
        <v>1.4265445366959686E-3</v>
      </c>
      <c r="W15" s="5">
        <f t="shared" si="68"/>
        <v>2.0134009693655617E-2</v>
      </c>
      <c r="X15" s="5">
        <f t="shared" si="69"/>
        <v>1.5139064663897431E-2</v>
      </c>
      <c r="Y15" s="5">
        <f t="shared" si="70"/>
        <v>5.6916451910194463E-3</v>
      </c>
      <c r="Z15" s="5">
        <f t="shared" si="71"/>
        <v>1.4413196696802154E-2</v>
      </c>
      <c r="AA15" s="5">
        <f t="shared" si="72"/>
        <v>1.2114878717097577E-2</v>
      </c>
      <c r="AB15" s="5">
        <f t="shared" si="73"/>
        <v>5.0915244347753763E-3</v>
      </c>
      <c r="AC15" s="5">
        <f t="shared" si="74"/>
        <v>5.6349865022793316E-5</v>
      </c>
      <c r="AD15" s="5">
        <f t="shared" si="75"/>
        <v>4.2308637469303271E-3</v>
      </c>
      <c r="AE15" s="5">
        <f t="shared" si="76"/>
        <v>3.1812500750459396E-3</v>
      </c>
      <c r="AF15" s="5">
        <f t="shared" si="77"/>
        <v>1.196014885532835E-3</v>
      </c>
      <c r="AG15" s="5">
        <f t="shared" si="78"/>
        <v>2.9976719270132922E-4</v>
      </c>
      <c r="AH15" s="5">
        <f t="shared" si="79"/>
        <v>2.709374835494366E-3</v>
      </c>
      <c r="AI15" s="5">
        <f t="shared" si="80"/>
        <v>2.2773398727329538E-3</v>
      </c>
      <c r="AJ15" s="5">
        <f t="shared" si="81"/>
        <v>9.5709844721301378E-4</v>
      </c>
      <c r="AK15" s="5">
        <f t="shared" si="82"/>
        <v>2.6816007237961037E-4</v>
      </c>
      <c r="AL15" s="5">
        <f t="shared" si="83"/>
        <v>1.4245588638140137E-6</v>
      </c>
      <c r="AM15" s="5">
        <f t="shared" si="84"/>
        <v>7.1124265131271216E-4</v>
      </c>
      <c r="AN15" s="5">
        <f t="shared" si="85"/>
        <v>5.3479404518901876E-4</v>
      </c>
      <c r="AO15" s="5">
        <f t="shared" si="86"/>
        <v>2.0105984240523732E-4</v>
      </c>
      <c r="AP15" s="5">
        <f t="shared" si="87"/>
        <v>5.0393306347469362E-5</v>
      </c>
      <c r="AQ15" s="5">
        <f t="shared" si="88"/>
        <v>9.4728712143007665E-6</v>
      </c>
      <c r="AR15" s="5">
        <f t="shared" si="89"/>
        <v>4.0744393647739813E-4</v>
      </c>
      <c r="AS15" s="5">
        <f t="shared" si="90"/>
        <v>3.4247321938898293E-4</v>
      </c>
      <c r="AT15" s="5">
        <f t="shared" si="91"/>
        <v>1.439313430611829E-4</v>
      </c>
      <c r="AU15" s="5">
        <f t="shared" si="92"/>
        <v>4.0326718202679511E-5</v>
      </c>
      <c r="AV15" s="5">
        <f t="shared" si="93"/>
        <v>8.4740621799817044E-6</v>
      </c>
      <c r="AW15" s="5">
        <f t="shared" si="94"/>
        <v>2.5009524025210371E-8</v>
      </c>
      <c r="AX15" s="5">
        <f t="shared" si="95"/>
        <v>9.9638068273364498E-5</v>
      </c>
      <c r="AY15" s="5">
        <f t="shared" si="96"/>
        <v>7.4919361892013473E-5</v>
      </c>
      <c r="AZ15" s="5">
        <f t="shared" si="97"/>
        <v>2.8166497421984524E-5</v>
      </c>
      <c r="BA15" s="5">
        <f t="shared" si="98"/>
        <v>7.0596043264594679E-6</v>
      </c>
      <c r="BB15" s="5">
        <f t="shared" si="99"/>
        <v>1.3270556638486836E-6</v>
      </c>
      <c r="BC15" s="5">
        <f t="shared" si="100"/>
        <v>1.9956662198217971E-7</v>
      </c>
      <c r="BD15" s="5">
        <f t="shared" si="101"/>
        <v>5.1060537163212053E-5</v>
      </c>
      <c r="BE15" s="5">
        <f t="shared" si="102"/>
        <v>4.2918460628474889E-5</v>
      </c>
      <c r="BF15" s="5">
        <f t="shared" si="103"/>
        <v>1.8037356881206723E-5</v>
      </c>
      <c r="BG15" s="5">
        <f t="shared" si="104"/>
        <v>5.0537109749638403E-6</v>
      </c>
      <c r="BH15" s="5">
        <f t="shared" si="105"/>
        <v>1.061962464345884E-6</v>
      </c>
      <c r="BI15" s="5">
        <f t="shared" si="106"/>
        <v>1.7852453870299178E-7</v>
      </c>
      <c r="BJ15" s="8">
        <f t="shared" si="107"/>
        <v>0.34847247498869122</v>
      </c>
      <c r="BK15" s="8">
        <f t="shared" si="108"/>
        <v>0.35386686836084508</v>
      </c>
      <c r="BL15" s="8">
        <f t="shared" si="109"/>
        <v>0.28328002568607452</v>
      </c>
      <c r="BM15" s="8">
        <f t="shared" si="110"/>
        <v>0.21465139329933394</v>
      </c>
      <c r="BN15" s="8">
        <f t="shared" si="111"/>
        <v>0.78530627808071096</v>
      </c>
    </row>
    <row r="16" spans="1:88" x14ac:dyDescent="0.25">
      <c r="A16" t="s">
        <v>154</v>
      </c>
      <c r="B16" t="s">
        <v>168</v>
      </c>
      <c r="C16" t="s">
        <v>498</v>
      </c>
      <c r="D16" t="s">
        <v>501</v>
      </c>
      <c r="E16">
        <f>VLOOKUP(A16,home!$A$2:$E$405,3,FALSE)</f>
        <v>1.3447</v>
      </c>
      <c r="F16">
        <f>VLOOKUP(B16,home!$B$2:$E$405,3,FALSE)</f>
        <v>0.86109999999999998</v>
      </c>
      <c r="G16" t="e">
        <f>VLOOKUP(C16,away!$B$2:$E$405,4,FALSE)</f>
        <v>#N/A</v>
      </c>
      <c r="H16">
        <f>VLOOKUP(A16,away!$A$2:$E$405,3,FALSE)</f>
        <v>1.05</v>
      </c>
      <c r="I16" t="e">
        <f>VLOOKUP(C16,away!$B$2:$E$405,3,FALSE)</f>
        <v>#N/A</v>
      </c>
      <c r="J16">
        <f>VLOOKUP(B16,home!$B$2:$E$405,4,FALSE)</f>
        <v>0.90229999999999999</v>
      </c>
      <c r="K16" s="3" t="e">
        <f t="shared" si="56"/>
        <v>#N/A</v>
      </c>
      <c r="L16" s="3" t="e">
        <f t="shared" si="57"/>
        <v>#N/A</v>
      </c>
      <c r="M16" s="5" t="e">
        <f t="shared" si="58"/>
        <v>#N/A</v>
      </c>
      <c r="N16" s="5" t="e">
        <f t="shared" si="59"/>
        <v>#N/A</v>
      </c>
      <c r="O16" s="5" t="e">
        <f t="shared" si="60"/>
        <v>#N/A</v>
      </c>
      <c r="P16" s="5" t="e">
        <f t="shared" si="61"/>
        <v>#N/A</v>
      </c>
      <c r="Q16" s="5" t="e">
        <f t="shared" si="62"/>
        <v>#N/A</v>
      </c>
      <c r="R16" s="5" t="e">
        <f t="shared" si="63"/>
        <v>#N/A</v>
      </c>
      <c r="S16" s="5" t="e">
        <f t="shared" si="64"/>
        <v>#N/A</v>
      </c>
      <c r="T16" s="5" t="e">
        <f t="shared" si="65"/>
        <v>#N/A</v>
      </c>
      <c r="U16" s="5" t="e">
        <f t="shared" si="66"/>
        <v>#N/A</v>
      </c>
      <c r="V16" s="5" t="e">
        <f t="shared" si="67"/>
        <v>#N/A</v>
      </c>
      <c r="W16" s="5" t="e">
        <f t="shared" si="68"/>
        <v>#N/A</v>
      </c>
      <c r="X16" s="5" t="e">
        <f t="shared" si="69"/>
        <v>#N/A</v>
      </c>
      <c r="Y16" s="5" t="e">
        <f t="shared" si="70"/>
        <v>#N/A</v>
      </c>
      <c r="Z16" s="5" t="e">
        <f t="shared" si="71"/>
        <v>#N/A</v>
      </c>
      <c r="AA16" s="5" t="e">
        <f t="shared" si="72"/>
        <v>#N/A</v>
      </c>
      <c r="AB16" s="5" t="e">
        <f t="shared" si="73"/>
        <v>#N/A</v>
      </c>
      <c r="AC16" s="5" t="e">
        <f t="shared" si="74"/>
        <v>#N/A</v>
      </c>
      <c r="AD16" s="5" t="e">
        <f t="shared" si="75"/>
        <v>#N/A</v>
      </c>
      <c r="AE16" s="5" t="e">
        <f t="shared" si="76"/>
        <v>#N/A</v>
      </c>
      <c r="AF16" s="5" t="e">
        <f t="shared" si="77"/>
        <v>#N/A</v>
      </c>
      <c r="AG16" s="5" t="e">
        <f t="shared" si="78"/>
        <v>#N/A</v>
      </c>
      <c r="AH16" s="5" t="e">
        <f t="shared" si="79"/>
        <v>#N/A</v>
      </c>
      <c r="AI16" s="5" t="e">
        <f t="shared" si="80"/>
        <v>#N/A</v>
      </c>
      <c r="AJ16" s="5" t="e">
        <f t="shared" si="81"/>
        <v>#N/A</v>
      </c>
      <c r="AK16" s="5" t="e">
        <f t="shared" si="82"/>
        <v>#N/A</v>
      </c>
      <c r="AL16" s="5" t="e">
        <f t="shared" si="83"/>
        <v>#N/A</v>
      </c>
      <c r="AM16" s="5" t="e">
        <f t="shared" si="84"/>
        <v>#N/A</v>
      </c>
      <c r="AN16" s="5" t="e">
        <f t="shared" si="85"/>
        <v>#N/A</v>
      </c>
      <c r="AO16" s="5" t="e">
        <f t="shared" si="86"/>
        <v>#N/A</v>
      </c>
      <c r="AP16" s="5" t="e">
        <f t="shared" si="87"/>
        <v>#N/A</v>
      </c>
      <c r="AQ16" s="5" t="e">
        <f t="shared" si="88"/>
        <v>#N/A</v>
      </c>
      <c r="AR16" s="5" t="e">
        <f t="shared" si="89"/>
        <v>#N/A</v>
      </c>
      <c r="AS16" s="5" t="e">
        <f t="shared" si="90"/>
        <v>#N/A</v>
      </c>
      <c r="AT16" s="5" t="e">
        <f t="shared" si="91"/>
        <v>#N/A</v>
      </c>
      <c r="AU16" s="5" t="e">
        <f t="shared" si="92"/>
        <v>#N/A</v>
      </c>
      <c r="AV16" s="5" t="e">
        <f t="shared" si="93"/>
        <v>#N/A</v>
      </c>
      <c r="AW16" s="5" t="e">
        <f t="shared" si="94"/>
        <v>#N/A</v>
      </c>
      <c r="AX16" s="5" t="e">
        <f t="shared" si="95"/>
        <v>#N/A</v>
      </c>
      <c r="AY16" s="5" t="e">
        <f t="shared" si="96"/>
        <v>#N/A</v>
      </c>
      <c r="AZ16" s="5" t="e">
        <f t="shared" si="97"/>
        <v>#N/A</v>
      </c>
      <c r="BA16" s="5" t="e">
        <f t="shared" si="98"/>
        <v>#N/A</v>
      </c>
      <c r="BB16" s="5" t="e">
        <f t="shared" si="99"/>
        <v>#N/A</v>
      </c>
      <c r="BC16" s="5" t="e">
        <f t="shared" si="100"/>
        <v>#N/A</v>
      </c>
      <c r="BD16" s="5" t="e">
        <f t="shared" si="101"/>
        <v>#N/A</v>
      </c>
      <c r="BE16" s="5" t="e">
        <f t="shared" si="102"/>
        <v>#N/A</v>
      </c>
      <c r="BF16" s="5" t="e">
        <f t="shared" si="103"/>
        <v>#N/A</v>
      </c>
      <c r="BG16" s="5" t="e">
        <f t="shared" si="104"/>
        <v>#N/A</v>
      </c>
      <c r="BH16" s="5" t="e">
        <f t="shared" si="105"/>
        <v>#N/A</v>
      </c>
      <c r="BI16" s="5" t="e">
        <f t="shared" si="106"/>
        <v>#N/A</v>
      </c>
      <c r="BJ16" s="8" t="e">
        <f t="shared" si="107"/>
        <v>#N/A</v>
      </c>
      <c r="BK16" s="8" t="e">
        <f t="shared" si="108"/>
        <v>#N/A</v>
      </c>
      <c r="BL16" s="8" t="e">
        <f t="shared" si="109"/>
        <v>#N/A</v>
      </c>
      <c r="BM16" s="8" t="e">
        <f t="shared" si="110"/>
        <v>#N/A</v>
      </c>
      <c r="BN16" s="8" t="e">
        <f t="shared" si="111"/>
        <v>#N/A</v>
      </c>
    </row>
    <row r="17" spans="1:66" x14ac:dyDescent="0.25">
      <c r="A17" t="s">
        <v>154</v>
      </c>
      <c r="B17" t="s">
        <v>156</v>
      </c>
      <c r="C17" t="s">
        <v>174</v>
      </c>
      <c r="D17" t="s">
        <v>501</v>
      </c>
      <c r="E17">
        <f>VLOOKUP(A17,home!$A$2:$E$405,3,FALSE)</f>
        <v>1.3447</v>
      </c>
      <c r="F17">
        <f>VLOOKUP(B17,home!$B$2:$E$405,3,FALSE)</f>
        <v>1.3698999999999999</v>
      </c>
      <c r="G17">
        <f>VLOOKUP(C17,away!$B$2:$E$405,4,FALSE)</f>
        <v>0.74370000000000003</v>
      </c>
      <c r="H17">
        <f>VLOOKUP(A17,away!$A$2:$E$405,3,FALSE)</f>
        <v>1.05</v>
      </c>
      <c r="I17">
        <f>VLOOKUP(C17,away!$B$2:$E$405,3,FALSE)</f>
        <v>1.1028</v>
      </c>
      <c r="J17">
        <f>VLOOKUP(B17,home!$B$2:$E$405,4,FALSE)</f>
        <v>0.70179999999999998</v>
      </c>
      <c r="K17" s="3">
        <f t="shared" si="56"/>
        <v>1.3699731389609999</v>
      </c>
      <c r="L17" s="3">
        <f t="shared" si="57"/>
        <v>0.81264229199999993</v>
      </c>
      <c r="M17" s="5">
        <f t="shared" si="58"/>
        <v>0.1127462646136016</v>
      </c>
      <c r="N17" s="5">
        <f t="shared" si="59"/>
        <v>0.1544593540388233</v>
      </c>
      <c r="O17" s="5">
        <f t="shared" si="60"/>
        <v>9.16223828900357E-2</v>
      </c>
      <c r="P17" s="5">
        <f t="shared" si="61"/>
        <v>0.12552020348694881</v>
      </c>
      <c r="Q17" s="5">
        <f t="shared" si="62"/>
        <v>0.1058025830472276</v>
      </c>
      <c r="R17" s="5">
        <f t="shared" si="63"/>
        <v>3.7228111615130087E-2</v>
      </c>
      <c r="S17" s="5">
        <f t="shared" si="64"/>
        <v>3.4935351378160714E-2</v>
      </c>
      <c r="T17" s="5">
        <f t="shared" si="65"/>
        <v>8.5979653587019381E-2</v>
      </c>
      <c r="U17" s="5">
        <f t="shared" si="66"/>
        <v>5.1001512926970222E-2</v>
      </c>
      <c r="V17" s="5">
        <f t="shared" si="67"/>
        <v>4.3214956353574228E-3</v>
      </c>
      <c r="W17" s="5">
        <f t="shared" si="68"/>
        <v>4.831556560246409E-2</v>
      </c>
      <c r="X17" s="5">
        <f t="shared" si="69"/>
        <v>3.9263271970462782E-2</v>
      </c>
      <c r="Y17" s="5">
        <f t="shared" si="70"/>
        <v>1.595349766274811E-2</v>
      </c>
      <c r="Z17" s="5">
        <f t="shared" si="71"/>
        <v>1.0084379316583713E-2</v>
      </c>
      <c r="AA17" s="5">
        <f t="shared" si="72"/>
        <v>1.3815328786813573E-2</v>
      </c>
      <c r="AB17" s="5">
        <f t="shared" si="73"/>
        <v>9.4633146719246292E-3</v>
      </c>
      <c r="AC17" s="5">
        <f t="shared" si="74"/>
        <v>3.0069455813959265E-4</v>
      </c>
      <c r="AD17" s="5">
        <f t="shared" si="75"/>
        <v>1.6547756767270955E-2</v>
      </c>
      <c r="AE17" s="5">
        <f t="shared" si="76"/>
        <v>1.3447406986813579E-2</v>
      </c>
      <c r="AF17" s="5">
        <f t="shared" si="77"/>
        <v>5.4639658176104987E-3</v>
      </c>
      <c r="AG17" s="5">
        <f t="shared" si="78"/>
        <v>1.4800832351442167E-3</v>
      </c>
      <c r="AH17" s="5">
        <f t="shared" si="79"/>
        <v>2.0487482803064946E-3</v>
      </c>
      <c r="AI17" s="5">
        <f t="shared" si="80"/>
        <v>2.8067301125124389E-3</v>
      </c>
      <c r="AJ17" s="5">
        <f t="shared" si="81"/>
        <v>1.9225724312275138E-3</v>
      </c>
      <c r="AK17" s="5">
        <f t="shared" si="82"/>
        <v>8.7795752949621267E-4</v>
      </c>
      <c r="AL17" s="5">
        <f t="shared" si="83"/>
        <v>1.3390507350093272E-5</v>
      </c>
      <c r="AM17" s="5">
        <f t="shared" si="84"/>
        <v>4.5339964562442622E-3</v>
      </c>
      <c r="AN17" s="5">
        <f t="shared" si="85"/>
        <v>3.6845172721222154E-3</v>
      </c>
      <c r="AO17" s="5">
        <f t="shared" si="86"/>
        <v>1.4970972804654919E-3</v>
      </c>
      <c r="AP17" s="5">
        <f t="shared" si="87"/>
        <v>4.0553485511481477E-4</v>
      </c>
      <c r="AQ17" s="5">
        <f t="shared" si="88"/>
        <v>8.238869353659771E-5</v>
      </c>
      <c r="AR17" s="5">
        <f t="shared" si="89"/>
        <v>3.3297989964786571E-4</v>
      </c>
      <c r="AS17" s="5">
        <f t="shared" si="90"/>
        <v>4.5617351833150531E-4</v>
      </c>
      <c r="AT17" s="5">
        <f t="shared" si="91"/>
        <v>3.1247273340974786E-4</v>
      </c>
      <c r="AU17" s="5">
        <f t="shared" si="92"/>
        <v>1.4269308380969199E-4</v>
      </c>
      <c r="AV17" s="5">
        <f t="shared" si="93"/>
        <v>4.8871422983697174E-5</v>
      </c>
      <c r="AW17" s="5">
        <f t="shared" si="94"/>
        <v>4.1410073740394801E-7</v>
      </c>
      <c r="AX17" s="5">
        <f t="shared" si="95"/>
        <v>1.0352422261998336E-3</v>
      </c>
      <c r="AY17" s="5">
        <f t="shared" si="96"/>
        <v>8.4128161547421525E-4</v>
      </c>
      <c r="AZ17" s="5">
        <f t="shared" si="97"/>
        <v>3.4183051010821435E-4</v>
      </c>
      <c r="BA17" s="5">
        <f t="shared" si="98"/>
        <v>9.2595309736622842E-5</v>
      </c>
      <c r="BB17" s="5">
        <f t="shared" si="99"/>
        <v>1.8811716183204768E-5</v>
      </c>
      <c r="BC17" s="5">
        <f t="shared" si="100"/>
        <v>3.057439231114603E-6</v>
      </c>
      <c r="BD17" s="5">
        <f t="shared" si="101"/>
        <v>4.5098924806628583E-5</v>
      </c>
      <c r="BE17" s="5">
        <f t="shared" si="102"/>
        <v>6.1784315581103069E-5</v>
      </c>
      <c r="BF17" s="5">
        <f t="shared" si="103"/>
        <v>4.2321426377600405E-5</v>
      </c>
      <c r="BG17" s="5">
        <f t="shared" si="104"/>
        <v>1.9326405779942695E-5</v>
      </c>
      <c r="BH17" s="5">
        <f t="shared" si="105"/>
        <v>6.6191641977955237E-6</v>
      </c>
      <c r="BI17" s="5">
        <f t="shared" si="106"/>
        <v>1.8136154306704401E-6</v>
      </c>
      <c r="BJ17" s="8">
        <f t="shared" si="107"/>
        <v>0.49924949209000097</v>
      </c>
      <c r="BK17" s="8">
        <f t="shared" si="108"/>
        <v>0.27867868179503247</v>
      </c>
      <c r="BL17" s="8">
        <f t="shared" si="109"/>
        <v>0.21225681375477315</v>
      </c>
      <c r="BM17" s="8">
        <f t="shared" si="110"/>
        <v>0.37204959974988649</v>
      </c>
      <c r="BN17" s="8">
        <f t="shared" si="111"/>
        <v>0.62737889969176708</v>
      </c>
    </row>
    <row r="18" spans="1:66" x14ac:dyDescent="0.25">
      <c r="A18" t="s">
        <v>154</v>
      </c>
      <c r="B18" t="s">
        <v>162</v>
      </c>
      <c r="C18" t="s">
        <v>169</v>
      </c>
      <c r="D18" t="s">
        <v>501</v>
      </c>
      <c r="E18">
        <f>VLOOKUP(A18,home!$A$2:$E$405,3,FALSE)</f>
        <v>1.3447</v>
      </c>
      <c r="F18">
        <f>VLOOKUP(B18,home!$B$2:$E$405,3,FALSE)</f>
        <v>0.62619999999999998</v>
      </c>
      <c r="G18">
        <f>VLOOKUP(C18,away!$B$2:$E$405,4,FALSE)</f>
        <v>0.78280000000000005</v>
      </c>
      <c r="H18">
        <f>VLOOKUP(A18,away!$A$2:$E$405,3,FALSE)</f>
        <v>1.05</v>
      </c>
      <c r="I18">
        <f>VLOOKUP(C18,away!$B$2:$E$405,3,FALSE)</f>
        <v>1.1028</v>
      </c>
      <c r="J18">
        <f>VLOOKUP(B18,home!$B$2:$E$405,4,FALSE)</f>
        <v>1.1529</v>
      </c>
      <c r="K18" s="3">
        <f t="shared" ref="K18:K81" si="112">E18*F18*G18</f>
        <v>0.65915763239199998</v>
      </c>
      <c r="L18" s="3">
        <f t="shared" ref="L18:L81" si="113">H18*I18*J18</f>
        <v>1.3349890259999999</v>
      </c>
      <c r="M18" s="5">
        <f t="shared" si="58"/>
        <v>0.1361297698133159</v>
      </c>
      <c r="N18" s="5">
        <f t="shared" si="59"/>
        <v>8.9730976768213261E-2</v>
      </c>
      <c r="O18" s="5">
        <f t="shared" si="60"/>
        <v>0.18173174881268278</v>
      </c>
      <c r="P18" s="5">
        <f t="shared" si="61"/>
        <v>0.11978986927782563</v>
      </c>
      <c r="Q18" s="5">
        <f t="shared" si="62"/>
        <v>2.95734290993785E-2</v>
      </c>
      <c r="R18" s="5">
        <f t="shared" si="63"/>
        <v>0.12130494517036003</v>
      </c>
      <c r="S18" s="5">
        <f t="shared" si="64"/>
        <v>2.635281908078807E-2</v>
      </c>
      <c r="T18" s="5">
        <f t="shared" si="65"/>
        <v>3.948020330885936E-2</v>
      </c>
      <c r="U18" s="5">
        <f t="shared" si="66"/>
        <v>7.9959080455935888E-2</v>
      </c>
      <c r="V18" s="5">
        <f t="shared" si="67"/>
        <v>2.5766269911414747E-3</v>
      </c>
      <c r="W18" s="5">
        <f t="shared" si="68"/>
        <v>6.4978505022863352E-3</v>
      </c>
      <c r="X18" s="5">
        <f t="shared" si="69"/>
        <v>8.6745591131408457E-3</v>
      </c>
      <c r="Y18" s="5">
        <f t="shared" si="70"/>
        <v>5.7902206107156608E-3</v>
      </c>
      <c r="Z18" s="5">
        <f t="shared" si="71"/>
        <v>5.3980256867320768E-2</v>
      </c>
      <c r="AA18" s="5">
        <f t="shared" si="72"/>
        <v>3.5581498312575156E-2</v>
      </c>
      <c r="AB18" s="5">
        <f t="shared" si="73"/>
        <v>1.1726908092338492E-2</v>
      </c>
      <c r="AC18" s="5">
        <f t="shared" si="74"/>
        <v>1.4170936437609899E-4</v>
      </c>
      <c r="AD18" s="5">
        <f t="shared" si="75"/>
        <v>1.0707769381810572E-3</v>
      </c>
      <c r="AE18" s="5">
        <f t="shared" si="76"/>
        <v>1.4294754617655916E-3</v>
      </c>
      <c r="AF18" s="5">
        <f t="shared" si="77"/>
        <v>9.5416702719667375E-4</v>
      </c>
      <c r="AG18" s="5">
        <f t="shared" si="78"/>
        <v>4.246008367595343E-4</v>
      </c>
      <c r="AH18" s="5">
        <f t="shared" si="79"/>
        <v>1.80157626346336E-2</v>
      </c>
      <c r="AI18" s="5">
        <f t="shared" si="80"/>
        <v>1.1875227443981343E-2</v>
      </c>
      <c r="AJ18" s="5">
        <f t="shared" si="81"/>
        <v>3.9138234030456224E-3</v>
      </c>
      <c r="AK18" s="5">
        <f t="shared" si="82"/>
        <v>8.599421893173174E-4</v>
      </c>
      <c r="AL18" s="5">
        <f t="shared" si="83"/>
        <v>4.9879894037391245E-6</v>
      </c>
      <c r="AM18" s="5">
        <f t="shared" si="84"/>
        <v>1.4116215827827616E-4</v>
      </c>
      <c r="AN18" s="5">
        <f t="shared" si="85"/>
        <v>1.8844993218797374E-4</v>
      </c>
      <c r="AO18" s="5">
        <f t="shared" si="86"/>
        <v>1.2578929571069455E-4</v>
      </c>
      <c r="AP18" s="5">
        <f t="shared" si="87"/>
        <v>5.597577645401536E-5</v>
      </c>
      <c r="AQ18" s="5">
        <f t="shared" si="88"/>
        <v>1.8681761821984934E-5</v>
      </c>
      <c r="AR18" s="5">
        <f t="shared" si="89"/>
        <v>4.8101690824513352E-3</v>
      </c>
      <c r="AS18" s="5">
        <f t="shared" si="90"/>
        <v>3.1706596637938208E-3</v>
      </c>
      <c r="AT18" s="5">
        <f t="shared" si="91"/>
        <v>1.0449822585535749E-3</v>
      </c>
      <c r="AU18" s="5">
        <f t="shared" si="92"/>
        <v>2.2960267714660634E-4</v>
      </c>
      <c r="AV18" s="5">
        <f t="shared" si="93"/>
        <v>3.7836089264705452E-5</v>
      </c>
      <c r="AW18" s="5">
        <f t="shared" si="94"/>
        <v>1.219242245943574E-7</v>
      </c>
      <c r="AX18" s="5">
        <f t="shared" si="95"/>
        <v>1.5508019005675534E-5</v>
      </c>
      <c r="AY18" s="5">
        <f t="shared" si="96"/>
        <v>2.070303518757627E-5</v>
      </c>
      <c r="AZ18" s="5">
        <f t="shared" si="97"/>
        <v>1.3819162390153087E-5</v>
      </c>
      <c r="BA18" s="5">
        <f t="shared" si="98"/>
        <v>6.1494767131220997E-6</v>
      </c>
      <c r="BB18" s="5">
        <f t="shared" si="99"/>
        <v>2.0523709819151392E-6</v>
      </c>
      <c r="BC18" s="5">
        <f t="shared" si="100"/>
        <v>5.4797854762751037E-7</v>
      </c>
      <c r="BD18" s="5">
        <f t="shared" si="101"/>
        <v>1.0702538230461698E-3</v>
      </c>
      <c r="BE18" s="5">
        <f t="shared" si="102"/>
        <v>7.0546597605759982E-4</v>
      </c>
      <c r="BF18" s="5">
        <f t="shared" si="103"/>
        <v>2.3250664125561943E-4</v>
      </c>
      <c r="BG18" s="5">
        <f t="shared" si="104"/>
        <v>5.1086175721823396E-5</v>
      </c>
      <c r="BH18" s="5">
        <f t="shared" si="105"/>
        <v>8.4184606591896944E-6</v>
      </c>
      <c r="BI18" s="5">
        <f t="shared" si="106"/>
        <v>1.1098185192993354E-6</v>
      </c>
      <c r="BJ18" s="8">
        <f t="shared" si="107"/>
        <v>0.18421509863377586</v>
      </c>
      <c r="BK18" s="8">
        <f t="shared" si="108"/>
        <v>0.28501648555203846</v>
      </c>
      <c r="BL18" s="8">
        <f t="shared" si="109"/>
        <v>0.47633102718134007</v>
      </c>
      <c r="BM18" s="8">
        <f t="shared" si="110"/>
        <v>0.32126154818173608</v>
      </c>
      <c r="BN18" s="8">
        <f t="shared" si="111"/>
        <v>0.67826073894177619</v>
      </c>
    </row>
    <row r="19" spans="1:66" x14ac:dyDescent="0.25">
      <c r="A19" t="s">
        <v>154</v>
      </c>
      <c r="B19" t="s">
        <v>172</v>
      </c>
      <c r="C19" t="s">
        <v>170</v>
      </c>
      <c r="D19" t="s">
        <v>501</v>
      </c>
      <c r="E19">
        <f>VLOOKUP(A19,home!$A$2:$E$405,3,FALSE)</f>
        <v>1.3447</v>
      </c>
      <c r="F19">
        <f>VLOOKUP(B19,home!$B$2:$E$405,3,FALSE)</f>
        <v>1.0176000000000001</v>
      </c>
      <c r="G19">
        <f>VLOOKUP(C19,away!$B$2:$E$405,4,FALSE)</f>
        <v>0.97850000000000004</v>
      </c>
      <c r="H19">
        <f>VLOOKUP(A19,away!$A$2:$E$405,3,FALSE)</f>
        <v>1.05</v>
      </c>
      <c r="I19">
        <f>VLOOKUP(C19,away!$B$2:$E$405,3,FALSE)</f>
        <v>1.2531000000000001</v>
      </c>
      <c r="J19">
        <f>VLOOKUP(B19,home!$B$2:$E$405,4,FALSE)</f>
        <v>0.95240000000000002</v>
      </c>
      <c r="K19" s="3">
        <f t="shared" si="112"/>
        <v>1.33894683552</v>
      </c>
      <c r="L19" s="3">
        <f t="shared" si="113"/>
        <v>1.2531250620000003</v>
      </c>
      <c r="M19" s="5">
        <f t="shared" si="58"/>
        <v>7.4864767160663384E-2</v>
      </c>
      <c r="N19" s="5">
        <f t="shared" si="59"/>
        <v>0.10023994308171186</v>
      </c>
      <c r="O19" s="5">
        <f t="shared" si="60"/>
        <v>9.3814915989821876E-2</v>
      </c>
      <c r="P19" s="5">
        <f t="shared" si="61"/>
        <v>0.12561318488914666</v>
      </c>
      <c r="Q19" s="5">
        <f t="shared" si="62"/>
        <v>6.710797729098153E-2</v>
      </c>
      <c r="R19" s="5">
        <f t="shared" si="63"/>
        <v>5.8780911208135209E-2</v>
      </c>
      <c r="S19" s="5">
        <f t="shared" si="64"/>
        <v>5.2690580684413159E-2</v>
      </c>
      <c r="T19" s="5">
        <f t="shared" si="65"/>
        <v>8.4094688203455822E-2</v>
      </c>
      <c r="U19" s="5">
        <f t="shared" si="66"/>
        <v>7.8704515051114726E-2</v>
      </c>
      <c r="V19" s="5">
        <f t="shared" si="67"/>
        <v>9.8230922894518586E-3</v>
      </c>
      <c r="W19" s="5">
        <f t="shared" si="68"/>
        <v>2.9951337943969258E-2</v>
      </c>
      <c r="X19" s="5">
        <f t="shared" si="69"/>
        <v>3.7532772218019435E-2</v>
      </c>
      <c r="Y19" s="5">
        <f t="shared" si="70"/>
        <v>2.3516628756368754E-2</v>
      </c>
      <c r="Z19" s="5">
        <f t="shared" si="71"/>
        <v>2.4553277667370303E-2</v>
      </c>
      <c r="AA19" s="5">
        <f t="shared" si="72"/>
        <v>3.2875533434369358E-2</v>
      </c>
      <c r="AB19" s="5">
        <f t="shared" si="73"/>
        <v>2.2009295728990411E-2</v>
      </c>
      <c r="AC19" s="5">
        <f t="shared" si="74"/>
        <v>1.0301156628274469E-3</v>
      </c>
      <c r="AD19" s="5">
        <f t="shared" si="75"/>
        <v>1.0025812289916933E-2</v>
      </c>
      <c r="AE19" s="5">
        <f t="shared" si="76"/>
        <v>1.256359664740252E-2</v>
      </c>
      <c r="AF19" s="5">
        <f t="shared" si="77"/>
        <v>7.871878913859643E-3</v>
      </c>
      <c r="AG19" s="5">
        <f t="shared" si="78"/>
        <v>3.2881495839956186E-3</v>
      </c>
      <c r="AH19" s="5">
        <f t="shared" si="79"/>
        <v>7.6920818998066631E-3</v>
      </c>
      <c r="AI19" s="5">
        <f t="shared" si="80"/>
        <v>1.0299288718306801E-2</v>
      </c>
      <c r="AJ19" s="5">
        <f t="shared" si="81"/>
        <v>6.8951000187418661E-3</v>
      </c>
      <c r="AK19" s="5">
        <f t="shared" si="82"/>
        <v>3.077390783562773E-3</v>
      </c>
      <c r="AL19" s="5">
        <f t="shared" si="83"/>
        <v>6.9135917532079998E-5</v>
      </c>
      <c r="AM19" s="5">
        <f t="shared" si="84"/>
        <v>2.6848059278203606E-3</v>
      </c>
      <c r="AN19" s="5">
        <f t="shared" si="85"/>
        <v>3.364397594757857E-3</v>
      </c>
      <c r="AO19" s="5">
        <f t="shared" si="86"/>
        <v>2.1080054722617965E-3</v>
      </c>
      <c r="AP19" s="5">
        <f t="shared" si="87"/>
        <v>8.805314960414676E-4</v>
      </c>
      <c r="AQ19" s="5">
        <f t="shared" si="88"/>
        <v>2.7585402139247944E-4</v>
      </c>
      <c r="AR19" s="5">
        <f t="shared" si="89"/>
        <v>1.9278281215208599E-3</v>
      </c>
      <c r="AS19" s="5">
        <f t="shared" si="90"/>
        <v>2.5812593627368213E-3</v>
      </c>
      <c r="AT19" s="5">
        <f t="shared" si="91"/>
        <v>1.7280845276964197E-3</v>
      </c>
      <c r="AU19" s="5">
        <f t="shared" si="92"/>
        <v>7.7127110329006533E-4</v>
      </c>
      <c r="AV19" s="5">
        <f t="shared" si="93"/>
        <v>2.5817275076956298E-4</v>
      </c>
      <c r="AW19" s="5">
        <f t="shared" si="94"/>
        <v>3.2222481210690669E-6</v>
      </c>
      <c r="AX19" s="5">
        <f t="shared" si="95"/>
        <v>5.9913540017340146E-4</v>
      </c>
      <c r="AY19" s="5">
        <f t="shared" si="96"/>
        <v>7.5079158548868857E-4</v>
      </c>
      <c r="AZ19" s="5">
        <f t="shared" si="97"/>
        <v>4.7041787605729587E-4</v>
      </c>
      <c r="BA19" s="5">
        <f t="shared" si="98"/>
        <v>1.9649747670006905E-4</v>
      </c>
      <c r="BB19" s="5">
        <f t="shared" si="99"/>
        <v>6.1558978168154449E-5</v>
      </c>
      <c r="BC19" s="5">
        <f t="shared" si="100"/>
        <v>1.5428219666725031E-5</v>
      </c>
      <c r="BD19" s="5">
        <f t="shared" si="101"/>
        <v>4.0263495571769468E-4</v>
      </c>
      <c r="BE19" s="5">
        <f t="shared" si="102"/>
        <v>5.3910679982794262E-4</v>
      </c>
      <c r="BF19" s="5">
        <f t="shared" si="103"/>
        <v>3.6091767181846901E-4</v>
      </c>
      <c r="BG19" s="5">
        <f t="shared" si="104"/>
        <v>1.6108319152152839E-4</v>
      </c>
      <c r="BH19" s="5">
        <f t="shared" si="105"/>
        <v>5.3920457385803127E-5</v>
      </c>
      <c r="BI19" s="5">
        <f t="shared" si="106"/>
        <v>1.4439325157302422E-5</v>
      </c>
      <c r="BJ19" s="8">
        <f t="shared" si="107"/>
        <v>0.38760020897820968</v>
      </c>
      <c r="BK19" s="8">
        <f t="shared" si="108"/>
        <v>0.26484166818952337</v>
      </c>
      <c r="BL19" s="8">
        <f t="shared" si="109"/>
        <v>0.32294775110029217</v>
      </c>
      <c r="BM19" s="8">
        <f t="shared" si="110"/>
        <v>0.47877363697756736</v>
      </c>
      <c r="BN19" s="8">
        <f t="shared" si="111"/>
        <v>0.52042169962046048</v>
      </c>
    </row>
    <row r="20" spans="1:66" x14ac:dyDescent="0.25">
      <c r="A20" t="s">
        <v>154</v>
      </c>
      <c r="B20" t="s">
        <v>155</v>
      </c>
      <c r="C20" t="s">
        <v>159</v>
      </c>
      <c r="D20" t="s">
        <v>501</v>
      </c>
      <c r="E20">
        <f>VLOOKUP(A20,home!$A$2:$E$405,3,FALSE)</f>
        <v>1.3447</v>
      </c>
      <c r="F20">
        <f>VLOOKUP(B20,home!$B$2:$E$405,3,FALSE)</f>
        <v>1.7222</v>
      </c>
      <c r="G20">
        <f>VLOOKUP(C20,away!$B$2:$E$405,4,FALSE)</f>
        <v>1.0176000000000001</v>
      </c>
      <c r="H20">
        <f>VLOOKUP(A20,away!$A$2:$E$405,3,FALSE)</f>
        <v>1.05</v>
      </c>
      <c r="I20">
        <f>VLOOKUP(C20,away!$B$2:$E$405,3,FALSE)</f>
        <v>0.65159999999999996</v>
      </c>
      <c r="J20">
        <f>VLOOKUP(B20,home!$B$2:$E$405,4,FALSE)</f>
        <v>0.90229999999999999</v>
      </c>
      <c r="K20" s="3">
        <f t="shared" si="112"/>
        <v>2.3566011651840002</v>
      </c>
      <c r="L20" s="3">
        <f t="shared" si="113"/>
        <v>0.61733561400000003</v>
      </c>
      <c r="M20" s="5">
        <f t="shared" ref="M20:M83" si="114">_xlfn.POISSON.DIST(0,K20,FALSE) * _xlfn.POISSON.DIST(0,L20,FALSE)</f>
        <v>5.1101737561811855E-2</v>
      </c>
      <c r="N20" s="5">
        <f t="shared" ref="N20:N83" si="115">_xlfn.POISSON.DIST(1,K20,FALSE) * _xlfn.POISSON.DIST(0,L20,FALSE)</f>
        <v>0.1204264142810928</v>
      </c>
      <c r="O20" s="5">
        <f t="shared" ref="O20:O83" si="116">_xlfn.POISSON.DIST(0,K20,FALSE) * _xlfn.POISSON.DIST(1,L20,FALSE)</f>
        <v>3.1546922534187991E-2</v>
      </c>
      <c r="P20" s="5">
        <f t="shared" ref="P20:P83" si="117">_xlfn.POISSON.DIST(1,K20,FALSE) * _xlfn.POISSON.DIST(1,L20,FALSE)</f>
        <v>7.4343514402036806E-2</v>
      </c>
      <c r="Q20" s="5">
        <f t="shared" ref="Q20:Q83" si="118">_xlfn.POISSON.DIST(2,K20,FALSE) * _xlfn.POISSON.DIST(0,L20,FALSE)</f>
        <v>0.14189851410687726</v>
      </c>
      <c r="R20" s="5">
        <f t="shared" ref="R20:R83" si="119">_xlfn.POISSON.DIST(0,K20,FALSE) * _xlfn.POISSON.DIST(2,L20,FALSE)</f>
        <v>9.7375193962266886E-3</v>
      </c>
      <c r="S20" s="5">
        <f t="shared" ref="S20:S83" si="120">_xlfn.POISSON.DIST(2,K20,FALSE) * _xlfn.POISSON.DIST(2,L20,FALSE)</f>
        <v>2.703899317983334E-2</v>
      </c>
      <c r="T20" s="5">
        <f t="shared" ref="T20:T83" si="121">_xlfn.POISSON.DIST(2,K20,FALSE) * _xlfn.POISSON.DIST(1,L20,FALSE)</f>
        <v>8.7599006331856757E-2</v>
      </c>
      <c r="U20" s="5">
        <f t="shared" ref="U20:U83" si="122">_xlfn.POISSON.DIST(1,K20,FALSE) * _xlfn.POISSON.DIST(2,L20,FALSE)</f>
        <v>2.2947449555149615E-2</v>
      </c>
      <c r="V20" s="5">
        <f t="shared" ref="V20:V83" si="123">_xlfn.POISSON.DIST(3,K20,FALSE) * _xlfn.POISSON.DIST(3,L20,FALSE)</f>
        <v>4.3707445725848799E-3</v>
      </c>
      <c r="W20" s="5">
        <f t="shared" ref="W20:W83" si="124">_xlfn.POISSON.DIST(3,K20,FALSE) * _xlfn.POISSON.DIST(0,L20,FALSE)</f>
        <v>0.11146606789404838</v>
      </c>
      <c r="X20" s="5">
        <f t="shared" ref="X20:X83" si="125">_xlfn.POISSON.DIST(3,K20,FALSE) * _xlfn.POISSON.DIST(1,L20,FALSE)</f>
        <v>6.8811973463538068E-2</v>
      </c>
      <c r="Y20" s="5">
        <f t="shared" ref="Y20:Y83" si="126">_xlfn.POISSON.DIST(3,K20,FALSE) * _xlfn.POISSON.DIST(2,L20,FALSE)</f>
        <v>2.1240040944332485E-2</v>
      </c>
      <c r="Z20" s="5">
        <f t="shared" ref="Z20:Z83" si="127">_xlfn.POISSON.DIST(0,K20,FALSE) * _xlfn.POISSON.DIST(3,L20,FALSE)</f>
        <v>2.0037725051021715E-3</v>
      </c>
      <c r="AA20" s="5">
        <f t="shared" ref="AA20:AA83" si="128">_xlfn.POISSON.DIST(1,K20,FALSE) * _xlfn.POISSON.DIST(3,L20,FALSE)</f>
        <v>4.7220926202874393E-3</v>
      </c>
      <c r="AB20" s="5">
        <f t="shared" ref="AB20:AB83" si="129">_xlfn.POISSON.DIST(2,K20,FALSE) * _xlfn.POISSON.DIST(3,L20,FALSE)</f>
        <v>5.5640444855380765E-3</v>
      </c>
      <c r="AC20" s="5">
        <f t="shared" ref="AC20:AC83" si="130">_xlfn.POISSON.DIST(4,K20,FALSE) * _xlfn.POISSON.DIST(4,L20,FALSE)</f>
        <v>3.9741372747667097E-4</v>
      </c>
      <c r="AD20" s="5">
        <f t="shared" ref="AD20:AD83" si="131">_xlfn.POISSON.DIST(4,K20,FALSE) * _xlfn.POISSON.DIST(0,L20,FALSE)</f>
        <v>6.5670266369398336E-2</v>
      </c>
      <c r="AE20" s="5">
        <f t="shared" ref="AE20:AE83" si="132">_xlfn.POISSON.DIST(4,K20,FALSE) * _xlfn.POISSON.DIST(1,L20,FALSE)</f>
        <v>4.0540594210696078E-2</v>
      </c>
      <c r="AF20" s="5">
        <f t="shared" ref="AF20:AF83" si="133">_xlfn.POISSON.DIST(4,K20,FALSE) * _xlfn.POISSON.DIST(2,L20,FALSE)</f>
        <v>1.2513576309492454E-2</v>
      </c>
      <c r="AG20" s="5">
        <f t="shared" ref="AG20:AG83" si="134">_xlfn.POISSON.DIST(4,K20,FALSE) * _xlfn.POISSON.DIST(3,L20,FALSE)</f>
        <v>2.5750254381187933E-3</v>
      </c>
      <c r="AH20" s="5">
        <f t="shared" ref="AH20:AH83" si="135">_xlfn.POISSON.DIST(0,K20,FALSE) * _xlfn.POISSON.DIST(4,L20,FALSE)</f>
        <v>3.0925003243839166E-4</v>
      </c>
      <c r="AI20" s="5">
        <f t="shared" ref="AI20:AI83" si="136">_xlfn.POISSON.DIST(1,K20,FALSE) * _xlfn.POISSON.DIST(4,L20,FALSE)</f>
        <v>7.2877898677750359E-4</v>
      </c>
      <c r="AJ20" s="5">
        <f t="shared" ref="AJ20:AJ83" si="137">_xlfn.POISSON.DIST(2,K20,FALSE) * _xlfn.POISSON.DIST(4,L20,FALSE)</f>
        <v>8.5872070470074046E-4</v>
      </c>
      <c r="AK20" s="5">
        <f t="shared" ref="AK20:AK83" si="138">_xlfn.POISSON.DIST(3,K20,FALSE) * _xlfn.POISSON.DIST(4,L20,FALSE)</f>
        <v>6.745540710884633E-4</v>
      </c>
      <c r="AL20" s="5">
        <f t="shared" ref="AL20:AL83" si="139">_xlfn.POISSON.DIST(5,K20,FALSE) * _xlfn.POISSON.DIST(5,L20,FALSE)</f>
        <v>2.3126519435071407E-5</v>
      </c>
      <c r="AM20" s="5">
        <f t="shared" ref="AM20:AM83" si="140">_xlfn.POISSON.DIST(5,K20,FALSE) * _xlfn.POISSON.DIST(0,L20,FALSE)</f>
        <v>3.0951725248813535E-2</v>
      </c>
      <c r="AN20" s="5">
        <f t="shared" ref="AN20:AN83" si="141">_xlfn.POISSON.DIST(5,K20,FALSE) * _xlfn.POISSON.DIST(1,L20,FALSE)</f>
        <v>1.9107602310835612E-2</v>
      </c>
      <c r="AO20" s="5">
        <f t="shared" ref="AO20:AO83" si="142">_xlfn.POISSON.DIST(5,K20,FALSE) * _xlfn.POISSON.DIST(2,L20,FALSE)</f>
        <v>5.8979017023137606E-3</v>
      </c>
      <c r="AP20" s="5">
        <f t="shared" ref="AP20:AP83" si="143">_xlfn.POISSON.DIST(5,K20,FALSE) * _xlfn.POISSON.DIST(3,L20,FALSE)</f>
        <v>1.2136615895698372E-3</v>
      </c>
      <c r="AQ20" s="5">
        <f t="shared" ref="AQ20:AQ83" si="144">_xlfn.POISSON.DIST(5,K20,FALSE) * _xlfn.POISSON.DIST(4,L20,FALSE)</f>
        <v>1.873091306463278E-4</v>
      </c>
      <c r="AR20" s="5">
        <f t="shared" ref="AR20:AR83" si="145">_xlfn.POISSON.DIST(0,K20,FALSE) * _xlfn.POISSON.DIST(5,L20,FALSE)</f>
        <v>3.8182211730974904E-5</v>
      </c>
      <c r="AS20" s="5">
        <f t="shared" ref="AS20:AS83" si="146">_xlfn.POISSON.DIST(1,K20,FALSE) * _xlfn.POISSON.DIST(5,L20,FALSE)</f>
        <v>8.9980244654517662E-5</v>
      </c>
      <c r="AT20" s="5">
        <f t="shared" ref="AT20:AT83" si="147">_xlfn.POISSON.DIST(2,K20,FALSE) * _xlfn.POISSON.DIST(5,L20,FALSE)</f>
        <v>1.0602377469818891E-4</v>
      </c>
      <c r="AU20" s="5">
        <f t="shared" ref="AU20:AU83" si="148">_xlfn.POISSON.DIST(3,K20,FALSE) * _xlfn.POISSON.DIST(5,L20,FALSE)</f>
        <v>8.3285250330319272E-5</v>
      </c>
      <c r="AV20" s="5">
        <f t="shared" ref="AV20:AV83" si="149">_xlfn.POISSON.DIST(4,K20,FALSE) * _xlfn.POISSON.DIST(5,L20,FALSE)</f>
        <v>4.9067529492767892E-5</v>
      </c>
      <c r="AW20" s="5">
        <f t="shared" ref="AW20:AW83" si="150">_xlfn.POISSON.DIST(6,K20,FALSE) * _xlfn.POISSON.DIST(6,L20,FALSE)</f>
        <v>9.3457722918291126E-7</v>
      </c>
      <c r="AX20" s="5">
        <f t="shared" ref="AX20:AX83" si="151">_xlfn.POISSON.DIST(6,K20,FALSE) * _xlfn.POISSON.DIST(0,L20,FALSE)</f>
        <v>1.2156811964301508E-2</v>
      </c>
      <c r="AY20" s="5">
        <f t="shared" ref="AY20:AY83" si="152">_xlfn.POISSON.DIST(6,K20,FALSE) * _xlfn.POISSON.DIST(1,L20,FALSE)</f>
        <v>7.504832978264619E-3</v>
      </c>
      <c r="AZ20" s="5">
        <f t="shared" ref="AZ20:AZ83" si="153">_xlfn.POISSON.DIST(6,K20,FALSE) * _xlfn.POISSON.DIST(2,L20,FALSE)</f>
        <v>2.3165003373022187E-3</v>
      </c>
      <c r="BA20" s="5">
        <f t="shared" ref="BA20:BA83" si="154">_xlfn.POISSON.DIST(6,K20,FALSE) * _xlfn.POISSON.DIST(3,L20,FALSE)</f>
        <v>4.7668605268655752E-4</v>
      </c>
      <c r="BB20" s="5">
        <f t="shared" ref="BB20:BB83" si="155">_xlfn.POISSON.DIST(6,K20,FALSE) * _xlfn.POISSON.DIST(4,L20,FALSE)</f>
        <v>7.3568819255123062E-5</v>
      </c>
      <c r="BC20" s="5">
        <f t="shared" ref="BC20:BC83" si="156">_xlfn.POISSON.DIST(6,K20,FALSE) * _xlfn.POISSON.DIST(5,L20,FALSE)</f>
        <v>9.0833304412232878E-6</v>
      </c>
      <c r="BD20" s="5">
        <f t="shared" ref="BD20:BD83" si="157">_xlfn.POISSON.DIST(0,K20,FALSE) * _xlfn.POISSON.DIST(6,L20,FALSE)</f>
        <v>3.9285398538032314E-6</v>
      </c>
      <c r="BE20" s="5">
        <f t="shared" ref="BE20:BE83" si="158">_xlfn.POISSON.DIST(1,K20,FALSE) * _xlfn.POISSON.DIST(6,L20,FALSE)</f>
        <v>9.2580015969444769E-6</v>
      </c>
      <c r="BF20" s="5">
        <f t="shared" ref="BF20:BF83" si="159">_xlfn.POISSON.DIST(2,K20,FALSE) * _xlfn.POISSON.DIST(6,L20,FALSE)</f>
        <v>1.0908708675317349E-5</v>
      </c>
      <c r="BG20" s="5">
        <f t="shared" ref="BG20:BG83" si="160">_xlfn.POISSON.DIST(3,K20,FALSE) * _xlfn.POISSON.DIST(6,L20,FALSE)</f>
        <v>8.5691585249685567E-6</v>
      </c>
      <c r="BH20" s="5">
        <f t="shared" ref="BH20:BH83" si="161">_xlfn.POISSON.DIST(4,K20,FALSE) * _xlfn.POISSON.DIST(6,L20,FALSE)</f>
        <v>5.0485222411468278E-6</v>
      </c>
      <c r="BI20" s="5">
        <f t="shared" ref="BI20:BI83" si="162">_xlfn.POISSON.DIST(5,K20,FALSE) * _xlfn.POISSON.DIST(6,L20,FALSE)</f>
        <v>2.3794706791887895E-6</v>
      </c>
      <c r="BJ20" s="8">
        <f t="shared" ref="BJ20:BJ83" si="163">SUM(N20,Q20,T20,W20,X20,Y20,AD20,AE20,AF20,AG20,AM20,AN20,AO20,AP20,AQ20,AX20,AY20,AZ20,BA20,BB20,BC20)</f>
        <v>0.75263716281388193</v>
      </c>
      <c r="BK20" s="8">
        <f t="shared" ref="BK20:BK83" si="164">SUM(M20,P20,S20,V20,AC20,AL20,AY20)</f>
        <v>0.16478036294144321</v>
      </c>
      <c r="BL20" s="8">
        <f t="shared" ref="BL20:BL83" si="165">SUM(O20,R20,U20,AA20,AB20,AH20,AI20,AJ20,AK20,AR20,AS20,AT20,AU20,AV20,BD20,BE20,BF20,BG20,BH20,BI20)</f>
        <v>7.7495963798873052E-2</v>
      </c>
      <c r="BM20" s="8">
        <f t="shared" ref="BM20:BM83" si="166">SUM(S20:BI20)</f>
        <v>0.56035874137603137</v>
      </c>
      <c r="BN20" s="8">
        <f t="shared" ref="BN20:BN83" si="167">SUM(M20:R20)</f>
        <v>0.4290546222822334</v>
      </c>
    </row>
    <row r="21" spans="1:66" x14ac:dyDescent="0.25">
      <c r="A21" t="s">
        <v>154</v>
      </c>
      <c r="B21" t="s">
        <v>173</v>
      </c>
      <c r="C21" t="s">
        <v>166</v>
      </c>
      <c r="D21" t="s">
        <v>502</v>
      </c>
      <c r="E21">
        <f>VLOOKUP(A21,home!$A$2:$E$405,3,FALSE)</f>
        <v>1.3447</v>
      </c>
      <c r="F21">
        <f>VLOOKUP(B21,home!$B$2:$E$405,3,FALSE)</f>
        <v>0.93940000000000001</v>
      </c>
      <c r="G21">
        <f>VLOOKUP(C21,away!$B$2:$E$405,4,FALSE)</f>
        <v>1.2916000000000001</v>
      </c>
      <c r="H21">
        <f>VLOOKUP(A21,away!$A$2:$E$405,3,FALSE)</f>
        <v>1.05</v>
      </c>
      <c r="I21">
        <f>VLOOKUP(C21,away!$B$2:$E$405,3,FALSE)</f>
        <v>0.85209999999999997</v>
      </c>
      <c r="J21">
        <f>VLOOKUP(B21,home!$B$2:$E$405,4,FALSE)</f>
        <v>1.1529</v>
      </c>
      <c r="K21" s="3">
        <f t="shared" si="112"/>
        <v>1.6315635600880003</v>
      </c>
      <c r="L21" s="3">
        <f t="shared" si="113"/>
        <v>1.0315053944999999</v>
      </c>
      <c r="M21" s="5">
        <f t="shared" si="114"/>
        <v>6.9733882894936622E-2</v>
      </c>
      <c r="N21" s="5">
        <f t="shared" si="115"/>
        <v>0.11377526223482251</v>
      </c>
      <c r="O21" s="5">
        <f t="shared" si="116"/>
        <v>7.1930876385558382E-2</v>
      </c>
      <c r="P21" s="5">
        <f t="shared" si="117"/>
        <v>0.11735979675587151</v>
      </c>
      <c r="Q21" s="5">
        <f t="shared" si="118"/>
        <v>9.2815785950896429E-2</v>
      </c>
      <c r="R21" s="5">
        <f t="shared" si="119"/>
        <v>3.7098543511408066E-2</v>
      </c>
      <c r="S21" s="5">
        <f t="shared" si="120"/>
        <v>4.9378154932698988E-2</v>
      </c>
      <c r="T21" s="5">
        <f t="shared" si="121"/>
        <v>9.5739983903106951E-2</v>
      </c>
      <c r="U21" s="5">
        <f t="shared" si="122"/>
        <v>6.0528631725552527E-2</v>
      </c>
      <c r="V21" s="5">
        <f t="shared" si="123"/>
        <v>9.2335317997619976E-3</v>
      </c>
      <c r="W21" s="5">
        <f t="shared" si="124"/>
        <v>5.0478284719470114E-2</v>
      </c>
      <c r="X21" s="5">
        <f t="shared" si="125"/>
        <v>5.2068622993240332E-2</v>
      </c>
      <c r="Y21" s="5">
        <f t="shared" si="126"/>
        <v>2.6854532750857068E-2</v>
      </c>
      <c r="Z21" s="5">
        <f t="shared" si="127"/>
        <v>1.2755782586703466E-2</v>
      </c>
      <c r="AA21" s="5">
        <f t="shared" si="128"/>
        <v>2.0811870048870428E-2</v>
      </c>
      <c r="AB21" s="5">
        <f t="shared" si="129"/>
        <v>1.6977944394511932E-2</v>
      </c>
      <c r="AC21" s="5">
        <f t="shared" si="130"/>
        <v>9.7123285909627365E-4</v>
      </c>
      <c r="AD21" s="5">
        <f t="shared" si="131"/>
        <v>2.0589632481008598E-2</v>
      </c>
      <c r="AE21" s="5">
        <f t="shared" si="132"/>
        <v>2.123831697493278E-2</v>
      </c>
      <c r="AF21" s="5">
        <f t="shared" si="133"/>
        <v>1.0953719264872042E-2</v>
      </c>
      <c r="AG21" s="5">
        <f t="shared" si="134"/>
        <v>3.7662735038513622E-3</v>
      </c>
      <c r="AH21" s="5">
        <f t="shared" si="135"/>
        <v>3.2894146373134451E-3</v>
      </c>
      <c r="AI21" s="5">
        <f t="shared" si="136"/>
        <v>5.3668890562607032E-3</v>
      </c>
      <c r="AJ21" s="5">
        <f t="shared" si="137"/>
        <v>4.3782103076150207E-3</v>
      </c>
      <c r="AK21" s="5">
        <f t="shared" si="138"/>
        <v>2.3811094654354473E-3</v>
      </c>
      <c r="AL21" s="5">
        <f t="shared" si="139"/>
        <v>6.5382099039512463E-5</v>
      </c>
      <c r="AM21" s="5">
        <f t="shared" si="140"/>
        <v>6.718658814323584E-3</v>
      </c>
      <c r="AN21" s="5">
        <f t="shared" si="141"/>
        <v>6.9303328107797489E-3</v>
      </c>
      <c r="AO21" s="5">
        <f t="shared" si="142"/>
        <v>3.5743378399998292E-3</v>
      </c>
      <c r="AP21" s="5">
        <f t="shared" si="143"/>
        <v>1.2289829212417673E-3</v>
      </c>
      <c r="AQ21" s="5">
        <f t="shared" si="144"/>
        <v>3.1692562825231271E-4</v>
      </c>
      <c r="AR21" s="5">
        <f t="shared" si="145"/>
        <v>6.786097886272162E-4</v>
      </c>
      <c r="AS21" s="5">
        <f t="shared" si="146"/>
        <v>1.1071950026431863E-3</v>
      </c>
      <c r="AT21" s="5">
        <f t="shared" si="147"/>
        <v>9.0322951011208015E-4</v>
      </c>
      <c r="AU21" s="5">
        <f t="shared" si="148"/>
        <v>4.9122545169833518E-4</v>
      </c>
      <c r="AV21" s="5">
        <f t="shared" si="149"/>
        <v>2.0036638669469303E-4</v>
      </c>
      <c r="AW21" s="5">
        <f t="shared" si="150"/>
        <v>3.0565524949208929E-6</v>
      </c>
      <c r="AX21" s="5">
        <f t="shared" si="151"/>
        <v>1.8269864823524003E-3</v>
      </c>
      <c r="AY21" s="5">
        <f t="shared" si="152"/>
        <v>1.8845464122250796E-3</v>
      </c>
      <c r="AZ21" s="5">
        <f t="shared" si="153"/>
        <v>9.7195989519789508E-4</v>
      </c>
      <c r="BA21" s="5">
        <f t="shared" si="154"/>
        <v>3.3419395837809449E-4</v>
      </c>
      <c r="BB21" s="5">
        <f t="shared" si="155"/>
        <v>8.6180717719078185E-5</v>
      </c>
      <c r="BC21" s="5">
        <f t="shared" si="156"/>
        <v>1.7779175045822184E-5</v>
      </c>
      <c r="BD21" s="5">
        <f t="shared" si="157"/>
        <v>1.1666494295491298E-4</v>
      </c>
      <c r="BE21" s="5">
        <f t="shared" si="158"/>
        <v>1.903462696649813E-4</v>
      </c>
      <c r="BF21" s="5">
        <f t="shared" si="159"/>
        <v>1.5528101869203374E-4</v>
      </c>
      <c r="BG21" s="5">
        <f t="shared" si="160"/>
        <v>8.4450283890421946E-5</v>
      </c>
      <c r="BH21" s="5">
        <f t="shared" si="161"/>
        <v>3.4446501458674791E-5</v>
      </c>
      <c r="BI21" s="5">
        <f t="shared" si="162"/>
        <v>1.124033131049839E-5</v>
      </c>
      <c r="BJ21" s="8">
        <f t="shared" si="163"/>
        <v>0.51217129943257389</v>
      </c>
      <c r="BK21" s="8">
        <f t="shared" si="164"/>
        <v>0.24862652775362998</v>
      </c>
      <c r="BL21" s="8">
        <f t="shared" si="165"/>
        <v>0.22673654502027299</v>
      </c>
      <c r="BM21" s="8">
        <f t="shared" si="166"/>
        <v>0.49569451719995661</v>
      </c>
      <c r="BN21" s="8">
        <f t="shared" si="167"/>
        <v>0.50271414773349354</v>
      </c>
    </row>
    <row r="22" spans="1:66" x14ac:dyDescent="0.25">
      <c r="A22" t="s">
        <v>10</v>
      </c>
      <c r="B22" t="s">
        <v>50</v>
      </c>
      <c r="C22" t="s">
        <v>241</v>
      </c>
      <c r="D22" t="s">
        <v>502</v>
      </c>
      <c r="E22">
        <f>VLOOKUP(A22,home!$A$2:$E$405,3,FALSE)</f>
        <v>1.5425</v>
      </c>
      <c r="F22">
        <f>VLOOKUP(B22,home!$B$2:$E$405,3,FALSE)</f>
        <v>1.1059000000000001</v>
      </c>
      <c r="G22">
        <f>VLOOKUP(C22,away!$B$2:$E$405,4,FALSE)</f>
        <v>0.87709999999999999</v>
      </c>
      <c r="H22">
        <f>VLOOKUP(A22,away!$A$2:$E$405,3,FALSE)</f>
        <v>1.4443999999999999</v>
      </c>
      <c r="I22">
        <f>VLOOKUP(C22,away!$B$2:$E$405,3,FALSE)</f>
        <v>1.0995999999999999</v>
      </c>
      <c r="J22">
        <f>VLOOKUP(B22,home!$B$2:$E$405,4,FALSE)</f>
        <v>1.2218</v>
      </c>
      <c r="K22" s="3">
        <f t="shared" si="112"/>
        <v>1.4962016928250002</v>
      </c>
      <c r="L22" s="3">
        <f t="shared" si="113"/>
        <v>1.9405388048319996</v>
      </c>
      <c r="M22" s="5">
        <f t="shared" si="114"/>
        <v>3.2169370763341025E-2</v>
      </c>
      <c r="N22" s="5">
        <f t="shared" si="115"/>
        <v>4.81318669932259E-2</v>
      </c>
      <c r="O22" s="5">
        <f t="shared" si="116"/>
        <v>6.2425912293291259E-2</v>
      </c>
      <c r="P22" s="5">
        <f t="shared" si="117"/>
        <v>9.3401755649367368E-2</v>
      </c>
      <c r="Q22" s="5">
        <f t="shared" si="118"/>
        <v>3.6007490437046173E-2</v>
      </c>
      <c r="R22" s="5">
        <f t="shared" si="119"/>
        <v>6.0569952616085332E-2</v>
      </c>
      <c r="S22" s="5">
        <f t="shared" si="120"/>
        <v>6.77965386901936E-2</v>
      </c>
      <c r="T22" s="5">
        <f t="shared" si="121"/>
        <v>6.9873932457705248E-2</v>
      </c>
      <c r="U22" s="5">
        <f t="shared" si="122"/>
        <v>9.0624865638516919E-2</v>
      </c>
      <c r="V22" s="5">
        <f t="shared" si="123"/>
        <v>2.1871445451081783E-2</v>
      </c>
      <c r="W22" s="5">
        <f t="shared" si="124"/>
        <v>1.7958156048762833E-2</v>
      </c>
      <c r="X22" s="5">
        <f t="shared" si="125"/>
        <v>3.4848498675852775E-2</v>
      </c>
      <c r="Y22" s="5">
        <f t="shared" si="126"/>
        <v>3.3812431985314431E-2</v>
      </c>
      <c r="Z22" s="5">
        <f t="shared" si="127"/>
        <v>3.9179447819449688E-2</v>
      </c>
      <c r="AA22" s="5">
        <f t="shared" si="128"/>
        <v>5.8620356151409383E-2</v>
      </c>
      <c r="AB22" s="5">
        <f t="shared" si="129"/>
        <v>4.3853938053871569E-2</v>
      </c>
      <c r="AC22" s="5">
        <f t="shared" si="130"/>
        <v>3.9688983558864429E-3</v>
      </c>
      <c r="AD22" s="5">
        <f t="shared" si="131"/>
        <v>6.7172558700436162E-3</v>
      </c>
      <c r="AE22" s="5">
        <f t="shared" si="132"/>
        <v>1.3035095677805173E-2</v>
      </c>
      <c r="AF22" s="5">
        <f t="shared" si="133"/>
        <v>1.2647554493739409E-2</v>
      </c>
      <c r="AG22" s="5">
        <f t="shared" si="134"/>
        <v>8.1810234271095517E-3</v>
      </c>
      <c r="AH22" s="5">
        <f t="shared" si="135"/>
        <v>1.9007309711383164E-2</v>
      </c>
      <c r="AI22" s="5">
        <f t="shared" si="136"/>
        <v>2.8438768966220555E-2</v>
      </c>
      <c r="AJ22" s="5">
        <f t="shared" si="137"/>
        <v>2.1275067134559136E-2</v>
      </c>
      <c r="AK22" s="5">
        <f t="shared" si="138"/>
        <v>1.0610597153897637E-2</v>
      </c>
      <c r="AL22" s="5">
        <f t="shared" si="139"/>
        <v>4.6093792404061461E-4</v>
      </c>
      <c r="AM22" s="5">
        <f t="shared" si="140"/>
        <v>2.0100739207795856E-3</v>
      </c>
      <c r="AN22" s="5">
        <f t="shared" si="141"/>
        <v>3.9006264438535888E-3</v>
      </c>
      <c r="AO22" s="5">
        <f t="shared" si="142"/>
        <v>3.7846584887258681E-3</v>
      </c>
      <c r="AP22" s="5">
        <f t="shared" si="143"/>
        <v>2.4480922201364592E-3</v>
      </c>
      <c r="AQ22" s="5">
        <f t="shared" si="144"/>
        <v>1.1876544877455313E-3</v>
      </c>
      <c r="AR22" s="5">
        <f t="shared" si="145"/>
        <v>7.3768844140798262E-3</v>
      </c>
      <c r="AS22" s="5">
        <f t="shared" si="146"/>
        <v>1.1037306948120594E-2</v>
      </c>
      <c r="AT22" s="5">
        <f t="shared" si="147"/>
        <v>8.2570186700035852E-3</v>
      </c>
      <c r="AU22" s="5">
        <f t="shared" si="148"/>
        <v>4.1180551039156658E-3</v>
      </c>
      <c r="AV22" s="5">
        <f t="shared" si="149"/>
        <v>1.5403602544063128E-3</v>
      </c>
      <c r="AW22" s="5">
        <f t="shared" si="150"/>
        <v>3.7175123010547572E-5</v>
      </c>
      <c r="AX22" s="5">
        <f t="shared" si="151"/>
        <v>5.0124600049563338E-4</v>
      </c>
      <c r="AY22" s="5">
        <f t="shared" si="152"/>
        <v>9.7268731472861629E-4</v>
      </c>
      <c r="AZ22" s="5">
        <f t="shared" si="153"/>
        <v>9.4376873959935821E-4</v>
      </c>
      <c r="BA22" s="5">
        <f t="shared" si="154"/>
        <v>6.1047328732664701E-4</v>
      </c>
      <c r="BB22" s="5">
        <f t="shared" si="155"/>
        <v>2.9616177584267859E-4</v>
      </c>
      <c r="BC22" s="5">
        <f t="shared" si="156"/>
        <v>1.1494268370613478E-4</v>
      </c>
      <c r="BD22" s="5">
        <f t="shared" si="157"/>
        <v>2.3858550773803795E-3</v>
      </c>
      <c r="BE22" s="5">
        <f t="shared" si="158"/>
        <v>3.5697204056116452E-3</v>
      </c>
      <c r="BF22" s="5">
        <f t="shared" si="159"/>
        <v>2.6705108568940449E-3</v>
      </c>
      <c r="BG22" s="5">
        <f t="shared" si="160"/>
        <v>1.3318742882641374E-3</v>
      </c>
      <c r="BH22" s="5">
        <f t="shared" si="161"/>
        <v>4.981881411827236E-4</v>
      </c>
      <c r="BI22" s="5">
        <f t="shared" si="162"/>
        <v>1.4907798803658626E-4</v>
      </c>
      <c r="BJ22" s="8">
        <f t="shared" si="163"/>
        <v>0.29798369142954523</v>
      </c>
      <c r="BK22" s="8">
        <f t="shared" si="164"/>
        <v>0.22064163414863941</v>
      </c>
      <c r="BL22" s="8">
        <f t="shared" si="165"/>
        <v>0.4383616198671304</v>
      </c>
      <c r="BM22" s="8">
        <f t="shared" si="166"/>
        <v>0.66252453232068975</v>
      </c>
      <c r="BN22" s="8">
        <f t="shared" si="167"/>
        <v>0.33270634875235705</v>
      </c>
    </row>
    <row r="23" spans="1:66" x14ac:dyDescent="0.25">
      <c r="A23" t="s">
        <v>10</v>
      </c>
      <c r="B23" t="s">
        <v>245</v>
      </c>
      <c r="C23" t="s">
        <v>11</v>
      </c>
      <c r="D23" t="s">
        <v>502</v>
      </c>
      <c r="E23">
        <f>VLOOKUP(A23,home!$A$2:$E$405,3,FALSE)</f>
        <v>1.5425</v>
      </c>
      <c r="F23">
        <f>VLOOKUP(B23,home!$B$2:$E$405,3,FALSE)</f>
        <v>1.2966</v>
      </c>
      <c r="G23">
        <f>VLOOKUP(C23,away!$B$2:$E$405,4,FALSE)</f>
        <v>0.95340000000000003</v>
      </c>
      <c r="H23">
        <f>VLOOKUP(A23,away!$A$2:$E$405,3,FALSE)</f>
        <v>1.4443999999999999</v>
      </c>
      <c r="I23">
        <f>VLOOKUP(C23,away!$B$2:$E$405,3,FALSE)</f>
        <v>0.8145</v>
      </c>
      <c r="J23">
        <f>VLOOKUP(B23,home!$B$2:$E$405,4,FALSE)</f>
        <v>0.6109</v>
      </c>
      <c r="K23" s="3">
        <f t="shared" si="112"/>
        <v>1.9068052437</v>
      </c>
      <c r="L23" s="3">
        <f t="shared" si="113"/>
        <v>0.71870173541999993</v>
      </c>
      <c r="M23" s="5">
        <f t="shared" si="114"/>
        <v>7.2403040897920892E-2</v>
      </c>
      <c r="N23" s="5">
        <f t="shared" si="115"/>
        <v>0.13805849804398113</v>
      </c>
      <c r="O23" s="5">
        <f t="shared" si="116"/>
        <v>5.2036191143020973E-2</v>
      </c>
      <c r="P23" s="5">
        <f t="shared" si="117"/>
        <v>9.9222882133687906E-2</v>
      </c>
      <c r="Q23" s="5">
        <f t="shared" si="118"/>
        <v>0.13162533400380472</v>
      </c>
      <c r="R23" s="5">
        <f t="shared" si="119"/>
        <v>1.8699250439567997E-2</v>
      </c>
      <c r="S23" s="5">
        <f t="shared" si="120"/>
        <v>3.3994360653981974E-2</v>
      </c>
      <c r="T23" s="5">
        <f t="shared" si="121"/>
        <v>9.4599355973771587E-2</v>
      </c>
      <c r="U23" s="5">
        <f t="shared" si="122"/>
        <v>3.5655828791427792E-2</v>
      </c>
      <c r="V23" s="5">
        <f t="shared" si="123"/>
        <v>5.1762995319118649E-3</v>
      </c>
      <c r="W23" s="5">
        <f t="shared" si="124"/>
        <v>8.3661292360739575E-2</v>
      </c>
      <c r="X23" s="5">
        <f t="shared" si="125"/>
        <v>6.0127516007143521E-2</v>
      </c>
      <c r="Y23" s="5">
        <f t="shared" si="126"/>
        <v>2.1606875050413931E-2</v>
      </c>
      <c r="Z23" s="5">
        <f t="shared" si="127"/>
        <v>4.4797279139902396E-3</v>
      </c>
      <c r="AA23" s="5">
        <f t="shared" si="128"/>
        <v>8.5419686767458525E-3</v>
      </c>
      <c r="AB23" s="5">
        <f t="shared" si="129"/>
        <v>8.1439353321700724E-3</v>
      </c>
      <c r="AC23" s="5">
        <f t="shared" si="130"/>
        <v>4.4335789627578988E-4</v>
      </c>
      <c r="AD23" s="5">
        <f t="shared" si="131"/>
        <v>3.988144774204426E-2</v>
      </c>
      <c r="AE23" s="5">
        <f t="shared" si="132"/>
        <v>2.8662865703269248E-2</v>
      </c>
      <c r="AF23" s="5">
        <f t="shared" si="133"/>
        <v>1.0300025661525001E-2</v>
      </c>
      <c r="AG23" s="5">
        <f t="shared" si="134"/>
        <v>2.4675487726028506E-3</v>
      </c>
      <c r="AH23" s="5">
        <f t="shared" si="135"/>
        <v>8.0489705649855025E-4</v>
      </c>
      <c r="AI23" s="5">
        <f t="shared" si="136"/>
        <v>1.5347819279701311E-3</v>
      </c>
      <c r="AJ23" s="5">
        <f t="shared" si="137"/>
        <v>1.4632651140947209E-3</v>
      </c>
      <c r="AK23" s="5">
        <f t="shared" si="138"/>
        <v>9.300538641596976E-4</v>
      </c>
      <c r="AL23" s="5">
        <f t="shared" si="139"/>
        <v>2.4303536282258988E-5</v>
      </c>
      <c r="AM23" s="5">
        <f t="shared" si="140"/>
        <v>1.520923073617551E-2</v>
      </c>
      <c r="AN23" s="5">
        <f t="shared" si="141"/>
        <v>1.0930900524492543E-2</v>
      </c>
      <c r="AO23" s="5">
        <f t="shared" si="142"/>
        <v>3.9280285883280877E-3</v>
      </c>
      <c r="AP23" s="5">
        <f t="shared" si="143"/>
        <v>9.4102698773692337E-4</v>
      </c>
      <c r="AQ23" s="5">
        <f t="shared" si="144"/>
        <v>1.6907943229089542E-4</v>
      </c>
      <c r="AR23" s="5">
        <f t="shared" si="145"/>
        <v>1.1569618226799158E-4</v>
      </c>
      <c r="AS23" s="5">
        <f t="shared" si="146"/>
        <v>2.2061008702467733E-4</v>
      </c>
      <c r="AT23" s="5">
        <f t="shared" si="147"/>
        <v>2.1033023537588407E-4</v>
      </c>
      <c r="AU23" s="5">
        <f t="shared" si="148"/>
        <v>1.3368626524113032E-4</v>
      </c>
      <c r="AV23" s="5">
        <f t="shared" si="149"/>
        <v>6.3728417893114112E-5</v>
      </c>
      <c r="AW23" s="5">
        <f t="shared" si="150"/>
        <v>9.251709773435911E-7</v>
      </c>
      <c r="AX23" s="5">
        <f t="shared" si="151"/>
        <v>4.8335068200637769E-3</v>
      </c>
      <c r="AY23" s="5">
        <f t="shared" si="152"/>
        <v>3.4738497397442418E-3</v>
      </c>
      <c r="AZ23" s="5">
        <f t="shared" si="153"/>
        <v>1.2483309182712505E-3</v>
      </c>
      <c r="BA23" s="5">
        <f t="shared" si="154"/>
        <v>2.9905919911333006E-4</v>
      </c>
      <c r="BB23" s="5">
        <f t="shared" si="155"/>
        <v>5.3733591349016394E-5</v>
      </c>
      <c r="BC23" s="5">
        <f t="shared" si="156"/>
        <v>7.7236850705774373E-6</v>
      </c>
      <c r="BD23" s="5">
        <f t="shared" si="157"/>
        <v>1.3858507829579024E-5</v>
      </c>
      <c r="BE23" s="5">
        <f t="shared" si="158"/>
        <v>2.6425475399298793E-5</v>
      </c>
      <c r="BF23" s="5">
        <f t="shared" si="159"/>
        <v>2.5194117529324146E-5</v>
      </c>
      <c r="BG23" s="5">
        <f t="shared" si="160"/>
        <v>1.6013425138436456E-5</v>
      </c>
      <c r="BH23" s="5">
        <f t="shared" si="161"/>
        <v>7.6336207558920113E-6</v>
      </c>
      <c r="BI23" s="5">
        <f t="shared" si="162"/>
        <v>2.91116561715041E-6</v>
      </c>
      <c r="BJ23" s="8">
        <f t="shared" si="163"/>
        <v>0.65208522954193204</v>
      </c>
      <c r="BK23" s="8">
        <f t="shared" si="164"/>
        <v>0.21473809438980493</v>
      </c>
      <c r="BL23" s="8">
        <f t="shared" si="165"/>
        <v>0.12864625984572833</v>
      </c>
      <c r="BM23" s="8">
        <f t="shared" si="166"/>
        <v>0.48443119046070476</v>
      </c>
      <c r="BN23" s="8">
        <f t="shared" si="167"/>
        <v>0.51204519666198367</v>
      </c>
    </row>
    <row r="24" spans="1:66" x14ac:dyDescent="0.25">
      <c r="A24" t="s">
        <v>10</v>
      </c>
      <c r="B24" t="s">
        <v>12</v>
      </c>
      <c r="C24" t="s">
        <v>499</v>
      </c>
      <c r="D24" t="s">
        <v>502</v>
      </c>
      <c r="E24">
        <f>VLOOKUP(A24,home!$A$2:$E$405,3,FALSE)</f>
        <v>1.5425</v>
      </c>
      <c r="F24">
        <f>VLOOKUP(B24,home!$B$2:$E$405,3,FALSE)</f>
        <v>0.95340000000000003</v>
      </c>
      <c r="G24" t="e">
        <f>VLOOKUP(C24,away!$B$2:$E$405,4,FALSE)</f>
        <v>#N/A</v>
      </c>
      <c r="H24">
        <f>VLOOKUP(A24,away!$A$2:$E$405,3,FALSE)</f>
        <v>1.4443999999999999</v>
      </c>
      <c r="I24" t="e">
        <f>VLOOKUP(C24,away!$B$2:$E$405,3,FALSE)</f>
        <v>#N/A</v>
      </c>
      <c r="J24">
        <f>VLOOKUP(B24,home!$B$2:$E$405,4,FALSE)</f>
        <v>0.44800000000000001</v>
      </c>
      <c r="K24" s="3" t="e">
        <f t="shared" si="112"/>
        <v>#N/A</v>
      </c>
      <c r="L24" s="3" t="e">
        <f t="shared" si="113"/>
        <v>#N/A</v>
      </c>
      <c r="M24" s="5" t="e">
        <f t="shared" si="114"/>
        <v>#N/A</v>
      </c>
      <c r="N24" s="5" t="e">
        <f t="shared" si="115"/>
        <v>#N/A</v>
      </c>
      <c r="O24" s="5" t="e">
        <f t="shared" si="116"/>
        <v>#N/A</v>
      </c>
      <c r="P24" s="5" t="e">
        <f t="shared" si="117"/>
        <v>#N/A</v>
      </c>
      <c r="Q24" s="5" t="e">
        <f t="shared" si="118"/>
        <v>#N/A</v>
      </c>
      <c r="R24" s="5" t="e">
        <f t="shared" si="119"/>
        <v>#N/A</v>
      </c>
      <c r="S24" s="5" t="e">
        <f t="shared" si="120"/>
        <v>#N/A</v>
      </c>
      <c r="T24" s="5" t="e">
        <f t="shared" si="121"/>
        <v>#N/A</v>
      </c>
      <c r="U24" s="5" t="e">
        <f t="shared" si="122"/>
        <v>#N/A</v>
      </c>
      <c r="V24" s="5" t="e">
        <f t="shared" si="123"/>
        <v>#N/A</v>
      </c>
      <c r="W24" s="5" t="e">
        <f t="shared" si="124"/>
        <v>#N/A</v>
      </c>
      <c r="X24" s="5" t="e">
        <f t="shared" si="125"/>
        <v>#N/A</v>
      </c>
      <c r="Y24" s="5" t="e">
        <f t="shared" si="126"/>
        <v>#N/A</v>
      </c>
      <c r="Z24" s="5" t="e">
        <f t="shared" si="127"/>
        <v>#N/A</v>
      </c>
      <c r="AA24" s="5" t="e">
        <f t="shared" si="128"/>
        <v>#N/A</v>
      </c>
      <c r="AB24" s="5" t="e">
        <f t="shared" si="129"/>
        <v>#N/A</v>
      </c>
      <c r="AC24" s="5" t="e">
        <f t="shared" si="130"/>
        <v>#N/A</v>
      </c>
      <c r="AD24" s="5" t="e">
        <f t="shared" si="131"/>
        <v>#N/A</v>
      </c>
      <c r="AE24" s="5" t="e">
        <f t="shared" si="132"/>
        <v>#N/A</v>
      </c>
      <c r="AF24" s="5" t="e">
        <f t="shared" si="133"/>
        <v>#N/A</v>
      </c>
      <c r="AG24" s="5" t="e">
        <f t="shared" si="134"/>
        <v>#N/A</v>
      </c>
      <c r="AH24" s="5" t="e">
        <f t="shared" si="135"/>
        <v>#N/A</v>
      </c>
      <c r="AI24" s="5" t="e">
        <f t="shared" si="136"/>
        <v>#N/A</v>
      </c>
      <c r="AJ24" s="5" t="e">
        <f t="shared" si="137"/>
        <v>#N/A</v>
      </c>
      <c r="AK24" s="5" t="e">
        <f t="shared" si="138"/>
        <v>#N/A</v>
      </c>
      <c r="AL24" s="5" t="e">
        <f t="shared" si="139"/>
        <v>#N/A</v>
      </c>
      <c r="AM24" s="5" t="e">
        <f t="shared" si="140"/>
        <v>#N/A</v>
      </c>
      <c r="AN24" s="5" t="e">
        <f t="shared" si="141"/>
        <v>#N/A</v>
      </c>
      <c r="AO24" s="5" t="e">
        <f t="shared" si="142"/>
        <v>#N/A</v>
      </c>
      <c r="AP24" s="5" t="e">
        <f t="shared" si="143"/>
        <v>#N/A</v>
      </c>
      <c r="AQ24" s="5" t="e">
        <f t="shared" si="144"/>
        <v>#N/A</v>
      </c>
      <c r="AR24" s="5" t="e">
        <f t="shared" si="145"/>
        <v>#N/A</v>
      </c>
      <c r="AS24" s="5" t="e">
        <f t="shared" si="146"/>
        <v>#N/A</v>
      </c>
      <c r="AT24" s="5" t="e">
        <f t="shared" si="147"/>
        <v>#N/A</v>
      </c>
      <c r="AU24" s="5" t="e">
        <f t="shared" si="148"/>
        <v>#N/A</v>
      </c>
      <c r="AV24" s="5" t="e">
        <f t="shared" si="149"/>
        <v>#N/A</v>
      </c>
      <c r="AW24" s="5" t="e">
        <f t="shared" si="150"/>
        <v>#N/A</v>
      </c>
      <c r="AX24" s="5" t="e">
        <f t="shared" si="151"/>
        <v>#N/A</v>
      </c>
      <c r="AY24" s="5" t="e">
        <f t="shared" si="152"/>
        <v>#N/A</v>
      </c>
      <c r="AZ24" s="5" t="e">
        <f t="shared" si="153"/>
        <v>#N/A</v>
      </c>
      <c r="BA24" s="5" t="e">
        <f t="shared" si="154"/>
        <v>#N/A</v>
      </c>
      <c r="BB24" s="5" t="e">
        <f t="shared" si="155"/>
        <v>#N/A</v>
      </c>
      <c r="BC24" s="5" t="e">
        <f t="shared" si="156"/>
        <v>#N/A</v>
      </c>
      <c r="BD24" s="5" t="e">
        <f t="shared" si="157"/>
        <v>#N/A</v>
      </c>
      <c r="BE24" s="5" t="e">
        <f t="shared" si="158"/>
        <v>#N/A</v>
      </c>
      <c r="BF24" s="5" t="e">
        <f t="shared" si="159"/>
        <v>#N/A</v>
      </c>
      <c r="BG24" s="5" t="e">
        <f t="shared" si="160"/>
        <v>#N/A</v>
      </c>
      <c r="BH24" s="5" t="e">
        <f t="shared" si="161"/>
        <v>#N/A</v>
      </c>
      <c r="BI24" s="5" t="e">
        <f t="shared" si="162"/>
        <v>#N/A</v>
      </c>
      <c r="BJ24" s="8" t="e">
        <f t="shared" si="163"/>
        <v>#N/A</v>
      </c>
      <c r="BK24" s="8" t="e">
        <f t="shared" si="164"/>
        <v>#N/A</v>
      </c>
      <c r="BL24" s="8" t="e">
        <f t="shared" si="165"/>
        <v>#N/A</v>
      </c>
      <c r="BM24" s="8" t="e">
        <f t="shared" si="166"/>
        <v>#N/A</v>
      </c>
      <c r="BN24" s="8" t="e">
        <f t="shared" si="167"/>
        <v>#N/A</v>
      </c>
    </row>
    <row r="25" spans="1:66" x14ac:dyDescent="0.25">
      <c r="A25" t="s">
        <v>10</v>
      </c>
      <c r="B25" t="s">
        <v>246</v>
      </c>
      <c r="C25" t="s">
        <v>240</v>
      </c>
      <c r="D25" t="s">
        <v>502</v>
      </c>
      <c r="E25">
        <f>VLOOKUP(A25,home!$A$2:$E$405,3,FALSE)</f>
        <v>1.5425</v>
      </c>
      <c r="F25">
        <f>VLOOKUP(B25,home!$B$2:$E$405,3,FALSE)</f>
        <v>0.76270000000000004</v>
      </c>
      <c r="G25">
        <f>VLOOKUP(C25,away!$B$2:$E$405,4,FALSE)</f>
        <v>0.80079999999999996</v>
      </c>
      <c r="H25">
        <f>VLOOKUP(A25,away!$A$2:$E$405,3,FALSE)</f>
        <v>1.4443999999999999</v>
      </c>
      <c r="I25">
        <f>VLOOKUP(C25,away!$B$2:$E$405,3,FALSE)</f>
        <v>1.0589</v>
      </c>
      <c r="J25">
        <f>VLOOKUP(B25,home!$B$2:$E$405,4,FALSE)</f>
        <v>0.8145</v>
      </c>
      <c r="K25" s="3">
        <f t="shared" si="112"/>
        <v>0.94211297179999998</v>
      </c>
      <c r="L25" s="3">
        <f t="shared" si="113"/>
        <v>1.2457575178199998</v>
      </c>
      <c r="M25" s="5">
        <f t="shared" si="114"/>
        <v>0.11215533043627497</v>
      </c>
      <c r="N25" s="5">
        <f t="shared" si="115"/>
        <v>0.10566299166052999</v>
      </c>
      <c r="O25" s="5">
        <f t="shared" si="116"/>
        <v>0.13971834605457578</v>
      </c>
      <c r="P25" s="5">
        <f t="shared" si="117"/>
        <v>0.13163046621645716</v>
      </c>
      <c r="Q25" s="5">
        <f t="shared" si="118"/>
        <v>4.9773237541290268E-2</v>
      </c>
      <c r="R25" s="5">
        <f t="shared" si="119"/>
        <v>8.7027589987432069E-2</v>
      </c>
      <c r="S25" s="5">
        <f t="shared" si="120"/>
        <v>3.8621837163162288E-2</v>
      </c>
      <c r="T25" s="5">
        <f t="shared" si="121"/>
        <v>6.2005384853302987E-2</v>
      </c>
      <c r="U25" s="5">
        <f t="shared" si="122"/>
        <v>8.1989821431651538E-2</v>
      </c>
      <c r="V25" s="5">
        <f t="shared" si="123"/>
        <v>5.0364777453906929E-3</v>
      </c>
      <c r="W25" s="5">
        <f t="shared" si="124"/>
        <v>1.5630670912044099E-2</v>
      </c>
      <c r="X25" s="5">
        <f t="shared" si="125"/>
        <v>1.9472025797249326E-2</v>
      </c>
      <c r="Y25" s="5">
        <f t="shared" si="126"/>
        <v>1.2128711262054167E-2</v>
      </c>
      <c r="Z25" s="5">
        <f t="shared" si="127"/>
        <v>3.6138424828200025E-2</v>
      </c>
      <c r="AA25" s="5">
        <f t="shared" si="128"/>
        <v>3.4046478811066427E-2</v>
      </c>
      <c r="AB25" s="5">
        <f t="shared" si="129"/>
        <v>1.6037814666009762E-2</v>
      </c>
      <c r="AC25" s="5">
        <f t="shared" si="130"/>
        <v>3.6943959280387765E-4</v>
      </c>
      <c r="AD25" s="5">
        <f t="shared" si="131"/>
        <v>3.6814644560434207E-3</v>
      </c>
      <c r="AE25" s="5">
        <f t="shared" si="132"/>
        <v>4.5862120227032066E-3</v>
      </c>
      <c r="AF25" s="5">
        <f t="shared" si="133"/>
        <v>2.8566540527994949E-3</v>
      </c>
      <c r="AG25" s="5">
        <f t="shared" si="134"/>
        <v>1.1862327540286474E-3</v>
      </c>
      <c r="AH25" s="5">
        <f t="shared" si="135"/>
        <v>1.1254928602975781E-2</v>
      </c>
      <c r="AI25" s="5">
        <f t="shared" si="136"/>
        <v>1.0603414233546335E-2</v>
      </c>
      <c r="AJ25" s="5">
        <f t="shared" si="137"/>
        <v>4.9948070473963789E-3</v>
      </c>
      <c r="AK25" s="5">
        <f t="shared" si="138"/>
        <v>1.5685575036633952E-3</v>
      </c>
      <c r="AL25" s="5">
        <f t="shared" si="139"/>
        <v>1.7343627146539615E-5</v>
      </c>
      <c r="AM25" s="5">
        <f t="shared" si="140"/>
        <v>6.9367108385182748E-4</v>
      </c>
      <c r="AN25" s="5">
        <f t="shared" si="141"/>
        <v>8.6414596760276134E-4</v>
      </c>
      <c r="AO25" s="5">
        <f t="shared" si="142"/>
        <v>5.3825816781748919E-4</v>
      </c>
      <c r="AP25" s="5">
        <f t="shared" si="143"/>
        <v>2.2351305302888548E-4</v>
      </c>
      <c r="AQ25" s="5">
        <f t="shared" si="144"/>
        <v>6.9610766535408613E-5</v>
      </c>
      <c r="AR25" s="5">
        <f t="shared" si="145"/>
        <v>2.8041823839368837E-3</v>
      </c>
      <c r="AS25" s="5">
        <f t="shared" si="146"/>
        <v>2.6418565991999858E-3</v>
      </c>
      <c r="AT25" s="5">
        <f t="shared" si="147"/>
        <v>1.2444636858708702E-3</v>
      </c>
      <c r="AU25" s="5">
        <f t="shared" si="148"/>
        <v>3.9080846046432902E-4</v>
      </c>
      <c r="AV25" s="5">
        <f t="shared" si="149"/>
        <v>9.2046430023157944E-5</v>
      </c>
      <c r="AW25" s="5">
        <f t="shared" si="150"/>
        <v>5.6542359558711216E-7</v>
      </c>
      <c r="AX25" s="5">
        <f t="shared" si="151"/>
        <v>1.0891942104322865E-4</v>
      </c>
      <c r="AY25" s="5">
        <f t="shared" si="152"/>
        <v>1.3568718760120397E-4</v>
      </c>
      <c r="AZ25" s="5">
        <f t="shared" si="153"/>
        <v>8.4516667013026289E-5</v>
      </c>
      <c r="BA25" s="5">
        <f t="shared" si="154"/>
        <v>3.5095757770855703E-5</v>
      </c>
      <c r="BB25" s="5">
        <f t="shared" si="155"/>
        <v>1.0930201021658296E-5</v>
      </c>
      <c r="BC25" s="5">
        <f t="shared" si="156"/>
        <v>2.7232760188029308E-6</v>
      </c>
      <c r="BD25" s="5">
        <f t="shared" si="157"/>
        <v>5.8222188102129743E-4</v>
      </c>
      <c r="BE25" s="5">
        <f t="shared" si="158"/>
        <v>5.4851878657596052E-4</v>
      </c>
      <c r="BF25" s="5">
        <f t="shared" si="159"/>
        <v>2.5838333205460408E-4</v>
      </c>
      <c r="BG25" s="5">
        <f t="shared" si="160"/>
        <v>8.1142096275183074E-5</v>
      </c>
      <c r="BH25" s="5">
        <f t="shared" si="161"/>
        <v>1.9111255364973607E-5</v>
      </c>
      <c r="BI25" s="5">
        <f t="shared" si="162"/>
        <v>3.6009923173447957E-6</v>
      </c>
      <c r="BJ25" s="8">
        <f t="shared" si="163"/>
        <v>0.2797506568613507</v>
      </c>
      <c r="BK25" s="8">
        <f t="shared" si="164"/>
        <v>0.28796658196883679</v>
      </c>
      <c r="BL25" s="8">
        <f t="shared" si="165"/>
        <v>0.39590809424142204</v>
      </c>
      <c r="BM25" s="8">
        <f t="shared" si="166"/>
        <v>0.37366067423924371</v>
      </c>
      <c r="BN25" s="8">
        <f t="shared" si="167"/>
        <v>0.62596796189656023</v>
      </c>
    </row>
    <row r="26" spans="1:66" x14ac:dyDescent="0.25">
      <c r="A26" t="s">
        <v>16</v>
      </c>
      <c r="B26" t="s">
        <v>64</v>
      </c>
      <c r="C26" t="s">
        <v>65</v>
      </c>
      <c r="D26" t="s">
        <v>502</v>
      </c>
      <c r="E26">
        <f>VLOOKUP(A26,home!$A$2:$E$405,3,FALSE)</f>
        <v>1.6373</v>
      </c>
      <c r="F26">
        <f>VLOOKUP(B26,home!$B$2:$E$405,3,FALSE)</f>
        <v>0.79039999999999999</v>
      </c>
      <c r="G26">
        <f>VLOOKUP(C26,away!$B$2:$E$405,4,FALSE)</f>
        <v>0.8982</v>
      </c>
      <c r="H26">
        <f>VLOOKUP(A26,away!$A$2:$E$405,3,FALSE)</f>
        <v>1.3301000000000001</v>
      </c>
      <c r="I26">
        <f>VLOOKUP(C26,away!$B$2:$E$405,3,FALSE)</f>
        <v>0.66339999999999999</v>
      </c>
      <c r="J26">
        <f>VLOOKUP(B26,home!$B$2:$E$405,4,FALSE)</f>
        <v>1.0172000000000001</v>
      </c>
      <c r="K26" s="3">
        <f t="shared" si="112"/>
        <v>1.1623803085440001</v>
      </c>
      <c r="L26" s="3">
        <f t="shared" si="113"/>
        <v>0.89756541944800006</v>
      </c>
      <c r="M26" s="5">
        <f t="shared" si="114"/>
        <v>0.12746088726540258</v>
      </c>
      <c r="N26" s="5">
        <f t="shared" si="115"/>
        <v>0.14815802546685067</v>
      </c>
      <c r="O26" s="5">
        <f t="shared" si="116"/>
        <v>0.11440448474158531</v>
      </c>
      <c r="P26" s="5">
        <f t="shared" si="117"/>
        <v>0.13298152027274127</v>
      </c>
      <c r="Q26" s="5">
        <f t="shared" si="118"/>
        <v>8.6107985677713869E-2</v>
      </c>
      <c r="R26" s="5">
        <f t="shared" si="119"/>
        <v>5.134275466690668E-2</v>
      </c>
      <c r="S26" s="5">
        <f t="shared" si="120"/>
        <v>3.4685316243772919E-2</v>
      </c>
      <c r="T26" s="5">
        <f t="shared" si="121"/>
        <v>7.7287550282639617E-2</v>
      </c>
      <c r="U26" s="5">
        <f t="shared" si="122"/>
        <v>5.9679807011217882E-2</v>
      </c>
      <c r="V26" s="5">
        <f t="shared" si="123"/>
        <v>4.0208466074018656E-3</v>
      </c>
      <c r="W26" s="5">
        <f t="shared" si="124"/>
        <v>3.3363408986721126E-2</v>
      </c>
      <c r="X26" s="5">
        <f t="shared" si="125"/>
        <v>2.9945842181381514E-2</v>
      </c>
      <c r="Y26" s="5">
        <f t="shared" si="126"/>
        <v>1.3439176199127658E-2</v>
      </c>
      <c r="Z26" s="5">
        <f t="shared" si="127"/>
        <v>1.5361160376072618E-2</v>
      </c>
      <c r="AA26" s="5">
        <f t="shared" si="128"/>
        <v>1.7855510337533156E-2</v>
      </c>
      <c r="AB26" s="5">
        <f t="shared" si="129"/>
        <v>1.037744680767619E-2</v>
      </c>
      <c r="AC26" s="5">
        <f t="shared" si="130"/>
        <v>2.621874375089821E-4</v>
      </c>
      <c r="AD26" s="5">
        <f t="shared" si="131"/>
        <v>9.6952424080161467E-3</v>
      </c>
      <c r="AE26" s="5">
        <f t="shared" si="132"/>
        <v>8.7021143186010487E-3</v>
      </c>
      <c r="AF26" s="5">
        <f t="shared" si="133"/>
        <v>3.9053584442297995E-3</v>
      </c>
      <c r="AG26" s="5">
        <f t="shared" si="134"/>
        <v>1.1684382300299696E-3</v>
      </c>
      <c r="AH26" s="5">
        <f t="shared" si="135"/>
        <v>3.446911589039404E-3</v>
      </c>
      <c r="AI26" s="5">
        <f t="shared" si="136"/>
        <v>4.0066221563915122E-3</v>
      </c>
      <c r="AJ26" s="5">
        <f t="shared" si="137"/>
        <v>2.328609349182797E-3</v>
      </c>
      <c r="AK26" s="5">
        <f t="shared" si="138"/>
        <v>9.022432179271807E-4</v>
      </c>
      <c r="AL26" s="5">
        <f t="shared" si="139"/>
        <v>1.0941735864041075E-5</v>
      </c>
      <c r="AM26" s="5">
        <f t="shared" si="140"/>
        <v>2.253911772327736E-3</v>
      </c>
      <c r="AN26" s="5">
        <f t="shared" si="141"/>
        <v>2.0230332653281293E-3</v>
      </c>
      <c r="AO26" s="5">
        <f t="shared" si="142"/>
        <v>9.0790235067574987E-4</v>
      </c>
      <c r="AP26" s="5">
        <f t="shared" si="143"/>
        <v>2.7163391806736824E-4</v>
      </c>
      <c r="AQ26" s="5">
        <f t="shared" si="144"/>
        <v>6.0952302901610256E-5</v>
      </c>
      <c r="AR26" s="5">
        <f t="shared" si="145"/>
        <v>6.1876572924326524E-4</v>
      </c>
      <c r="AS26" s="5">
        <f t="shared" si="146"/>
        <v>7.1924109927423978E-4</v>
      </c>
      <c r="AT26" s="5">
        <f t="shared" si="147"/>
        <v>4.180158454459584E-4</v>
      </c>
      <c r="AU26" s="5">
        <f t="shared" si="148"/>
        <v>1.619644624685847E-4</v>
      </c>
      <c r="AV26" s="5">
        <f t="shared" si="149"/>
        <v>4.7066075464349179E-5</v>
      </c>
      <c r="AW26" s="5">
        <f t="shared" si="150"/>
        <v>3.171013435398277E-7</v>
      </c>
      <c r="AX26" s="5">
        <f t="shared" si="151"/>
        <v>4.3665044355821074E-4</v>
      </c>
      <c r="AY26" s="5">
        <f t="shared" si="152"/>
        <v>3.919223385244807E-4</v>
      </c>
      <c r="AZ26" s="5">
        <f t="shared" si="153"/>
        <v>1.758879690843833E-4</v>
      </c>
      <c r="BA26" s="5">
        <f t="shared" si="154"/>
        <v>5.2623652915693788E-5</v>
      </c>
      <c r="BB26" s="5">
        <f t="shared" si="155"/>
        <v>1.1808292775540166E-5</v>
      </c>
      <c r="BC26" s="5">
        <f t="shared" si="156"/>
        <v>2.1197430516085002E-6</v>
      </c>
      <c r="BD26" s="5">
        <f t="shared" si="157"/>
        <v>9.2563786884713125E-5</v>
      </c>
      <c r="BE26" s="5">
        <f t="shared" si="158"/>
        <v>1.0759432315905389E-4</v>
      </c>
      <c r="BF26" s="5">
        <f t="shared" si="159"/>
        <v>6.2532761275601982E-5</v>
      </c>
      <c r="BG26" s="5">
        <f t="shared" si="160"/>
        <v>2.4228950115214171E-5</v>
      </c>
      <c r="BH26" s="5">
        <f t="shared" si="161"/>
        <v>7.0408136276549623E-6</v>
      </c>
      <c r="BI26" s="5">
        <f t="shared" si="162"/>
        <v>1.6368206233828747E-6</v>
      </c>
      <c r="BJ26" s="8">
        <f t="shared" si="163"/>
        <v>0.41836158824452202</v>
      </c>
      <c r="BK26" s="8">
        <f t="shared" si="164"/>
        <v>0.29981362190121613</v>
      </c>
      <c r="BL26" s="8">
        <f t="shared" si="165"/>
        <v>0.26660504054504219</v>
      </c>
      <c r="BM26" s="8">
        <f t="shared" si="166"/>
        <v>0.33929414773847161</v>
      </c>
      <c r="BN26" s="8">
        <f t="shared" si="167"/>
        <v>0.66045565809120033</v>
      </c>
    </row>
    <row r="27" spans="1:66" x14ac:dyDescent="0.25">
      <c r="A27" t="s">
        <v>16</v>
      </c>
      <c r="B27" t="s">
        <v>257</v>
      </c>
      <c r="C27" t="s">
        <v>66</v>
      </c>
      <c r="D27" t="s">
        <v>502</v>
      </c>
      <c r="E27">
        <f>VLOOKUP(A27,home!$A$2:$E$405,3,FALSE)</f>
        <v>1.6373</v>
      </c>
      <c r="F27">
        <f>VLOOKUP(B27,home!$B$2:$E$405,3,FALSE)</f>
        <v>1.0419</v>
      </c>
      <c r="G27">
        <f>VLOOKUP(C27,away!$B$2:$E$405,4,FALSE)</f>
        <v>0.93410000000000004</v>
      </c>
      <c r="H27">
        <f>VLOOKUP(A27,away!$A$2:$E$405,3,FALSE)</f>
        <v>1.3301000000000001</v>
      </c>
      <c r="I27">
        <f>VLOOKUP(C27,away!$B$2:$E$405,3,FALSE)</f>
        <v>1.0172000000000001</v>
      </c>
      <c r="J27">
        <f>VLOOKUP(B27,home!$B$2:$E$405,4,FALSE)</f>
        <v>0.92869999999999997</v>
      </c>
      <c r="K27" s="3">
        <f t="shared" si="112"/>
        <v>1.5934838708670001</v>
      </c>
      <c r="L27" s="3">
        <f t="shared" si="113"/>
        <v>1.2565104085640002</v>
      </c>
      <c r="M27" s="5">
        <f t="shared" si="114"/>
        <v>5.7844651778213754E-2</v>
      </c>
      <c r="N27" s="5">
        <f t="shared" si="115"/>
        <v>9.2174519624501738E-2</v>
      </c>
      <c r="O27" s="5">
        <f t="shared" si="116"/>
        <v>7.2682407039085684E-2</v>
      </c>
      <c r="P27" s="5">
        <f t="shared" si="117"/>
        <v>0.11581824331257314</v>
      </c>
      <c r="Q27" s="5">
        <f t="shared" si="118"/>
        <v>7.3439305163278665E-2</v>
      </c>
      <c r="R27" s="5">
        <f t="shared" si="119"/>
        <v>4.5663100482048261E-2</v>
      </c>
      <c r="S27" s="5">
        <f t="shared" si="120"/>
        <v>5.7973663388282817E-2</v>
      </c>
      <c r="T27" s="5">
        <f t="shared" si="121"/>
        <v>9.2277251335367572E-2</v>
      </c>
      <c r="U27" s="5">
        <f t="shared" si="122"/>
        <v>7.2763414111923025E-2</v>
      </c>
      <c r="V27" s="5">
        <f t="shared" si="123"/>
        <v>1.2897394900952481E-2</v>
      </c>
      <c r="W27" s="5">
        <f t="shared" si="124"/>
        <v>3.9008116088454711E-2</v>
      </c>
      <c r="X27" s="5">
        <f t="shared" si="125"/>
        <v>4.9014103883616184E-2</v>
      </c>
      <c r="Y27" s="5">
        <f t="shared" si="126"/>
        <v>3.0793365848100461E-2</v>
      </c>
      <c r="Z27" s="5">
        <f t="shared" si="127"/>
        <v>1.9125387014332487E-2</v>
      </c>
      <c r="AA27" s="5">
        <f t="shared" si="128"/>
        <v>3.0475995731427983E-2</v>
      </c>
      <c r="AB27" s="5">
        <f t="shared" si="129"/>
        <v>2.4281503823321025E-2</v>
      </c>
      <c r="AC27" s="5">
        <f t="shared" si="130"/>
        <v>1.6139711870685994E-3</v>
      </c>
      <c r="AD27" s="5">
        <f t="shared" si="131"/>
        <v>1.5539700954965034E-2</v>
      </c>
      <c r="AE27" s="5">
        <f t="shared" si="132"/>
        <v>1.9525795995885501E-2</v>
      </c>
      <c r="AF27" s="5">
        <f t="shared" si="133"/>
        <v>1.2267182952163705E-2</v>
      </c>
      <c r="AG27" s="5">
        <f t="shared" si="134"/>
        <v>5.1379476877175187E-3</v>
      </c>
      <c r="AH27" s="5">
        <f t="shared" si="135"/>
        <v>6.0078119628308819E-3</v>
      </c>
      <c r="AI27" s="5">
        <f t="shared" si="136"/>
        <v>9.5733514619728219E-3</v>
      </c>
      <c r="AJ27" s="5">
        <f t="shared" si="137"/>
        <v>7.627490572397355E-3</v>
      </c>
      <c r="AK27" s="5">
        <f t="shared" si="138"/>
        <v>4.0514277341017618E-3</v>
      </c>
      <c r="AL27" s="5">
        <f t="shared" si="139"/>
        <v>1.2926160113132317E-4</v>
      </c>
      <c r="AM27" s="5">
        <f t="shared" si="140"/>
        <v>4.9524525659666602E-3</v>
      </c>
      <c r="AN27" s="5">
        <f t="shared" si="141"/>
        <v>6.2228081970565991E-3</v>
      </c>
      <c r="AO27" s="5">
        <f t="shared" si="142"/>
        <v>3.9095116350494983E-3</v>
      </c>
      <c r="AP27" s="5">
        <f t="shared" si="143"/>
        <v>1.6374473539472528E-3</v>
      </c>
      <c r="AQ27" s="5">
        <f t="shared" si="144"/>
        <v>5.1436741092757577E-4</v>
      </c>
      <c r="AR27" s="5">
        <f t="shared" si="145"/>
        <v>1.5097756527984655E-3</v>
      </c>
      <c r="AS27" s="5">
        <f t="shared" si="146"/>
        <v>2.4058031513620503E-3</v>
      </c>
      <c r="AT27" s="5">
        <f t="shared" si="147"/>
        <v>1.9168042590882142E-3</v>
      </c>
      <c r="AU27" s="5">
        <f t="shared" si="148"/>
        <v>1.0181322234887465E-3</v>
      </c>
      <c r="AV27" s="5">
        <f t="shared" si="149"/>
        <v>4.0559431913481846E-4</v>
      </c>
      <c r="AW27" s="5">
        <f t="shared" si="150"/>
        <v>7.1892037603105356E-6</v>
      </c>
      <c r="AX27" s="5">
        <f t="shared" si="151"/>
        <v>1.3152755475169605E-3</v>
      </c>
      <c r="AY27" s="5">
        <f t="shared" si="152"/>
        <v>1.6526574155847752E-3</v>
      </c>
      <c r="AZ27" s="5">
        <f t="shared" si="153"/>
        <v>1.0382906222363754E-3</v>
      </c>
      <c r="BA27" s="5">
        <f t="shared" si="154"/>
        <v>4.34874324651466E-4</v>
      </c>
      <c r="BB27" s="5">
        <f t="shared" si="155"/>
        <v>1.3660602883545174E-4</v>
      </c>
      <c r="BC27" s="5">
        <f t="shared" si="156"/>
        <v>3.4329379420867849E-5</v>
      </c>
      <c r="BD27" s="5">
        <f t="shared" si="157"/>
        <v>3.1617480372296314E-4</v>
      </c>
      <c r="BE27" s="5">
        <f t="shared" si="158"/>
        <v>5.0381945010708124E-4</v>
      </c>
      <c r="BF27" s="5">
        <f t="shared" si="159"/>
        <v>4.014140837873577E-4</v>
      </c>
      <c r="BG27" s="5">
        <f t="shared" si="160"/>
        <v>2.1321562268466967E-4</v>
      </c>
      <c r="BH27" s="5">
        <f t="shared" si="161"/>
        <v>8.493891394122132E-5</v>
      </c>
      <c r="BI27" s="5">
        <f t="shared" si="162"/>
        <v>2.7069757874859266E-5</v>
      </c>
      <c r="BJ27" s="8">
        <f t="shared" si="163"/>
        <v>0.45102591001524472</v>
      </c>
      <c r="BK27" s="8">
        <f t="shared" si="164"/>
        <v>0.2479298435838069</v>
      </c>
      <c r="BL27" s="8">
        <f t="shared" si="165"/>
        <v>0.28192924515709933</v>
      </c>
      <c r="BM27" s="8">
        <f t="shared" si="166"/>
        <v>0.54074269015895726</v>
      </c>
      <c r="BN27" s="8">
        <f t="shared" si="167"/>
        <v>0.45762222739970121</v>
      </c>
    </row>
    <row r="28" spans="1:66" x14ac:dyDescent="0.25">
      <c r="A28" t="s">
        <v>16</v>
      </c>
      <c r="B28" t="s">
        <v>68</v>
      </c>
      <c r="C28" t="s">
        <v>254</v>
      </c>
      <c r="D28" t="s">
        <v>503</v>
      </c>
      <c r="E28">
        <f>VLOOKUP(A28,home!$A$2:$E$405,3,FALSE)</f>
        <v>1.6373</v>
      </c>
      <c r="F28">
        <f>VLOOKUP(B28,home!$B$2:$E$405,3,FALSE)</f>
        <v>1.006</v>
      </c>
      <c r="G28">
        <f>VLOOKUP(C28,away!$B$2:$E$405,4,FALSE)</f>
        <v>0.57479999999999998</v>
      </c>
      <c r="H28">
        <f>VLOOKUP(A28,away!$A$2:$E$405,3,FALSE)</f>
        <v>1.3301000000000001</v>
      </c>
      <c r="I28">
        <f>VLOOKUP(C28,away!$B$2:$E$405,3,FALSE)</f>
        <v>1.1497999999999999</v>
      </c>
      <c r="J28">
        <f>VLOOKUP(B28,home!$B$2:$E$405,4,FALSE)</f>
        <v>1.1055999999999999</v>
      </c>
      <c r="K28" s="3">
        <f t="shared" si="112"/>
        <v>0.94676676023999995</v>
      </c>
      <c r="L28" s="3">
        <f t="shared" si="113"/>
        <v>1.6908482322879999</v>
      </c>
      <c r="M28" s="5">
        <f t="shared" si="114"/>
        <v>7.153166983969049E-2</v>
      </c>
      <c r="N28" s="5">
        <f t="shared" si="115"/>
        <v>6.7723807308681078E-2</v>
      </c>
      <c r="O28" s="5">
        <f t="shared" si="116"/>
        <v>0.12094919750104949</v>
      </c>
      <c r="P28" s="5">
        <f t="shared" si="117"/>
        <v>0.11451067987169651</v>
      </c>
      <c r="Q28" s="5">
        <f t="shared" si="118"/>
        <v>3.2059324818379004E-2</v>
      </c>
      <c r="R28" s="5">
        <f t="shared" si="119"/>
        <v>0.1022533683956509</v>
      </c>
      <c r="S28" s="5">
        <f t="shared" si="120"/>
        <v>4.5828287785204119E-2</v>
      </c>
      <c r="T28" s="5">
        <f t="shared" si="121"/>
        <v>5.4207452697502934E-2</v>
      </c>
      <c r="U28" s="5">
        <f t="shared" si="122"/>
        <v>9.6810090319577588E-2</v>
      </c>
      <c r="V28" s="5">
        <f t="shared" si="123"/>
        <v>8.1515228824137007E-3</v>
      </c>
      <c r="W28" s="5">
        <f t="shared" si="124"/>
        <v>1.0117567697926173E-2</v>
      </c>
      <c r="X28" s="5">
        <f t="shared" si="125"/>
        <v>1.7107271457092635E-2</v>
      </c>
      <c r="Y28" s="5">
        <f t="shared" si="126"/>
        <v>1.4462899851248026E-2</v>
      </c>
      <c r="Z28" s="5">
        <f t="shared" si="127"/>
        <v>5.7631642399093318E-2</v>
      </c>
      <c r="AA28" s="5">
        <f t="shared" si="128"/>
        <v>5.4563723361499797E-2</v>
      </c>
      <c r="AB28" s="5">
        <f t="shared" si="129"/>
        <v>2.5829559796799378E-2</v>
      </c>
      <c r="AC28" s="5">
        <f t="shared" si="130"/>
        <v>8.1557968427376881E-4</v>
      </c>
      <c r="AD28" s="5">
        <f t="shared" si="131"/>
        <v>2.3947441977186087E-3</v>
      </c>
      <c r="AE28" s="5">
        <f t="shared" si="132"/>
        <v>4.0491489934944532E-3</v>
      </c>
      <c r="AF28" s="5">
        <f t="shared" si="133"/>
        <v>3.4232482089604169E-3</v>
      </c>
      <c r="AG28" s="5">
        <f t="shared" si="134"/>
        <v>1.9293977276012609E-3</v>
      </c>
      <c r="AH28" s="5">
        <f t="shared" si="135"/>
        <v>2.4361590168590266E-2</v>
      </c>
      <c r="AI28" s="5">
        <f t="shared" si="136"/>
        <v>2.3064743798210836E-2</v>
      </c>
      <c r="AJ28" s="5">
        <f t="shared" si="137"/>
        <v>1.0918466380798852E-2</v>
      </c>
      <c r="AK28" s="5">
        <f t="shared" si="138"/>
        <v>3.4457470140460962E-3</v>
      </c>
      <c r="AL28" s="5">
        <f t="shared" si="139"/>
        <v>5.2224467481346311E-5</v>
      </c>
      <c r="AM28" s="5">
        <f t="shared" si="140"/>
        <v>4.5345284113551722E-4</v>
      </c>
      <c r="AN28" s="5">
        <f t="shared" si="141"/>
        <v>7.6671993485996051E-4</v>
      </c>
      <c r="AO28" s="5">
        <f t="shared" si="142"/>
        <v>6.482035232589676E-4</v>
      </c>
      <c r="AP28" s="5">
        <f t="shared" si="143"/>
        <v>3.6533792715509291E-4</v>
      </c>
      <c r="AQ28" s="5">
        <f t="shared" si="144"/>
        <v>1.5443274707948771E-4</v>
      </c>
      <c r="AR28" s="5">
        <f t="shared" si="145"/>
        <v>8.2383503344571132E-3</v>
      </c>
      <c r="AS28" s="5">
        <f t="shared" si="146"/>
        <v>7.7997962558760802E-3</v>
      </c>
      <c r="AT28" s="5">
        <f t="shared" si="147"/>
        <v>3.6922939158539388E-3</v>
      </c>
      <c r="AU28" s="5">
        <f t="shared" si="148"/>
        <v>1.1652470495222991E-3</v>
      </c>
      <c r="AV28" s="5">
        <f t="shared" si="149"/>
        <v>2.7580429348886141E-4</v>
      </c>
      <c r="AW28" s="5">
        <f t="shared" si="150"/>
        <v>2.322304423041889E-6</v>
      </c>
      <c r="AX28" s="5">
        <f t="shared" si="151"/>
        <v>7.1552346220582811E-5</v>
      </c>
      <c r="AY28" s="5">
        <f t="shared" si="152"/>
        <v>1.2098415812313139E-4</v>
      </c>
      <c r="AZ28" s="5">
        <f t="shared" si="153"/>
        <v>1.0228292494867433E-4</v>
      </c>
      <c r="BA28" s="5">
        <f t="shared" si="154"/>
        <v>5.7648300947570718E-5</v>
      </c>
      <c r="BB28" s="5">
        <f t="shared" si="155"/>
        <v>2.436863193790164E-5</v>
      </c>
      <c r="BC28" s="5">
        <f t="shared" si="156"/>
        <v>8.2407316470955774E-6</v>
      </c>
      <c r="BD28" s="5">
        <f t="shared" si="157"/>
        <v>2.3216333499976776E-3</v>
      </c>
      <c r="BE28" s="5">
        <f t="shared" si="158"/>
        <v>2.1980452852424386E-3</v>
      </c>
      <c r="BF28" s="5">
        <f t="shared" si="159"/>
        <v>1.040518106784895E-3</v>
      </c>
      <c r="BG28" s="5">
        <f t="shared" si="160"/>
        <v>3.2837598564393116E-4</v>
      </c>
      <c r="BH28" s="5">
        <f t="shared" si="161"/>
        <v>7.7723867017180342E-5</v>
      </c>
      <c r="BI28" s="5">
        <f t="shared" si="162"/>
        <v>1.4717274753836092E-5</v>
      </c>
      <c r="BJ28" s="8">
        <f t="shared" si="163"/>
        <v>0.21024808702591863</v>
      </c>
      <c r="BK28" s="8">
        <f t="shared" si="164"/>
        <v>0.24101094868888306</v>
      </c>
      <c r="BL28" s="8">
        <f t="shared" si="165"/>
        <v>0.48934899245486141</v>
      </c>
      <c r="BM28" s="8">
        <f t="shared" si="166"/>
        <v>0.48909296097990862</v>
      </c>
      <c r="BN28" s="8">
        <f t="shared" si="167"/>
        <v>0.50902804773514743</v>
      </c>
    </row>
    <row r="29" spans="1:66" x14ac:dyDescent="0.25">
      <c r="A29" t="s">
        <v>154</v>
      </c>
      <c r="B29" t="s">
        <v>372</v>
      </c>
      <c r="C29" t="s">
        <v>158</v>
      </c>
      <c r="D29" s="4" t="s">
        <v>504</v>
      </c>
      <c r="E29">
        <f>VLOOKUP(A29,home!$A$2:$E$405,3,FALSE)</f>
        <v>1.3447</v>
      </c>
      <c r="F29">
        <f>VLOOKUP(B29,home!$B$2:$E$405,3,FALSE)</f>
        <v>0.30130000000000001</v>
      </c>
      <c r="G29">
        <f>VLOOKUP(C29,away!$B$2:$E$405,4,FALSE)</f>
        <v>0.58709999999999996</v>
      </c>
      <c r="H29">
        <f>VLOOKUP(A29,away!$A$2:$E$405,3,FALSE)</f>
        <v>1.05</v>
      </c>
      <c r="I29">
        <f>VLOOKUP(C29,away!$B$2:$E$405,3,FALSE)</f>
        <v>1.0526</v>
      </c>
      <c r="J29">
        <f>VLOOKUP(B29,home!$B$2:$E$405,4,FALSE)</f>
        <v>1.1969000000000001</v>
      </c>
      <c r="K29" s="3">
        <f t="shared" si="112"/>
        <v>0.237868326381</v>
      </c>
      <c r="L29" s="3">
        <f t="shared" si="113"/>
        <v>1.322849787</v>
      </c>
      <c r="M29" s="5">
        <f t="shared" si="114"/>
        <v>0.20998522384543936</v>
      </c>
      <c r="N29" s="5">
        <f t="shared" si="115"/>
        <v>4.9948833760854315E-2</v>
      </c>
      <c r="O29" s="5">
        <f t="shared" si="116"/>
        <v>0.27777890863708682</v>
      </c>
      <c r="P29" s="5">
        <f t="shared" si="117"/>
        <v>6.6074804101444548E-2</v>
      </c>
      <c r="Q29" s="5">
        <f t="shared" si="118"/>
        <v>5.9406227456886007E-3</v>
      </c>
      <c r="R29" s="5">
        <f t="shared" si="119"/>
        <v>0.18372988506183136</v>
      </c>
      <c r="S29" s="5">
        <f t="shared" si="120"/>
        <v>5.1978416112957049E-3</v>
      </c>
      <c r="T29" s="5">
        <f t="shared" si="121"/>
        <v>7.8585515337815225E-3</v>
      </c>
      <c r="U29" s="5">
        <f t="shared" si="122"/>
        <v>4.3703520265831318E-2</v>
      </c>
      <c r="V29" s="5">
        <f t="shared" si="123"/>
        <v>1.8173044111665477E-4</v>
      </c>
      <c r="W29" s="5">
        <f t="shared" si="124"/>
        <v>4.7102866339261647E-4</v>
      </c>
      <c r="X29" s="5">
        <f t="shared" si="125"/>
        <v>6.2310016703981744E-4</v>
      </c>
      <c r="Y29" s="5">
        <f t="shared" si="126"/>
        <v>4.1213396162414345E-4</v>
      </c>
      <c r="Z29" s="5">
        <f t="shared" si="127"/>
        <v>8.1015679773192698E-2</v>
      </c>
      <c r="AA29" s="5">
        <f t="shared" si="128"/>
        <v>1.9271064158268382E-2</v>
      </c>
      <c r="AB29" s="5">
        <f t="shared" si="129"/>
        <v>2.2919878894540864E-3</v>
      </c>
      <c r="AC29" s="5">
        <f t="shared" si="130"/>
        <v>3.5740024572188635E-6</v>
      </c>
      <c r="AD29" s="5">
        <f t="shared" si="131"/>
        <v>2.801069995967025E-5</v>
      </c>
      <c r="AE29" s="5">
        <f t="shared" si="132"/>
        <v>3.7053948475370698E-5</v>
      </c>
      <c r="AF29" s="5">
        <f t="shared" si="133"/>
        <v>2.4508403924076552E-5</v>
      </c>
      <c r="AG29" s="5">
        <f t="shared" si="134"/>
        <v>1.0806978970224877E-5</v>
      </c>
      <c r="AH29" s="5">
        <f t="shared" si="135"/>
        <v>2.6792893682907035E-2</v>
      </c>
      <c r="AI29" s="5">
        <f t="shared" si="136"/>
        <v>6.373180779257164E-3</v>
      </c>
      <c r="AJ29" s="5">
        <f t="shared" si="137"/>
        <v>7.5798892284272923E-4</v>
      </c>
      <c r="AK29" s="5">
        <f t="shared" si="138"/>
        <v>6.0100518830645686E-5</v>
      </c>
      <c r="AL29" s="5">
        <f t="shared" si="139"/>
        <v>4.498440564420633E-8</v>
      </c>
      <c r="AM29" s="5">
        <f t="shared" si="140"/>
        <v>1.3325716640334208E-6</v>
      </c>
      <c r="AN29" s="5">
        <f t="shared" si="141"/>
        <v>1.7627921419288464E-6</v>
      </c>
      <c r="AO29" s="5">
        <f t="shared" si="142"/>
        <v>1.1659546047379241E-6</v>
      </c>
      <c r="AP29" s="5">
        <f t="shared" si="143"/>
        <v>5.1412760017641075E-7</v>
      </c>
      <c r="AQ29" s="5">
        <f t="shared" si="144"/>
        <v>1.7002839659604647E-7</v>
      </c>
      <c r="AR29" s="5">
        <f t="shared" si="145"/>
        <v>7.0885947403094441E-3</v>
      </c>
      <c r="AS29" s="5">
        <f t="shared" si="146"/>
        <v>1.686152167270567E-3</v>
      </c>
      <c r="AT29" s="5">
        <f t="shared" si="147"/>
        <v>2.0054109702617281E-4</v>
      </c>
      <c r="AU29" s="5">
        <f t="shared" si="148"/>
        <v>1.5900791706741829E-5</v>
      </c>
      <c r="AV29" s="5">
        <f t="shared" si="149"/>
        <v>9.4557367785389022E-7</v>
      </c>
      <c r="AW29" s="5">
        <f t="shared" si="150"/>
        <v>3.9319377601495958E-10</v>
      </c>
      <c r="AX29" s="5">
        <f t="shared" si="151"/>
        <v>5.2829431917729055E-8</v>
      </c>
      <c r="AY29" s="5">
        <f t="shared" si="152"/>
        <v>6.9885402759698883E-8</v>
      </c>
      <c r="AZ29" s="5">
        <f t="shared" si="153"/>
        <v>4.6223945077538445E-8</v>
      </c>
      <c r="BA29" s="5">
        <f t="shared" si="154"/>
        <v>2.0382445300040474E-8</v>
      </c>
      <c r="BB29" s="5">
        <f t="shared" si="155"/>
        <v>6.7407283559244214E-9</v>
      </c>
      <c r="BC29" s="5">
        <f t="shared" si="156"/>
        <v>1.7833942139718964E-9</v>
      </c>
      <c r="BD29" s="5">
        <f t="shared" si="157"/>
        <v>1.5628576737246127E-3</v>
      </c>
      <c r="BE29" s="5">
        <f t="shared" si="158"/>
        <v>3.7175433922057656E-4</v>
      </c>
      <c r="BF29" s="5">
        <f t="shared" si="159"/>
        <v>4.4214291247636536E-5</v>
      </c>
      <c r="BG29" s="5">
        <f t="shared" si="160"/>
        <v>3.505726487065802E-6</v>
      </c>
      <c r="BH29" s="5">
        <f t="shared" si="161"/>
        <v>2.0847532305697104E-7</v>
      </c>
      <c r="BI29" s="5">
        <f t="shared" si="162"/>
        <v>9.9179352374599964E-9</v>
      </c>
      <c r="BJ29" s="8">
        <f t="shared" si="163"/>
        <v>6.5359794183465422E-2</v>
      </c>
      <c r="BK29" s="8">
        <f t="shared" si="164"/>
        <v>0.28144328887156184</v>
      </c>
      <c r="BL29" s="8">
        <f t="shared" si="165"/>
        <v>0.57173421471023855</v>
      </c>
      <c r="BM29" s="8">
        <f t="shared" si="166"/>
        <v>0.20609462989390448</v>
      </c>
      <c r="BN29" s="8">
        <f t="shared" si="167"/>
        <v>0.79345827815234493</v>
      </c>
    </row>
    <row r="30" spans="1:66" x14ac:dyDescent="0.25">
      <c r="A30" s="10"/>
      <c r="B30" s="10"/>
      <c r="C30" s="10"/>
      <c r="D30" s="16"/>
      <c r="E30" s="10"/>
      <c r="F30" s="10"/>
      <c r="G30" s="10"/>
      <c r="H30" s="10"/>
      <c r="I30" s="10"/>
      <c r="J30" s="10"/>
      <c r="K30" s="12"/>
      <c r="L30" s="12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4"/>
      <c r="BK30" s="14"/>
      <c r="BL30" s="14"/>
      <c r="BM30" s="14"/>
      <c r="BN30" s="14"/>
    </row>
    <row r="31" spans="1:66" x14ac:dyDescent="0.25">
      <c r="A31" s="10"/>
      <c r="B31" s="10"/>
      <c r="C31" s="10"/>
      <c r="D31" s="16"/>
      <c r="E31" s="10"/>
      <c r="F31" s="10"/>
      <c r="G31" s="10"/>
      <c r="H31" s="10"/>
      <c r="I31" s="10"/>
      <c r="J31" s="10"/>
      <c r="K31" s="12"/>
      <c r="L31" s="12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4"/>
      <c r="BK31" s="14"/>
      <c r="BL31" s="14"/>
      <c r="BM31" s="14"/>
      <c r="BN31" s="14"/>
    </row>
    <row r="32" spans="1:66" x14ac:dyDescent="0.25">
      <c r="A32" s="10"/>
      <c r="B32" s="10"/>
      <c r="C32" s="10"/>
      <c r="D32" s="16"/>
      <c r="E32" s="10"/>
      <c r="F32" s="10"/>
      <c r="G32" s="10"/>
      <c r="H32" s="10"/>
      <c r="I32" s="10"/>
      <c r="J32" s="10"/>
      <c r="K32" s="12"/>
      <c r="L32" s="12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4"/>
      <c r="BK32" s="14"/>
      <c r="BL32" s="14"/>
      <c r="BM32" s="14"/>
      <c r="BN32" s="14"/>
    </row>
    <row r="33" spans="1:66" x14ac:dyDescent="0.25">
      <c r="A33" s="10"/>
      <c r="B33" s="10"/>
      <c r="C33" s="10"/>
      <c r="D33" s="16"/>
      <c r="E33" s="10"/>
      <c r="F33" s="10"/>
      <c r="G33" s="10"/>
      <c r="H33" s="10"/>
      <c r="I33" s="10"/>
      <c r="J33" s="10"/>
      <c r="K33" s="12"/>
      <c r="L33" s="12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4"/>
      <c r="BK33" s="14"/>
      <c r="BL33" s="14"/>
      <c r="BM33" s="14"/>
      <c r="BN33" s="14"/>
    </row>
    <row r="34" spans="1:66" x14ac:dyDescent="0.25">
      <c r="A34" s="10"/>
      <c r="B34" s="10"/>
      <c r="C34" s="10"/>
      <c r="D34" s="16"/>
      <c r="E34" s="10"/>
      <c r="F34" s="10"/>
      <c r="G34" s="10"/>
      <c r="H34" s="10"/>
      <c r="I34" s="10"/>
      <c r="J34" s="10"/>
      <c r="K34" s="12"/>
      <c r="L34" s="12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4"/>
      <c r="BK34" s="14"/>
      <c r="BL34" s="14"/>
      <c r="BM34" s="14"/>
      <c r="BN34" s="14"/>
    </row>
    <row r="35" spans="1:66" x14ac:dyDescent="0.25">
      <c r="A35" s="10"/>
      <c r="B35" s="10"/>
      <c r="C35" s="10"/>
      <c r="D35" s="16"/>
      <c r="E35" s="10"/>
      <c r="F35" s="10"/>
      <c r="G35" s="10"/>
      <c r="H35" s="10"/>
      <c r="I35" s="10"/>
      <c r="J35" s="10"/>
      <c r="K35" s="12"/>
      <c r="L35" s="12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4"/>
      <c r="BK35" s="14"/>
      <c r="BL35" s="14"/>
      <c r="BM35" s="14"/>
      <c r="BN35" s="14"/>
    </row>
    <row r="36" spans="1:66" x14ac:dyDescent="0.25">
      <c r="A36" s="10"/>
      <c r="B36" s="10"/>
      <c r="C36" s="10"/>
      <c r="D36" s="16"/>
      <c r="E36" s="10"/>
      <c r="F36" s="10"/>
      <c r="G36" s="10"/>
      <c r="H36" s="10"/>
      <c r="I36" s="10"/>
      <c r="J36" s="10"/>
      <c r="K36" s="12"/>
      <c r="L36" s="12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4"/>
      <c r="BK36" s="14"/>
      <c r="BL36" s="14"/>
      <c r="BM36" s="14"/>
      <c r="BN36" s="14"/>
    </row>
    <row r="37" spans="1:66" x14ac:dyDescent="0.25">
      <c r="A37" s="10"/>
      <c r="B37" s="10"/>
      <c r="C37" s="10"/>
      <c r="D37" s="16"/>
      <c r="E37" s="10"/>
      <c r="F37" s="10"/>
      <c r="G37" s="10"/>
      <c r="H37" s="10"/>
      <c r="I37" s="10"/>
      <c r="J37" s="10"/>
      <c r="K37" s="12"/>
      <c r="L37" s="12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4"/>
      <c r="BK37" s="14"/>
      <c r="BL37" s="14"/>
      <c r="BM37" s="14"/>
      <c r="BN37" s="14"/>
    </row>
    <row r="38" spans="1:66" x14ac:dyDescent="0.25">
      <c r="A38" s="10"/>
      <c r="B38" s="10"/>
      <c r="C38" s="10"/>
      <c r="D38" s="16"/>
      <c r="E38" s="10"/>
      <c r="F38" s="10"/>
      <c r="G38" s="10"/>
      <c r="H38" s="10"/>
      <c r="I38" s="10"/>
      <c r="J38" s="10"/>
      <c r="K38" s="12"/>
      <c r="L38" s="12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4"/>
      <c r="BK38" s="14"/>
      <c r="BL38" s="14"/>
      <c r="BM38" s="14"/>
      <c r="BN38" s="14"/>
    </row>
    <row r="39" spans="1:66" x14ac:dyDescent="0.25">
      <c r="A39" s="10"/>
      <c r="B39" s="10"/>
      <c r="C39" s="10"/>
      <c r="D39" s="16"/>
      <c r="E39" s="10"/>
      <c r="F39" s="10"/>
      <c r="G39" s="10"/>
      <c r="H39" s="10"/>
      <c r="I39" s="10"/>
      <c r="J39" s="10"/>
      <c r="K39" s="12"/>
      <c r="L39" s="12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4"/>
      <c r="BK39" s="14"/>
      <c r="BL39" s="14"/>
      <c r="BM39" s="14"/>
      <c r="BN39" s="14"/>
    </row>
    <row r="40" spans="1:66" x14ac:dyDescent="0.25">
      <c r="A40" s="10"/>
      <c r="B40" s="10"/>
      <c r="C40" s="10"/>
      <c r="D40" s="16"/>
      <c r="E40" s="10"/>
      <c r="F40" s="10"/>
      <c r="G40" s="10"/>
      <c r="H40" s="10"/>
      <c r="I40" s="10"/>
      <c r="J40" s="10"/>
      <c r="K40" s="12"/>
      <c r="L40" s="12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4"/>
      <c r="BK40" s="14"/>
      <c r="BL40" s="14"/>
      <c r="BM40" s="14"/>
      <c r="BN40" s="14"/>
    </row>
    <row r="41" spans="1:66" x14ac:dyDescent="0.25">
      <c r="A41" s="10"/>
      <c r="B41" s="10"/>
      <c r="C41" s="10"/>
      <c r="D41" s="16"/>
      <c r="E41" s="10"/>
      <c r="F41" s="10"/>
      <c r="G41" s="10"/>
      <c r="H41" s="10"/>
      <c r="I41" s="10"/>
      <c r="J41" s="10"/>
      <c r="K41" s="12"/>
      <c r="L41" s="12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4"/>
      <c r="BK41" s="14"/>
      <c r="BL41" s="14"/>
      <c r="BM41" s="14"/>
      <c r="BN41" s="14"/>
    </row>
    <row r="42" spans="1:66" x14ac:dyDescent="0.25">
      <c r="A42" s="10"/>
      <c r="B42" s="10"/>
      <c r="C42" s="10"/>
      <c r="D42" s="16"/>
      <c r="E42" s="10"/>
      <c r="F42" s="10"/>
      <c r="G42" s="10"/>
      <c r="H42" s="10"/>
      <c r="I42" s="10"/>
      <c r="J42" s="10"/>
      <c r="K42" s="12"/>
      <c r="L42" s="12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4"/>
      <c r="BK42" s="14"/>
      <c r="BL42" s="14"/>
      <c r="BM42" s="14"/>
      <c r="BN42" s="14"/>
    </row>
    <row r="43" spans="1:66" x14ac:dyDescent="0.25">
      <c r="A43" s="10"/>
      <c r="B43" s="10"/>
      <c r="C43" s="10"/>
      <c r="D43" s="16"/>
      <c r="E43" s="10"/>
      <c r="F43" s="10"/>
      <c r="G43" s="10"/>
      <c r="H43" s="10"/>
      <c r="I43" s="10"/>
      <c r="J43" s="10"/>
      <c r="K43" s="12"/>
      <c r="L43" s="12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4"/>
      <c r="BK43" s="14"/>
      <c r="BL43" s="14"/>
      <c r="BM43" s="14"/>
      <c r="BN43" s="14"/>
    </row>
    <row r="44" spans="1:66" x14ac:dyDescent="0.25">
      <c r="A44" s="10"/>
      <c r="B44" s="10"/>
      <c r="C44" s="10"/>
      <c r="D44" s="16"/>
      <c r="E44" s="10"/>
      <c r="F44" s="10"/>
      <c r="G44" s="10"/>
      <c r="H44" s="10"/>
      <c r="I44" s="10"/>
      <c r="J44" s="10"/>
      <c r="K44" s="12"/>
      <c r="L44" s="12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4"/>
      <c r="BK44" s="14"/>
      <c r="BL44" s="14"/>
      <c r="BM44" s="14"/>
      <c r="BN44" s="14"/>
    </row>
    <row r="45" spans="1:66" x14ac:dyDescent="0.25">
      <c r="A45" s="10"/>
      <c r="B45" s="10"/>
      <c r="C45" s="10"/>
      <c r="D45" s="16"/>
      <c r="E45" s="10"/>
      <c r="F45" s="10"/>
      <c r="G45" s="10"/>
      <c r="H45" s="10"/>
      <c r="I45" s="10"/>
      <c r="J45" s="10"/>
      <c r="K45" s="12"/>
      <c r="L45" s="12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4"/>
      <c r="BK45" s="14"/>
      <c r="BL45" s="14"/>
      <c r="BM45" s="14"/>
      <c r="BN45" s="14"/>
    </row>
    <row r="46" spans="1:66" x14ac:dyDescent="0.25">
      <c r="A46" s="10"/>
      <c r="B46" s="10"/>
      <c r="C46" s="10"/>
      <c r="D46" s="16"/>
      <c r="E46" s="10"/>
      <c r="F46" s="10"/>
      <c r="G46" s="10"/>
      <c r="H46" s="10"/>
      <c r="I46" s="10"/>
      <c r="J46" s="10"/>
      <c r="K46" s="12"/>
      <c r="L46" s="12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4"/>
      <c r="BK46" s="14"/>
      <c r="BL46" s="14"/>
      <c r="BM46" s="14"/>
      <c r="BN46" s="14"/>
    </row>
    <row r="47" spans="1:66" x14ac:dyDescent="0.25">
      <c r="A47" s="10"/>
      <c r="B47" s="10"/>
      <c r="C47" s="10"/>
      <c r="D47" s="16"/>
      <c r="E47" s="10"/>
      <c r="F47" s="10"/>
      <c r="G47" s="10"/>
      <c r="H47" s="10"/>
      <c r="I47" s="10"/>
      <c r="J47" s="10"/>
      <c r="K47" s="12"/>
      <c r="L47" s="12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4"/>
      <c r="BK47" s="14"/>
      <c r="BL47" s="14"/>
      <c r="BM47" s="14"/>
      <c r="BN47" s="14"/>
    </row>
    <row r="48" spans="1:66" x14ac:dyDescent="0.25">
      <c r="A48" s="10"/>
      <c r="B48" s="10"/>
      <c r="C48" s="10"/>
      <c r="D48" s="16"/>
      <c r="E48" s="10"/>
      <c r="F48" s="10"/>
      <c r="G48" s="10"/>
      <c r="H48" s="10"/>
      <c r="I48" s="10"/>
      <c r="J48" s="10"/>
      <c r="K48" s="12"/>
      <c r="L48" s="12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4"/>
      <c r="BK48" s="14"/>
      <c r="BL48" s="14"/>
      <c r="BM48" s="14"/>
      <c r="BN48" s="14"/>
    </row>
    <row r="49" spans="1:66" x14ac:dyDescent="0.25">
      <c r="A49" s="10"/>
      <c r="B49" s="10"/>
      <c r="C49" s="10"/>
      <c r="D49" s="16"/>
      <c r="E49" s="10"/>
      <c r="F49" s="10"/>
      <c r="G49" s="10"/>
      <c r="H49" s="10"/>
      <c r="I49" s="10"/>
      <c r="J49" s="10"/>
      <c r="K49" s="12"/>
      <c r="L49" s="12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4"/>
      <c r="BK49" s="14"/>
      <c r="BL49" s="14"/>
      <c r="BM49" s="14"/>
      <c r="BN49" s="14"/>
    </row>
    <row r="50" spans="1:66" x14ac:dyDescent="0.25">
      <c r="A50" s="10"/>
      <c r="B50" s="10"/>
      <c r="C50" s="10"/>
      <c r="D50" s="16"/>
      <c r="E50" s="10"/>
      <c r="F50" s="10"/>
      <c r="G50" s="10"/>
      <c r="H50" s="10"/>
      <c r="I50" s="10"/>
      <c r="J50" s="10"/>
      <c r="K50" s="12"/>
      <c r="L50" s="12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4"/>
      <c r="BK50" s="14"/>
      <c r="BL50" s="14"/>
      <c r="BM50" s="14"/>
      <c r="BN50" s="14"/>
    </row>
    <row r="51" spans="1:66" x14ac:dyDescent="0.25">
      <c r="A51" s="10"/>
      <c r="B51" s="10"/>
      <c r="C51" s="10"/>
      <c r="D51" s="16"/>
      <c r="E51" s="10"/>
      <c r="F51" s="10"/>
      <c r="G51" s="10"/>
      <c r="H51" s="10"/>
      <c r="I51" s="10"/>
      <c r="J51" s="10"/>
      <c r="K51" s="12"/>
      <c r="L51" s="12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4"/>
      <c r="BK51" s="14"/>
      <c r="BL51" s="14"/>
      <c r="BM51" s="14"/>
      <c r="BN51" s="14"/>
    </row>
    <row r="52" spans="1:66" x14ac:dyDescent="0.25">
      <c r="A52" s="10"/>
      <c r="B52" s="10"/>
      <c r="C52" s="10"/>
      <c r="D52" s="16"/>
      <c r="E52" s="10"/>
      <c r="F52" s="10"/>
      <c r="G52" s="10"/>
      <c r="H52" s="10"/>
      <c r="I52" s="10"/>
      <c r="J52" s="10"/>
      <c r="K52" s="12"/>
      <c r="L52" s="12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4"/>
      <c r="BK52" s="14"/>
      <c r="BL52" s="14"/>
      <c r="BM52" s="14"/>
      <c r="BN52" s="14"/>
    </row>
    <row r="53" spans="1:66" x14ac:dyDescent="0.25">
      <c r="A53" s="10"/>
      <c r="B53" s="10"/>
      <c r="C53" s="10"/>
      <c r="D53" s="16"/>
      <c r="E53" s="10"/>
      <c r="F53" s="10"/>
      <c r="G53" s="10"/>
      <c r="H53" s="10"/>
      <c r="I53" s="10"/>
      <c r="J53" s="10"/>
      <c r="K53" s="12"/>
      <c r="L53" s="12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4"/>
      <c r="BK53" s="14"/>
      <c r="BL53" s="14"/>
      <c r="BM53" s="14"/>
      <c r="BN53" s="14"/>
    </row>
    <row r="54" spans="1:66" x14ac:dyDescent="0.25">
      <c r="A54" s="10"/>
      <c r="B54" s="10"/>
      <c r="C54" s="10"/>
      <c r="D54" s="16"/>
      <c r="E54" s="10"/>
      <c r="F54" s="10"/>
      <c r="G54" s="10"/>
      <c r="H54" s="10"/>
      <c r="I54" s="10"/>
      <c r="J54" s="10"/>
      <c r="K54" s="12"/>
      <c r="L54" s="12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4"/>
      <c r="BK54" s="14"/>
      <c r="BL54" s="14"/>
      <c r="BM54" s="14"/>
      <c r="BN54" s="14"/>
    </row>
    <row r="55" spans="1:66" x14ac:dyDescent="0.25">
      <c r="A55" s="10"/>
      <c r="B55" s="10"/>
      <c r="C55" s="10"/>
      <c r="D55" s="16"/>
      <c r="E55" s="10"/>
      <c r="F55" s="10"/>
      <c r="G55" s="10"/>
      <c r="H55" s="10"/>
      <c r="I55" s="10"/>
      <c r="J55" s="10"/>
      <c r="K55" s="12"/>
      <c r="L55" s="12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4"/>
      <c r="BK55" s="14"/>
      <c r="BL55" s="14"/>
      <c r="BM55" s="14"/>
      <c r="BN55" s="14"/>
    </row>
    <row r="56" spans="1:66" x14ac:dyDescent="0.25">
      <c r="A56" s="10"/>
      <c r="B56" s="10"/>
      <c r="C56" s="10"/>
      <c r="D56" s="16"/>
      <c r="E56" s="10"/>
      <c r="F56" s="10"/>
      <c r="G56" s="10"/>
      <c r="H56" s="10"/>
      <c r="I56" s="10"/>
      <c r="J56" s="10"/>
      <c r="K56" s="12"/>
      <c r="L56" s="12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4"/>
      <c r="BK56" s="14"/>
      <c r="BL56" s="14"/>
      <c r="BM56" s="14"/>
      <c r="BN56" s="14"/>
    </row>
    <row r="57" spans="1:66" x14ac:dyDescent="0.25">
      <c r="A57" s="10"/>
      <c r="B57" s="10"/>
      <c r="C57" s="10"/>
      <c r="D57" s="16"/>
      <c r="E57" s="10"/>
      <c r="F57" s="10"/>
      <c r="G57" s="10"/>
      <c r="H57" s="10"/>
      <c r="I57" s="10"/>
      <c r="J57" s="10"/>
      <c r="K57" s="12"/>
      <c r="L57" s="12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4"/>
      <c r="BK57" s="14"/>
      <c r="BL57" s="14"/>
      <c r="BM57" s="14"/>
      <c r="BN57" s="14"/>
    </row>
    <row r="58" spans="1:66" x14ac:dyDescent="0.25">
      <c r="A58" s="10"/>
      <c r="B58" s="10"/>
      <c r="C58" s="10"/>
      <c r="D58" s="16"/>
      <c r="E58" s="10"/>
      <c r="F58" s="10"/>
      <c r="G58" s="10"/>
      <c r="H58" s="10"/>
      <c r="I58" s="10"/>
      <c r="J58" s="10"/>
      <c r="K58" s="12"/>
      <c r="L58" s="12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4"/>
      <c r="BK58" s="14"/>
      <c r="BL58" s="14"/>
      <c r="BM58" s="14"/>
      <c r="BN58" s="14"/>
    </row>
    <row r="59" spans="1:66" x14ac:dyDescent="0.25">
      <c r="A59" s="10"/>
      <c r="B59" s="10"/>
      <c r="C59" s="10"/>
      <c r="D59" s="16"/>
      <c r="E59" s="10"/>
      <c r="F59" s="10"/>
      <c r="G59" s="10"/>
      <c r="H59" s="10"/>
      <c r="I59" s="10"/>
      <c r="J59" s="10"/>
      <c r="K59" s="12"/>
      <c r="L59" s="12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4"/>
      <c r="BK59" s="14"/>
      <c r="BL59" s="14"/>
      <c r="BM59" s="14"/>
      <c r="BN59" s="14"/>
    </row>
    <row r="60" spans="1:66" x14ac:dyDescent="0.25">
      <c r="A60" s="10"/>
      <c r="B60" s="10"/>
      <c r="C60" s="10"/>
      <c r="D60" s="16"/>
      <c r="E60" s="10"/>
      <c r="F60" s="10"/>
      <c r="G60" s="10"/>
      <c r="H60" s="10"/>
      <c r="I60" s="10"/>
      <c r="J60" s="10"/>
      <c r="K60" s="12"/>
      <c r="L60" s="12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4"/>
      <c r="BK60" s="14"/>
      <c r="BL60" s="14"/>
      <c r="BM60" s="14"/>
      <c r="BN60" s="14"/>
    </row>
    <row r="61" spans="1:66" x14ac:dyDescent="0.25">
      <c r="A61" s="10"/>
      <c r="B61" s="10"/>
      <c r="C61" s="10"/>
      <c r="D61" s="16"/>
      <c r="E61" s="10"/>
      <c r="F61" s="10"/>
      <c r="G61" s="10"/>
      <c r="H61" s="10"/>
      <c r="I61" s="10"/>
      <c r="J61" s="10"/>
      <c r="K61" s="12"/>
      <c r="L61" s="12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4"/>
      <c r="BK61" s="14"/>
      <c r="BL61" s="14"/>
      <c r="BM61" s="14"/>
      <c r="BN61" s="14"/>
    </row>
    <row r="62" spans="1:66" x14ac:dyDescent="0.25">
      <c r="A62" s="10"/>
      <c r="B62" s="10"/>
      <c r="C62" s="10"/>
      <c r="D62" s="16"/>
      <c r="E62" s="10"/>
      <c r="F62" s="10"/>
      <c r="G62" s="10"/>
      <c r="H62" s="10"/>
      <c r="I62" s="10"/>
      <c r="J62" s="10"/>
      <c r="K62" s="12"/>
      <c r="L62" s="12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4"/>
      <c r="BK62" s="14"/>
      <c r="BL62" s="14"/>
      <c r="BM62" s="14"/>
      <c r="BN62" s="14"/>
    </row>
    <row r="63" spans="1:66" x14ac:dyDescent="0.25">
      <c r="A63" s="10"/>
      <c r="B63" s="10"/>
      <c r="C63" s="10"/>
      <c r="D63" s="16"/>
      <c r="E63" s="10"/>
      <c r="F63" s="10"/>
      <c r="G63" s="10"/>
      <c r="H63" s="10"/>
      <c r="I63" s="10"/>
      <c r="J63" s="10"/>
      <c r="K63" s="12"/>
      <c r="L63" s="12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4"/>
      <c r="BK63" s="14"/>
      <c r="BL63" s="14"/>
      <c r="BM63" s="14"/>
      <c r="BN63" s="14"/>
    </row>
    <row r="64" spans="1:66" x14ac:dyDescent="0.25">
      <c r="A64" s="10"/>
      <c r="B64" s="10"/>
      <c r="C64" s="10"/>
      <c r="D64" s="16"/>
      <c r="E64" s="10"/>
      <c r="F64" s="10"/>
      <c r="G64" s="10"/>
      <c r="H64" s="10"/>
      <c r="I64" s="10"/>
      <c r="J64" s="10"/>
      <c r="K64" s="12"/>
      <c r="L64" s="12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4"/>
      <c r="BK64" s="14"/>
      <c r="BL64" s="14"/>
      <c r="BM64" s="14"/>
      <c r="BN64" s="14"/>
    </row>
    <row r="65" spans="1:66" x14ac:dyDescent="0.25">
      <c r="A65" s="10"/>
      <c r="B65" s="10"/>
      <c r="C65" s="10"/>
      <c r="D65" s="16"/>
      <c r="E65" s="10"/>
      <c r="F65" s="10"/>
      <c r="G65" s="10"/>
      <c r="H65" s="10"/>
      <c r="I65" s="10"/>
      <c r="J65" s="10"/>
      <c r="K65" s="12"/>
      <c r="L65" s="12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4"/>
      <c r="BK65" s="14"/>
      <c r="BL65" s="14"/>
      <c r="BM65" s="14"/>
      <c r="BN65" s="14"/>
    </row>
    <row r="66" spans="1:66" x14ac:dyDescent="0.25">
      <c r="A66" s="10"/>
      <c r="B66" s="10"/>
      <c r="C66" s="10"/>
      <c r="D66" s="16"/>
      <c r="E66" s="10"/>
      <c r="F66" s="10"/>
      <c r="G66" s="10"/>
      <c r="H66" s="10"/>
      <c r="I66" s="10"/>
      <c r="J66" s="10"/>
      <c r="K66" s="12"/>
      <c r="L66" s="12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4"/>
      <c r="BK66" s="14"/>
      <c r="BL66" s="14"/>
      <c r="BM66" s="14"/>
      <c r="BN66" s="14"/>
    </row>
    <row r="67" spans="1:66" x14ac:dyDescent="0.25">
      <c r="A67" s="10"/>
      <c r="B67" s="10"/>
      <c r="C67" s="10"/>
      <c r="D67" s="16"/>
      <c r="E67" s="10"/>
      <c r="F67" s="10"/>
      <c r="G67" s="10"/>
      <c r="H67" s="10"/>
      <c r="I67" s="10"/>
      <c r="J67" s="10"/>
      <c r="K67" s="12"/>
      <c r="L67" s="12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4"/>
      <c r="BK67" s="14"/>
      <c r="BL67" s="14"/>
      <c r="BM67" s="14"/>
      <c r="BN67" s="14"/>
    </row>
    <row r="68" spans="1:66" x14ac:dyDescent="0.25">
      <c r="A68" s="10"/>
      <c r="B68" s="10"/>
      <c r="C68" s="10"/>
      <c r="D68" s="16"/>
      <c r="E68" s="10"/>
      <c r="F68" s="10"/>
      <c r="G68" s="10"/>
      <c r="H68" s="10"/>
      <c r="I68" s="10"/>
      <c r="J68" s="10"/>
      <c r="K68" s="12"/>
      <c r="L68" s="12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4"/>
      <c r="BK68" s="14"/>
      <c r="BL68" s="14"/>
      <c r="BM68" s="14"/>
      <c r="BN68" s="14"/>
    </row>
    <row r="69" spans="1:66" x14ac:dyDescent="0.25">
      <c r="A69" s="10"/>
      <c r="B69" s="10"/>
      <c r="C69" s="10"/>
      <c r="D69" s="16"/>
      <c r="E69" s="10"/>
      <c r="F69" s="10"/>
      <c r="G69" s="10"/>
      <c r="H69" s="10"/>
      <c r="I69" s="10"/>
      <c r="J69" s="10"/>
      <c r="K69" s="12"/>
      <c r="L69" s="12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4"/>
      <c r="BK69" s="14"/>
      <c r="BL69" s="14"/>
      <c r="BM69" s="14"/>
      <c r="BN69" s="14"/>
    </row>
    <row r="70" spans="1:66" x14ac:dyDescent="0.25">
      <c r="A70" s="10"/>
      <c r="B70" s="10"/>
      <c r="C70" s="10"/>
      <c r="D70" s="16"/>
      <c r="E70" s="10"/>
      <c r="F70" s="10"/>
      <c r="G70" s="10"/>
      <c r="H70" s="10"/>
      <c r="I70" s="10"/>
      <c r="J70" s="10"/>
      <c r="K70" s="12"/>
      <c r="L70" s="12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4"/>
      <c r="BK70" s="14"/>
      <c r="BL70" s="14"/>
      <c r="BM70" s="14"/>
      <c r="BN70" s="14"/>
    </row>
    <row r="71" spans="1:66" x14ac:dyDescent="0.25">
      <c r="A71" s="10"/>
      <c r="B71" s="10"/>
      <c r="C71" s="10"/>
      <c r="D71" s="16"/>
      <c r="E71" s="10"/>
      <c r="F71" s="10"/>
      <c r="G71" s="10"/>
      <c r="H71" s="10"/>
      <c r="I71" s="10"/>
      <c r="J71" s="10"/>
      <c r="K71" s="12"/>
      <c r="L71" s="12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4"/>
      <c r="BK71" s="14"/>
      <c r="BL71" s="14"/>
      <c r="BM71" s="14"/>
      <c r="BN71" s="14"/>
    </row>
    <row r="72" spans="1:66" x14ac:dyDescent="0.25">
      <c r="A72" s="10"/>
      <c r="B72" s="10"/>
      <c r="C72" s="10"/>
      <c r="D72" s="16"/>
      <c r="E72" s="10"/>
      <c r="F72" s="10"/>
      <c r="G72" s="10"/>
      <c r="H72" s="10"/>
      <c r="I72" s="10"/>
      <c r="J72" s="10"/>
      <c r="K72" s="12"/>
      <c r="L72" s="12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4"/>
      <c r="BK72" s="14"/>
      <c r="BL72" s="14"/>
      <c r="BM72" s="14"/>
      <c r="BN72" s="14"/>
    </row>
    <row r="73" spans="1:66" x14ac:dyDescent="0.25">
      <c r="A73" s="10"/>
      <c r="B73" s="10"/>
      <c r="C73" s="10"/>
      <c r="D73" s="16"/>
      <c r="E73" s="10"/>
      <c r="F73" s="10"/>
      <c r="G73" s="10"/>
      <c r="H73" s="10"/>
      <c r="I73" s="10"/>
      <c r="J73" s="10"/>
      <c r="K73" s="12"/>
      <c r="L73" s="12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4"/>
      <c r="BK73" s="14"/>
      <c r="BL73" s="14"/>
      <c r="BM73" s="14"/>
      <c r="BN73" s="14"/>
    </row>
    <row r="74" spans="1:66" x14ac:dyDescent="0.25">
      <c r="A74" s="10"/>
      <c r="B74" s="10"/>
      <c r="C74" s="10"/>
      <c r="D74" s="16"/>
      <c r="E74" s="10"/>
      <c r="F74" s="10"/>
      <c r="G74" s="10"/>
      <c r="H74" s="10"/>
      <c r="I74" s="10"/>
      <c r="J74" s="10"/>
      <c r="K74" s="12"/>
      <c r="L74" s="12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4"/>
      <c r="BK74" s="14"/>
      <c r="BL74" s="14"/>
      <c r="BM74" s="14"/>
      <c r="BN74" s="14"/>
    </row>
    <row r="75" spans="1:66" x14ac:dyDescent="0.25">
      <c r="A75" s="10"/>
      <c r="B75" s="10"/>
      <c r="C75" s="10"/>
      <c r="D75" s="16"/>
      <c r="E75" s="10"/>
      <c r="F75" s="10"/>
      <c r="G75" s="10"/>
      <c r="H75" s="10"/>
      <c r="I75" s="10"/>
      <c r="J75" s="10"/>
      <c r="K75" s="12"/>
      <c r="L75" s="12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4"/>
      <c r="BK75" s="14"/>
      <c r="BL75" s="14"/>
      <c r="BM75" s="14"/>
      <c r="BN75" s="14"/>
    </row>
    <row r="76" spans="1:66" x14ac:dyDescent="0.25">
      <c r="A76" s="10"/>
      <c r="B76" s="10"/>
      <c r="C76" s="10"/>
      <c r="D76" s="16"/>
      <c r="E76" s="10"/>
      <c r="F76" s="10"/>
      <c r="G76" s="10"/>
      <c r="H76" s="10"/>
      <c r="I76" s="10"/>
      <c r="J76" s="10"/>
      <c r="K76" s="12"/>
      <c r="L76" s="12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4"/>
      <c r="BK76" s="14"/>
      <c r="BL76" s="14"/>
      <c r="BM76" s="14"/>
      <c r="BN76" s="14"/>
    </row>
    <row r="77" spans="1:66" x14ac:dyDescent="0.25">
      <c r="A77" s="10"/>
      <c r="B77" s="10"/>
      <c r="C77" s="10"/>
      <c r="D77" s="16"/>
      <c r="E77" s="10"/>
      <c r="F77" s="10"/>
      <c r="G77" s="10"/>
      <c r="H77" s="10"/>
      <c r="I77" s="10"/>
      <c r="J77" s="10"/>
      <c r="K77" s="12"/>
      <c r="L77" s="12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4"/>
      <c r="BK77" s="14"/>
      <c r="BL77" s="14"/>
      <c r="BM77" s="14"/>
      <c r="BN77" s="14"/>
    </row>
    <row r="78" spans="1:66" x14ac:dyDescent="0.25">
      <c r="A78" s="10"/>
      <c r="B78" s="10"/>
      <c r="C78" s="10"/>
      <c r="D78" s="16"/>
      <c r="E78" s="10"/>
      <c r="F78" s="10"/>
      <c r="G78" s="10"/>
      <c r="H78" s="10"/>
      <c r="I78" s="10"/>
      <c r="J78" s="10"/>
      <c r="K78" s="12"/>
      <c r="L78" s="12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4"/>
      <c r="BK78" s="14"/>
      <c r="BL78" s="14"/>
      <c r="BM78" s="14"/>
      <c r="BN78" s="14"/>
    </row>
    <row r="79" spans="1:66" x14ac:dyDescent="0.25">
      <c r="A79" s="10"/>
      <c r="B79" s="10"/>
      <c r="C79" s="10"/>
      <c r="D79" s="16"/>
      <c r="E79" s="10"/>
      <c r="F79" s="10"/>
      <c r="G79" s="10"/>
      <c r="H79" s="10"/>
      <c r="I79" s="10"/>
      <c r="J79" s="10"/>
      <c r="K79" s="12"/>
      <c r="L79" s="12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4"/>
      <c r="BK79" s="14"/>
      <c r="BL79" s="14"/>
      <c r="BM79" s="14"/>
      <c r="BN79" s="14"/>
    </row>
    <row r="80" spans="1:66" x14ac:dyDescent="0.25">
      <c r="A80" s="10"/>
      <c r="B80" s="10"/>
      <c r="C80" s="10"/>
      <c r="D80" s="16"/>
      <c r="E80" s="10"/>
      <c r="F80" s="10"/>
      <c r="G80" s="10"/>
      <c r="H80" s="10"/>
      <c r="I80" s="10"/>
      <c r="J80" s="10"/>
      <c r="K80" s="12"/>
      <c r="L80" s="12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4"/>
      <c r="BK80" s="14"/>
      <c r="BL80" s="14"/>
      <c r="BM80" s="14"/>
      <c r="BN80" s="14"/>
    </row>
    <row r="81" spans="1:66" x14ac:dyDescent="0.25">
      <c r="A81" s="10"/>
      <c r="B81" s="10"/>
      <c r="C81" s="10"/>
      <c r="D81" s="16"/>
      <c r="E81" s="10"/>
      <c r="F81" s="10"/>
      <c r="G81" s="10"/>
      <c r="H81" s="10"/>
      <c r="I81" s="10"/>
      <c r="J81" s="10"/>
      <c r="K81" s="12"/>
      <c r="L81" s="12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4"/>
      <c r="BK81" s="14"/>
      <c r="BL81" s="14"/>
      <c r="BM81" s="14"/>
      <c r="BN81" s="14"/>
    </row>
    <row r="82" spans="1:66" x14ac:dyDescent="0.25">
      <c r="A82" s="10"/>
      <c r="B82" s="10"/>
      <c r="C82" s="10"/>
      <c r="D82" s="16"/>
      <c r="E82" s="10"/>
      <c r="F82" s="10"/>
      <c r="G82" s="10"/>
      <c r="H82" s="10"/>
      <c r="I82" s="10"/>
      <c r="J82" s="10"/>
      <c r="K82" s="12"/>
      <c r="L82" s="12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4"/>
      <c r="BK82" s="14"/>
      <c r="BL82" s="14"/>
      <c r="BM82" s="14"/>
      <c r="BN82" s="14"/>
    </row>
    <row r="83" spans="1:66" x14ac:dyDescent="0.25">
      <c r="A83" s="10"/>
      <c r="B83" s="10"/>
      <c r="C83" s="10"/>
      <c r="D83" s="16"/>
      <c r="E83" s="10"/>
      <c r="F83" s="10"/>
      <c r="G83" s="10"/>
      <c r="H83" s="10"/>
      <c r="I83" s="10"/>
      <c r="J83" s="10"/>
      <c r="K83" s="12"/>
      <c r="L83" s="12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4"/>
      <c r="BK83" s="14"/>
      <c r="BL83" s="14"/>
      <c r="BM83" s="14"/>
      <c r="BN83" s="14"/>
    </row>
    <row r="84" spans="1:66" x14ac:dyDescent="0.25">
      <c r="A84" s="10"/>
      <c r="B84" s="10"/>
      <c r="C84" s="10"/>
      <c r="D84" s="16"/>
      <c r="E84" s="10"/>
      <c r="F84" s="10"/>
      <c r="G84" s="10"/>
      <c r="H84" s="10"/>
      <c r="I84" s="10"/>
      <c r="J84" s="10"/>
      <c r="K84" s="12"/>
      <c r="L84" s="12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4"/>
      <c r="BK84" s="14"/>
      <c r="BL84" s="14"/>
      <c r="BM84" s="14"/>
      <c r="BN84" s="14"/>
    </row>
    <row r="85" spans="1:66" x14ac:dyDescent="0.25">
      <c r="A85" s="10"/>
      <c r="B85" s="10"/>
      <c r="C85" s="10"/>
      <c r="D85" s="16"/>
      <c r="E85" s="10"/>
      <c r="F85" s="10"/>
      <c r="G85" s="10"/>
      <c r="H85" s="10"/>
      <c r="I85" s="10"/>
      <c r="J85" s="10"/>
      <c r="K85" s="12"/>
      <c r="L85" s="12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4"/>
      <c r="BK85" s="14"/>
      <c r="BL85" s="14"/>
      <c r="BM85" s="14"/>
      <c r="BN85" s="14"/>
    </row>
    <row r="86" spans="1:66" x14ac:dyDescent="0.25">
      <c r="A86" s="10"/>
      <c r="B86" s="10"/>
      <c r="C86" s="10"/>
      <c r="D86" s="16"/>
      <c r="E86" s="10"/>
      <c r="F86" s="10"/>
      <c r="G86" s="10"/>
      <c r="H86" s="10"/>
      <c r="I86" s="10"/>
      <c r="J86" s="10"/>
      <c r="K86" s="12"/>
      <c r="L86" s="12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4"/>
      <c r="BK86" s="14"/>
      <c r="BL86" s="14"/>
      <c r="BM86" s="14"/>
      <c r="BN86" s="14"/>
    </row>
    <row r="87" spans="1:66" x14ac:dyDescent="0.25">
      <c r="A87" s="10"/>
      <c r="B87" s="10"/>
      <c r="C87" s="10"/>
      <c r="D87" s="16"/>
      <c r="E87" s="10"/>
      <c r="F87" s="10"/>
      <c r="G87" s="10"/>
      <c r="H87" s="10"/>
      <c r="I87" s="10"/>
      <c r="J87" s="10"/>
      <c r="K87" s="12"/>
      <c r="L87" s="12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4"/>
      <c r="BK87" s="14"/>
      <c r="BL87" s="14"/>
      <c r="BM87" s="14"/>
      <c r="BN87" s="14"/>
    </row>
    <row r="88" spans="1:66" x14ac:dyDescent="0.25">
      <c r="A88" s="10"/>
      <c r="B88" s="10"/>
      <c r="C88" s="10"/>
      <c r="D88" s="16"/>
      <c r="E88" s="10"/>
      <c r="F88" s="10"/>
      <c r="G88" s="10"/>
      <c r="H88" s="10"/>
      <c r="I88" s="10"/>
      <c r="J88" s="10"/>
      <c r="K88" s="12"/>
      <c r="L88" s="12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4"/>
      <c r="BK88" s="14"/>
      <c r="BL88" s="14"/>
      <c r="BM88" s="14"/>
      <c r="BN88" s="14"/>
    </row>
    <row r="89" spans="1:66" x14ac:dyDescent="0.25">
      <c r="A89" s="10"/>
      <c r="B89" s="10"/>
      <c r="C89" s="10"/>
      <c r="D89" s="16"/>
      <c r="E89" s="10"/>
      <c r="F89" s="10"/>
      <c r="G89" s="10"/>
      <c r="H89" s="10"/>
      <c r="I89" s="10"/>
      <c r="J89" s="10"/>
      <c r="K89" s="12"/>
      <c r="L89" s="12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4"/>
      <c r="BK89" s="14"/>
      <c r="BL89" s="14"/>
      <c r="BM89" s="14"/>
      <c r="BN89" s="14"/>
    </row>
    <row r="90" spans="1:66" x14ac:dyDescent="0.25">
      <c r="A90" s="10"/>
      <c r="B90" s="10"/>
      <c r="C90" s="10"/>
      <c r="D90" s="16"/>
      <c r="E90" s="10"/>
      <c r="F90" s="10"/>
      <c r="G90" s="10"/>
      <c r="H90" s="10"/>
      <c r="I90" s="10"/>
      <c r="J90" s="10"/>
      <c r="K90" s="12"/>
      <c r="L90" s="12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4"/>
      <c r="BK90" s="14"/>
      <c r="BL90" s="14"/>
      <c r="BM90" s="14"/>
      <c r="BN90" s="14"/>
    </row>
    <row r="91" spans="1:66" x14ac:dyDescent="0.25">
      <c r="A91" s="10"/>
      <c r="B91" s="10"/>
      <c r="C91" s="10"/>
      <c r="D91" s="16"/>
      <c r="E91" s="10"/>
      <c r="F91" s="10"/>
      <c r="G91" s="10"/>
      <c r="H91" s="10"/>
      <c r="I91" s="10"/>
      <c r="J91" s="10"/>
      <c r="K91" s="12"/>
      <c r="L91" s="12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4"/>
      <c r="BK91" s="14"/>
      <c r="BL91" s="14"/>
      <c r="BM91" s="14"/>
      <c r="BN91" s="14"/>
    </row>
    <row r="92" spans="1:66" x14ac:dyDescent="0.25">
      <c r="A92" s="10"/>
      <c r="B92" s="10"/>
      <c r="C92" s="10"/>
      <c r="D92" s="16"/>
      <c r="E92" s="10"/>
      <c r="F92" s="10"/>
      <c r="G92" s="10"/>
      <c r="H92" s="10"/>
      <c r="I92" s="10"/>
      <c r="J92" s="10"/>
      <c r="K92" s="12"/>
      <c r="L92" s="12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4"/>
      <c r="BK92" s="14"/>
      <c r="BL92" s="14"/>
      <c r="BM92" s="14"/>
      <c r="BN92" s="14"/>
    </row>
    <row r="93" spans="1:66" x14ac:dyDescent="0.25">
      <c r="A93" s="10"/>
      <c r="B93" s="10"/>
      <c r="C93" s="10"/>
      <c r="D93" s="16"/>
      <c r="E93" s="10"/>
      <c r="F93" s="10"/>
      <c r="G93" s="10"/>
      <c r="H93" s="10"/>
      <c r="I93" s="10"/>
      <c r="J93" s="10"/>
      <c r="K93" s="12"/>
      <c r="L93" s="12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4"/>
      <c r="BK93" s="14"/>
      <c r="BL93" s="14"/>
      <c r="BM93" s="14"/>
      <c r="BN93" s="14"/>
    </row>
    <row r="94" spans="1:66" x14ac:dyDescent="0.25">
      <c r="A94" s="10"/>
      <c r="B94" s="10"/>
      <c r="C94" s="10"/>
      <c r="D94" s="16"/>
      <c r="E94" s="10"/>
      <c r="F94" s="10"/>
      <c r="G94" s="10"/>
      <c r="H94" s="10"/>
      <c r="I94" s="10"/>
      <c r="J94" s="10"/>
      <c r="K94" s="12"/>
      <c r="L94" s="12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4"/>
      <c r="BK94" s="14"/>
      <c r="BL94" s="14"/>
      <c r="BM94" s="14"/>
      <c r="BN94" s="14"/>
    </row>
    <row r="95" spans="1:66" x14ac:dyDescent="0.25">
      <c r="A95" s="10"/>
      <c r="B95" s="10"/>
      <c r="C95" s="10"/>
      <c r="D95" s="16"/>
      <c r="E95" s="10"/>
      <c r="F95" s="10"/>
      <c r="G95" s="10"/>
      <c r="H95" s="10"/>
      <c r="I95" s="10"/>
      <c r="J95" s="10"/>
      <c r="K95" s="12"/>
      <c r="L95" s="12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4"/>
      <c r="BK95" s="14"/>
      <c r="BL95" s="14"/>
      <c r="BM95" s="14"/>
      <c r="BN95" s="14"/>
    </row>
    <row r="96" spans="1:66" x14ac:dyDescent="0.25">
      <c r="A96" s="10"/>
      <c r="B96" s="10"/>
      <c r="C96" s="10"/>
      <c r="D96" s="16"/>
      <c r="E96" s="10"/>
      <c r="F96" s="10"/>
      <c r="G96" s="10"/>
      <c r="H96" s="10"/>
      <c r="I96" s="10"/>
      <c r="J96" s="10"/>
      <c r="K96" s="12"/>
      <c r="L96" s="12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4"/>
      <c r="BK96" s="14"/>
      <c r="BL96" s="14"/>
      <c r="BM96" s="14"/>
      <c r="BN96" s="14"/>
    </row>
    <row r="97" spans="1:66" x14ac:dyDescent="0.25">
      <c r="A97" s="10"/>
      <c r="B97" s="10"/>
      <c r="C97" s="10"/>
      <c r="D97" s="16"/>
      <c r="E97" s="10"/>
      <c r="F97" s="10"/>
      <c r="G97" s="10"/>
      <c r="H97" s="10"/>
      <c r="I97" s="10"/>
      <c r="J97" s="10"/>
      <c r="K97" s="12"/>
      <c r="L97" s="12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4"/>
      <c r="BK97" s="14"/>
      <c r="BL97" s="14"/>
      <c r="BM97" s="14"/>
      <c r="BN97" s="14"/>
    </row>
    <row r="98" spans="1:66" x14ac:dyDescent="0.25">
      <c r="A98" s="10"/>
      <c r="B98" s="10"/>
      <c r="C98" s="10"/>
      <c r="D98" s="16"/>
      <c r="E98" s="10"/>
      <c r="F98" s="10"/>
      <c r="G98" s="10"/>
      <c r="H98" s="10"/>
      <c r="I98" s="10"/>
      <c r="J98" s="10"/>
      <c r="K98" s="12"/>
      <c r="L98" s="12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4"/>
      <c r="BK98" s="14"/>
      <c r="BL98" s="14"/>
      <c r="BM98" s="14"/>
      <c r="BN98" s="14"/>
    </row>
    <row r="99" spans="1:66" x14ac:dyDescent="0.25">
      <c r="A99" s="10"/>
      <c r="B99" s="10"/>
      <c r="C99" s="10"/>
      <c r="D99" s="16"/>
      <c r="E99" s="10"/>
      <c r="F99" s="10"/>
      <c r="G99" s="10"/>
      <c r="H99" s="10"/>
      <c r="I99" s="10"/>
      <c r="J99" s="10"/>
      <c r="K99" s="12"/>
      <c r="L99" s="12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4"/>
      <c r="BK99" s="14"/>
      <c r="BL99" s="14"/>
      <c r="BM99" s="14"/>
      <c r="BN99" s="14"/>
    </row>
    <row r="100" spans="1:66" s="15" customFormat="1" x14ac:dyDescent="0.25">
      <c r="A100" s="10"/>
      <c r="B100" s="10"/>
      <c r="C100" s="10"/>
      <c r="D100" s="16"/>
      <c r="E100" s="10"/>
      <c r="F100" s="10"/>
      <c r="G100" s="10"/>
      <c r="H100" s="10"/>
      <c r="I100" s="10"/>
      <c r="J100" s="10"/>
      <c r="K100" s="12"/>
      <c r="L100" s="12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4"/>
      <c r="BK100" s="14"/>
      <c r="BL100" s="14"/>
      <c r="BM100" s="14"/>
      <c r="BN100" s="14"/>
    </row>
    <row r="101" spans="1:66" x14ac:dyDescent="0.25">
      <c r="A101" s="10"/>
      <c r="B101" s="10"/>
      <c r="C101" s="10"/>
      <c r="D101" s="16"/>
      <c r="E101" s="10"/>
      <c r="F101" s="10"/>
      <c r="G101" s="10"/>
      <c r="H101" s="10"/>
      <c r="I101" s="10"/>
      <c r="J101" s="10"/>
      <c r="K101" s="12"/>
      <c r="L101" s="12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4"/>
      <c r="BK101" s="14"/>
      <c r="BL101" s="14"/>
      <c r="BM101" s="14"/>
      <c r="BN101" s="14"/>
    </row>
    <row r="102" spans="1:66" x14ac:dyDescent="0.25">
      <c r="A102" s="10"/>
      <c r="B102" s="10"/>
      <c r="C102" s="10"/>
      <c r="D102" s="16"/>
      <c r="E102" s="10"/>
      <c r="F102" s="10"/>
      <c r="G102" s="10"/>
      <c r="H102" s="10"/>
      <c r="I102" s="10"/>
      <c r="J102" s="10"/>
      <c r="K102" s="12"/>
      <c r="L102" s="12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4"/>
      <c r="BK102" s="14"/>
      <c r="BL102" s="14"/>
      <c r="BM102" s="14"/>
      <c r="BN102" s="14"/>
    </row>
    <row r="103" spans="1:66" x14ac:dyDescent="0.25">
      <c r="A103" s="10"/>
      <c r="B103" s="10"/>
      <c r="C103" s="10"/>
      <c r="D103" s="16"/>
      <c r="E103" s="10"/>
      <c r="F103" s="10"/>
      <c r="G103" s="10"/>
      <c r="H103" s="10"/>
      <c r="I103" s="10"/>
      <c r="J103" s="10"/>
      <c r="K103" s="12"/>
      <c r="L103" s="12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4"/>
      <c r="BK103" s="14"/>
      <c r="BL103" s="14"/>
      <c r="BM103" s="14"/>
      <c r="BN103" s="14"/>
    </row>
    <row r="104" spans="1:66" s="10" customFormat="1" x14ac:dyDescent="0.25">
      <c r="D104" s="16"/>
      <c r="K104" s="12"/>
      <c r="L104" s="12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4"/>
      <c r="BK104" s="14"/>
      <c r="BL104" s="14"/>
      <c r="BM104" s="14"/>
      <c r="BN104" s="14"/>
    </row>
    <row r="105" spans="1:66" x14ac:dyDescent="0.25">
      <c r="A105" s="10"/>
      <c r="B105" s="10"/>
      <c r="C105" s="10"/>
      <c r="D105" s="16"/>
      <c r="E105" s="10"/>
      <c r="F105" s="10"/>
      <c r="G105" s="10"/>
      <c r="H105" s="10"/>
      <c r="I105" s="10"/>
      <c r="J105" s="10"/>
      <c r="K105" s="12"/>
      <c r="L105" s="12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4"/>
      <c r="BK105" s="14"/>
      <c r="BL105" s="14"/>
      <c r="BM105" s="14"/>
      <c r="BN105" s="14"/>
    </row>
    <row r="106" spans="1:66" x14ac:dyDescent="0.25">
      <c r="A106" s="10"/>
      <c r="B106" s="10"/>
      <c r="C106" s="10"/>
      <c r="D106" s="16"/>
      <c r="E106" s="10"/>
      <c r="F106" s="10"/>
      <c r="G106" s="10"/>
      <c r="H106" s="10"/>
      <c r="I106" s="10"/>
      <c r="J106" s="10"/>
      <c r="K106" s="12"/>
      <c r="L106" s="12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4"/>
      <c r="BK106" s="14"/>
      <c r="BL106" s="14"/>
      <c r="BM106" s="14"/>
      <c r="BN106" s="14"/>
    </row>
    <row r="107" spans="1:66" x14ac:dyDescent="0.25">
      <c r="A107" s="10"/>
      <c r="B107" s="10"/>
      <c r="C107" s="10"/>
      <c r="D107" s="16"/>
      <c r="E107" s="10"/>
      <c r="F107" s="10"/>
      <c r="G107" s="10"/>
      <c r="H107" s="10"/>
      <c r="I107" s="10"/>
      <c r="J107" s="10"/>
      <c r="K107" s="12"/>
      <c r="L107" s="12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4"/>
      <c r="BK107" s="14"/>
      <c r="BL107" s="14"/>
      <c r="BM107" s="14"/>
      <c r="BN107" s="14"/>
    </row>
    <row r="108" spans="1:66" x14ac:dyDescent="0.25">
      <c r="A108" s="10"/>
      <c r="B108" s="10"/>
      <c r="C108" s="10"/>
      <c r="D108" s="16"/>
      <c r="E108" s="10"/>
      <c r="F108" s="10"/>
      <c r="G108" s="10"/>
      <c r="H108" s="10"/>
      <c r="I108" s="10"/>
      <c r="J108" s="10"/>
      <c r="K108" s="12"/>
      <c r="L108" s="12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4"/>
      <c r="BK108" s="14"/>
      <c r="BL108" s="14"/>
      <c r="BM108" s="14"/>
      <c r="BN108" s="14"/>
    </row>
    <row r="109" spans="1:66" x14ac:dyDescent="0.25">
      <c r="A109" s="10"/>
      <c r="B109" s="10"/>
      <c r="C109" s="10"/>
      <c r="D109" s="16"/>
      <c r="E109" s="10"/>
      <c r="F109" s="10"/>
      <c r="G109" s="10"/>
      <c r="H109" s="10"/>
      <c r="I109" s="10"/>
      <c r="J109" s="10"/>
      <c r="K109" s="12"/>
      <c r="L109" s="12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4"/>
      <c r="BK109" s="14"/>
      <c r="BL109" s="14"/>
      <c r="BM109" s="14"/>
      <c r="BN109" s="14"/>
    </row>
    <row r="110" spans="1:66" x14ac:dyDescent="0.25">
      <c r="A110" s="10"/>
      <c r="B110" s="10"/>
      <c r="C110" s="10"/>
      <c r="D110" s="16"/>
      <c r="E110" s="10"/>
      <c r="F110" s="10"/>
      <c r="G110" s="10"/>
      <c r="H110" s="10"/>
      <c r="I110" s="10"/>
      <c r="J110" s="10"/>
      <c r="K110" s="12"/>
      <c r="L110" s="12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4"/>
      <c r="BK110" s="14"/>
      <c r="BL110" s="14"/>
      <c r="BM110" s="14"/>
      <c r="BN110" s="14"/>
    </row>
    <row r="111" spans="1:66" x14ac:dyDescent="0.25">
      <c r="A111" s="10"/>
      <c r="B111" s="10"/>
      <c r="C111" s="10"/>
      <c r="D111" s="16"/>
      <c r="E111" s="10"/>
      <c r="F111" s="10"/>
      <c r="G111" s="10"/>
      <c r="H111" s="10"/>
      <c r="I111" s="10"/>
      <c r="J111" s="10"/>
      <c r="K111" s="12"/>
      <c r="L111" s="12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4"/>
      <c r="BK111" s="14"/>
      <c r="BL111" s="14"/>
      <c r="BM111" s="14"/>
      <c r="BN111" s="14"/>
    </row>
    <row r="112" spans="1:66" x14ac:dyDescent="0.25">
      <c r="A112" s="10"/>
      <c r="B112" s="10"/>
      <c r="C112" s="10"/>
      <c r="D112" s="16"/>
      <c r="E112" s="10"/>
      <c r="F112" s="10"/>
      <c r="G112" s="10"/>
      <c r="H112" s="10"/>
      <c r="I112" s="10"/>
      <c r="J112" s="10"/>
      <c r="K112" s="12"/>
      <c r="L112" s="12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4"/>
      <c r="BK112" s="14"/>
      <c r="BL112" s="14"/>
      <c r="BM112" s="14"/>
      <c r="BN112" s="14"/>
    </row>
    <row r="113" spans="1:66" x14ac:dyDescent="0.25">
      <c r="A113" s="10"/>
      <c r="B113" s="10"/>
      <c r="C113" s="10"/>
      <c r="D113" s="16"/>
      <c r="E113" s="10"/>
      <c r="F113" s="10"/>
      <c r="G113" s="10"/>
      <c r="H113" s="10"/>
      <c r="I113" s="10"/>
      <c r="J113" s="10"/>
      <c r="K113" s="12"/>
      <c r="L113" s="12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4"/>
      <c r="BK113" s="14"/>
      <c r="BL113" s="14"/>
      <c r="BM113" s="14"/>
      <c r="BN113" s="14"/>
    </row>
    <row r="114" spans="1:66" x14ac:dyDescent="0.25">
      <c r="A114" s="10"/>
      <c r="B114" s="10"/>
      <c r="C114" s="10"/>
      <c r="D114" s="16"/>
      <c r="E114" s="10"/>
      <c r="F114" s="10"/>
      <c r="G114" s="10"/>
      <c r="H114" s="10"/>
      <c r="I114" s="10"/>
      <c r="J114" s="10"/>
      <c r="K114" s="12"/>
      <c r="L114" s="12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4"/>
      <c r="BK114" s="14"/>
      <c r="BL114" s="14"/>
      <c r="BM114" s="14"/>
      <c r="BN114" s="14"/>
    </row>
    <row r="115" spans="1:66" x14ac:dyDescent="0.25">
      <c r="A115" s="10"/>
      <c r="B115" s="10"/>
      <c r="C115" s="10"/>
      <c r="D115" s="16"/>
      <c r="E115" s="10"/>
      <c r="F115" s="10"/>
      <c r="G115" s="10"/>
      <c r="H115" s="10"/>
      <c r="I115" s="10"/>
      <c r="J115" s="10"/>
      <c r="K115" s="12"/>
      <c r="L115" s="12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4"/>
      <c r="BK115" s="14"/>
      <c r="BL115" s="14"/>
      <c r="BM115" s="14"/>
      <c r="BN115" s="14"/>
    </row>
    <row r="116" spans="1:66" x14ac:dyDescent="0.25">
      <c r="A116" s="10"/>
      <c r="B116" s="10"/>
      <c r="C116" s="10"/>
      <c r="D116" s="16"/>
      <c r="E116" s="10"/>
      <c r="F116" s="10"/>
      <c r="G116" s="10"/>
      <c r="H116" s="10"/>
      <c r="I116" s="10"/>
      <c r="J116" s="10"/>
      <c r="K116" s="12"/>
      <c r="L116" s="12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4"/>
      <c r="BK116" s="14"/>
      <c r="BL116" s="14"/>
      <c r="BM116" s="14"/>
      <c r="BN116" s="14"/>
    </row>
    <row r="117" spans="1:66" x14ac:dyDescent="0.25">
      <c r="A117" s="10"/>
      <c r="B117" s="10"/>
      <c r="C117" s="10"/>
      <c r="D117" s="16"/>
      <c r="E117" s="10"/>
      <c r="F117" s="10"/>
      <c r="G117" s="10"/>
      <c r="H117" s="10"/>
      <c r="I117" s="10"/>
      <c r="J117" s="10"/>
      <c r="K117" s="12"/>
      <c r="L117" s="12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4"/>
      <c r="BK117" s="14"/>
      <c r="BL117" s="14"/>
      <c r="BM117" s="14"/>
      <c r="BN117" s="14"/>
    </row>
    <row r="118" spans="1:66" x14ac:dyDescent="0.25">
      <c r="A118" s="10"/>
      <c r="B118" s="10"/>
      <c r="C118" s="10"/>
      <c r="D118" s="16"/>
      <c r="E118" s="10"/>
      <c r="F118" s="10"/>
      <c r="G118" s="10"/>
      <c r="H118" s="10"/>
      <c r="I118" s="10"/>
      <c r="J118" s="10"/>
      <c r="K118" s="12"/>
      <c r="L118" s="12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4"/>
      <c r="BK118" s="14"/>
      <c r="BL118" s="14"/>
      <c r="BM118" s="14"/>
      <c r="BN118" s="14"/>
    </row>
    <row r="119" spans="1:66" x14ac:dyDescent="0.25">
      <c r="A119" s="10"/>
      <c r="B119" s="10"/>
      <c r="C119" s="10"/>
      <c r="D119" s="16"/>
      <c r="E119" s="10"/>
      <c r="F119" s="10"/>
      <c r="G119" s="10"/>
      <c r="H119" s="10"/>
      <c r="I119" s="10"/>
      <c r="J119" s="10"/>
      <c r="K119" s="12"/>
      <c r="L119" s="12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4"/>
      <c r="BK119" s="14"/>
      <c r="BL119" s="14"/>
      <c r="BM119" s="14"/>
      <c r="BN119" s="14"/>
    </row>
    <row r="120" spans="1:66" x14ac:dyDescent="0.25">
      <c r="A120" s="10"/>
      <c r="B120" s="10"/>
      <c r="C120" s="10"/>
      <c r="D120" s="16"/>
      <c r="E120" s="10"/>
      <c r="F120" s="10"/>
      <c r="G120" s="10"/>
      <c r="H120" s="10"/>
      <c r="I120" s="10"/>
      <c r="J120" s="10"/>
      <c r="K120" s="12"/>
      <c r="L120" s="12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4"/>
      <c r="BK120" s="14"/>
      <c r="BL120" s="14"/>
      <c r="BM120" s="14"/>
      <c r="BN120" s="14"/>
    </row>
    <row r="121" spans="1:66" x14ac:dyDescent="0.25">
      <c r="A121" s="10"/>
      <c r="B121" s="10"/>
      <c r="C121" s="10"/>
      <c r="D121" s="16"/>
      <c r="E121" s="10"/>
      <c r="F121" s="10"/>
      <c r="G121" s="10"/>
      <c r="H121" s="10"/>
      <c r="I121" s="10"/>
      <c r="J121" s="10"/>
      <c r="K121" s="12"/>
      <c r="L121" s="12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4"/>
      <c r="BK121" s="14"/>
      <c r="BL121" s="14"/>
      <c r="BM121" s="14"/>
      <c r="BN121" s="14"/>
    </row>
    <row r="122" spans="1:66" x14ac:dyDescent="0.25">
      <c r="A122" s="10"/>
      <c r="B122" s="10"/>
      <c r="C122" s="10"/>
      <c r="D122" s="16"/>
      <c r="E122" s="10"/>
      <c r="F122" s="10"/>
      <c r="G122" s="10"/>
      <c r="H122" s="10"/>
      <c r="I122" s="10"/>
      <c r="J122" s="10"/>
      <c r="K122" s="12"/>
      <c r="L122" s="12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4"/>
      <c r="BK122" s="14"/>
      <c r="BL122" s="14"/>
      <c r="BM122" s="14"/>
      <c r="BN122" s="14"/>
    </row>
    <row r="123" spans="1:66" x14ac:dyDescent="0.25">
      <c r="A123" s="10"/>
      <c r="B123" s="10"/>
      <c r="C123" s="10"/>
      <c r="D123" s="16"/>
      <c r="E123" s="10"/>
      <c r="F123" s="10"/>
      <c r="G123" s="10"/>
      <c r="H123" s="10"/>
      <c r="I123" s="10"/>
      <c r="J123" s="10"/>
      <c r="K123" s="12"/>
      <c r="L123" s="12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4"/>
      <c r="BK123" s="14"/>
      <c r="BL123" s="14"/>
      <c r="BM123" s="14"/>
      <c r="BN123" s="14"/>
    </row>
    <row r="124" spans="1:66" x14ac:dyDescent="0.25">
      <c r="A124" s="10"/>
      <c r="B124" s="10"/>
      <c r="C124" s="10"/>
      <c r="D124" s="16"/>
      <c r="E124" s="10"/>
      <c r="F124" s="10"/>
      <c r="G124" s="10"/>
      <c r="H124" s="10"/>
      <c r="I124" s="10"/>
      <c r="J124" s="10"/>
      <c r="K124" s="12"/>
      <c r="L124" s="12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4"/>
      <c r="BK124" s="14"/>
      <c r="BL124" s="14"/>
      <c r="BM124" s="14"/>
      <c r="BN124" s="14"/>
    </row>
    <row r="125" spans="1:66" x14ac:dyDescent="0.25">
      <c r="A125" s="10"/>
      <c r="B125" s="10"/>
      <c r="C125" s="10"/>
      <c r="D125" s="16"/>
      <c r="E125" s="10"/>
      <c r="F125" s="10"/>
      <c r="G125" s="10"/>
      <c r="H125" s="10"/>
      <c r="I125" s="10"/>
      <c r="J125" s="10"/>
      <c r="K125" s="12"/>
      <c r="L125" s="12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4"/>
      <c r="BK125" s="14"/>
      <c r="BL125" s="14"/>
      <c r="BM125" s="14"/>
      <c r="BN125" s="14"/>
    </row>
    <row r="126" spans="1:66" x14ac:dyDescent="0.25">
      <c r="A126" s="10"/>
      <c r="B126" s="10"/>
      <c r="C126" s="10"/>
      <c r="D126" s="16"/>
      <c r="E126" s="10"/>
      <c r="F126" s="10"/>
      <c r="G126" s="10"/>
      <c r="H126" s="10"/>
      <c r="I126" s="10"/>
      <c r="J126" s="10"/>
      <c r="K126" s="12"/>
      <c r="L126" s="12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4"/>
      <c r="BK126" s="14"/>
      <c r="BL126" s="14"/>
      <c r="BM126" s="14"/>
      <c r="BN126" s="14"/>
    </row>
    <row r="127" spans="1:66" x14ac:dyDescent="0.25">
      <c r="A127" s="10"/>
      <c r="B127" s="10"/>
      <c r="C127" s="10"/>
      <c r="D127" s="16"/>
      <c r="E127" s="10"/>
      <c r="F127" s="10"/>
      <c r="G127" s="10"/>
      <c r="H127" s="10"/>
      <c r="I127" s="10"/>
      <c r="J127" s="10"/>
      <c r="K127" s="12"/>
      <c r="L127" s="12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4"/>
      <c r="BK127" s="14"/>
      <c r="BL127" s="14"/>
      <c r="BM127" s="14"/>
      <c r="BN127" s="14"/>
    </row>
    <row r="128" spans="1:66" x14ac:dyDescent="0.25">
      <c r="A128" s="10"/>
      <c r="B128" s="10"/>
      <c r="C128" s="10"/>
      <c r="D128" s="16"/>
      <c r="E128" s="10"/>
      <c r="F128" s="10"/>
      <c r="G128" s="10"/>
      <c r="H128" s="10"/>
      <c r="I128" s="10"/>
      <c r="J128" s="10"/>
      <c r="K128" s="12"/>
      <c r="L128" s="12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4"/>
      <c r="BK128" s="14"/>
      <c r="BL128" s="14"/>
      <c r="BM128" s="14"/>
      <c r="BN128" s="14"/>
    </row>
    <row r="129" spans="1:66" x14ac:dyDescent="0.25">
      <c r="A129" s="10"/>
      <c r="B129" s="10"/>
      <c r="C129" s="10"/>
      <c r="D129" s="16"/>
      <c r="E129" s="10"/>
      <c r="F129" s="10"/>
      <c r="G129" s="10"/>
      <c r="H129" s="10"/>
      <c r="I129" s="10"/>
      <c r="J129" s="10"/>
      <c r="K129" s="12"/>
      <c r="L129" s="12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4"/>
      <c r="BK129" s="14"/>
      <c r="BL129" s="14"/>
      <c r="BM129" s="14"/>
      <c r="BN129" s="14"/>
    </row>
    <row r="130" spans="1:66" x14ac:dyDescent="0.25">
      <c r="A130" s="10"/>
      <c r="B130" s="10"/>
      <c r="C130" s="10"/>
      <c r="D130" s="16"/>
      <c r="E130" s="10"/>
      <c r="F130" s="10"/>
      <c r="G130" s="10"/>
      <c r="H130" s="10"/>
      <c r="I130" s="10"/>
      <c r="J130" s="10"/>
      <c r="K130" s="12"/>
      <c r="L130" s="12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4"/>
      <c r="BK130" s="14"/>
      <c r="BL130" s="14"/>
      <c r="BM130" s="14"/>
      <c r="BN130" s="14"/>
    </row>
    <row r="131" spans="1:66" x14ac:dyDescent="0.25">
      <c r="A131" s="10"/>
      <c r="B131" s="10"/>
      <c r="C131" s="10"/>
      <c r="D131" s="16"/>
      <c r="E131" s="10"/>
      <c r="F131" s="10"/>
      <c r="G131" s="10"/>
      <c r="H131" s="10"/>
      <c r="I131" s="10"/>
      <c r="J131" s="10"/>
      <c r="K131" s="12"/>
      <c r="L131" s="12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4"/>
      <c r="BK131" s="14"/>
      <c r="BL131" s="14"/>
      <c r="BM131" s="14"/>
      <c r="BN131" s="14"/>
    </row>
    <row r="132" spans="1:66" x14ac:dyDescent="0.25">
      <c r="A132" s="10"/>
      <c r="B132" s="10"/>
      <c r="C132" s="10"/>
      <c r="D132" s="16"/>
      <c r="E132" s="10"/>
      <c r="F132" s="10"/>
      <c r="G132" s="10"/>
      <c r="H132" s="10"/>
      <c r="I132" s="10"/>
      <c r="J132" s="10"/>
      <c r="K132" s="12"/>
      <c r="L132" s="12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4"/>
      <c r="BK132" s="14"/>
      <c r="BL132" s="14"/>
      <c r="BM132" s="14"/>
      <c r="BN132" s="14"/>
    </row>
    <row r="133" spans="1:66" x14ac:dyDescent="0.25">
      <c r="A133" s="10"/>
      <c r="B133" s="10"/>
      <c r="C133" s="10"/>
      <c r="D133" s="16"/>
      <c r="E133" s="10"/>
      <c r="F133" s="10"/>
      <c r="G133" s="10"/>
      <c r="H133" s="10"/>
      <c r="I133" s="10"/>
      <c r="J133" s="10"/>
      <c r="K133" s="12"/>
      <c r="L133" s="1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4"/>
      <c r="BK133" s="14"/>
      <c r="BL133" s="14"/>
      <c r="BM133" s="14"/>
      <c r="BN133" s="14"/>
    </row>
    <row r="134" spans="1:66" x14ac:dyDescent="0.25">
      <c r="A134" s="10"/>
      <c r="B134" s="10"/>
      <c r="C134" s="10"/>
      <c r="D134" s="16"/>
      <c r="E134" s="10"/>
      <c r="F134" s="10"/>
      <c r="G134" s="10"/>
      <c r="H134" s="10"/>
      <c r="I134" s="10"/>
      <c r="J134" s="10"/>
      <c r="K134" s="12"/>
      <c r="L134" s="1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4"/>
      <c r="BK134" s="14"/>
      <c r="BL134" s="14"/>
      <c r="BM134" s="14"/>
      <c r="BN134" s="14"/>
    </row>
    <row r="135" spans="1:66" x14ac:dyDescent="0.25">
      <c r="A135" s="10"/>
      <c r="B135" s="10"/>
      <c r="C135" s="10"/>
      <c r="D135" s="16"/>
      <c r="E135" s="10"/>
      <c r="F135" s="10"/>
      <c r="G135" s="10"/>
      <c r="H135" s="10"/>
      <c r="I135" s="10"/>
      <c r="J135" s="10"/>
      <c r="K135" s="12"/>
      <c r="L135" s="1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4"/>
      <c r="BK135" s="14"/>
      <c r="BL135" s="14"/>
      <c r="BM135" s="14"/>
      <c r="BN135" s="14"/>
    </row>
    <row r="136" spans="1:66" x14ac:dyDescent="0.25">
      <c r="A136" s="10"/>
      <c r="B136" s="10"/>
      <c r="C136" s="10"/>
      <c r="D136" s="16"/>
      <c r="E136" s="10"/>
      <c r="F136" s="10"/>
      <c r="G136" s="10"/>
      <c r="H136" s="10"/>
      <c r="I136" s="10"/>
      <c r="J136" s="10"/>
      <c r="K136" s="12"/>
      <c r="L136" s="12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4"/>
      <c r="BK136" s="14"/>
      <c r="BL136" s="14"/>
      <c r="BM136" s="14"/>
      <c r="BN136" s="14"/>
    </row>
    <row r="137" spans="1:66" x14ac:dyDescent="0.25">
      <c r="A137" s="10"/>
      <c r="B137" s="10"/>
      <c r="C137" s="10"/>
      <c r="D137" s="16"/>
      <c r="E137" s="10"/>
      <c r="F137" s="10"/>
      <c r="G137" s="10"/>
      <c r="H137" s="10"/>
      <c r="I137" s="10"/>
      <c r="J137" s="10"/>
      <c r="K137" s="12"/>
      <c r="L137" s="12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4"/>
      <c r="BK137" s="14"/>
      <c r="BL137" s="14"/>
      <c r="BM137" s="14"/>
      <c r="BN137" s="14"/>
    </row>
    <row r="138" spans="1:66" x14ac:dyDescent="0.25">
      <c r="A138" s="10"/>
      <c r="B138" s="10"/>
      <c r="C138" s="10"/>
      <c r="D138" s="16"/>
      <c r="E138" s="10"/>
      <c r="F138" s="10"/>
      <c r="G138" s="10"/>
      <c r="H138" s="10"/>
      <c r="I138" s="10"/>
      <c r="J138" s="10"/>
      <c r="K138" s="12"/>
      <c r="L138" s="12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4"/>
      <c r="BK138" s="14"/>
      <c r="BL138" s="14"/>
      <c r="BM138" s="14"/>
      <c r="BN138" s="14"/>
    </row>
    <row r="139" spans="1:66" x14ac:dyDescent="0.25">
      <c r="A139" s="10"/>
      <c r="B139" s="10"/>
      <c r="C139" s="10"/>
      <c r="D139" s="16"/>
      <c r="E139" s="10"/>
      <c r="F139" s="10"/>
      <c r="G139" s="10"/>
      <c r="H139" s="10"/>
      <c r="I139" s="10"/>
      <c r="J139" s="10"/>
      <c r="K139" s="12"/>
      <c r="L139" s="12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4"/>
      <c r="BK139" s="14"/>
      <c r="BL139" s="14"/>
      <c r="BM139" s="14"/>
      <c r="BN139" s="14"/>
    </row>
    <row r="140" spans="1:66" x14ac:dyDescent="0.25">
      <c r="A140" s="10"/>
      <c r="B140" s="10"/>
      <c r="C140" s="10"/>
      <c r="D140" s="16"/>
      <c r="E140" s="10"/>
      <c r="F140" s="10"/>
      <c r="G140" s="10"/>
      <c r="H140" s="10"/>
      <c r="I140" s="10"/>
      <c r="J140" s="10"/>
      <c r="K140" s="12"/>
      <c r="L140" s="12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4"/>
      <c r="BK140" s="14"/>
      <c r="BL140" s="14"/>
      <c r="BM140" s="14"/>
      <c r="BN140" s="14"/>
    </row>
    <row r="141" spans="1:66" x14ac:dyDescent="0.25">
      <c r="A141" s="10"/>
      <c r="B141" s="10"/>
      <c r="C141" s="10"/>
      <c r="D141" s="16"/>
      <c r="E141" s="10"/>
      <c r="F141" s="10"/>
      <c r="G141" s="10"/>
      <c r="H141" s="10"/>
      <c r="I141" s="10"/>
      <c r="J141" s="10"/>
      <c r="K141" s="12"/>
      <c r="L141" s="12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4"/>
      <c r="BK141" s="14"/>
      <c r="BL141" s="14"/>
      <c r="BM141" s="14"/>
      <c r="BN141" s="14"/>
    </row>
    <row r="142" spans="1:66" x14ac:dyDescent="0.25">
      <c r="A142" s="10"/>
      <c r="B142" s="10"/>
      <c r="C142" s="10"/>
      <c r="D142" s="16"/>
      <c r="E142" s="10"/>
      <c r="F142" s="10"/>
      <c r="G142" s="10"/>
      <c r="H142" s="10"/>
      <c r="I142" s="10"/>
      <c r="J142" s="10"/>
      <c r="K142" s="12"/>
      <c r="L142" s="12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4"/>
      <c r="BK142" s="14"/>
      <c r="BL142" s="14"/>
      <c r="BM142" s="14"/>
      <c r="BN142" s="14"/>
    </row>
    <row r="143" spans="1:66" x14ac:dyDescent="0.25">
      <c r="A143" s="10"/>
      <c r="B143" s="10"/>
      <c r="C143" s="10"/>
      <c r="D143" s="16"/>
      <c r="E143" s="10"/>
      <c r="F143" s="10"/>
      <c r="G143" s="10"/>
      <c r="H143" s="10"/>
      <c r="I143" s="10"/>
      <c r="J143" s="10"/>
      <c r="K143" s="12"/>
      <c r="L143" s="12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4"/>
      <c r="BK143" s="14"/>
      <c r="BL143" s="14"/>
      <c r="BM143" s="14"/>
      <c r="BN143" s="14"/>
    </row>
    <row r="144" spans="1:66" x14ac:dyDescent="0.25">
      <c r="A144" s="10"/>
      <c r="B144" s="10"/>
      <c r="C144" s="10"/>
      <c r="D144" s="16"/>
      <c r="E144" s="10"/>
      <c r="F144" s="10"/>
      <c r="G144" s="10"/>
      <c r="H144" s="10"/>
      <c r="I144" s="10"/>
      <c r="J144" s="10"/>
      <c r="K144" s="12"/>
      <c r="L144" s="12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4"/>
      <c r="BK144" s="14"/>
      <c r="BL144" s="14"/>
      <c r="BM144" s="14"/>
      <c r="BN144" s="14"/>
    </row>
    <row r="145" spans="1:66" x14ac:dyDescent="0.25">
      <c r="A145" s="10"/>
      <c r="B145" s="10"/>
      <c r="C145" s="10"/>
      <c r="D145" s="16"/>
      <c r="E145" s="10"/>
      <c r="F145" s="10"/>
      <c r="G145" s="10"/>
      <c r="H145" s="10"/>
      <c r="I145" s="10"/>
      <c r="J145" s="10"/>
      <c r="K145" s="12"/>
      <c r="L145" s="12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4"/>
      <c r="BK145" s="14"/>
      <c r="BL145" s="14"/>
      <c r="BM145" s="14"/>
      <c r="BN145" s="14"/>
    </row>
    <row r="146" spans="1:66" x14ac:dyDescent="0.25">
      <c r="A146" s="10"/>
      <c r="B146" s="10"/>
      <c r="C146" s="10"/>
      <c r="D146" s="16"/>
      <c r="E146" s="10"/>
      <c r="F146" s="10"/>
      <c r="G146" s="10"/>
      <c r="H146" s="10"/>
      <c r="I146" s="10"/>
      <c r="J146" s="10"/>
      <c r="K146" s="12"/>
      <c r="L146" s="12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4"/>
      <c r="BK146" s="14"/>
      <c r="BL146" s="14"/>
      <c r="BM146" s="14"/>
      <c r="BN146" s="14"/>
    </row>
    <row r="147" spans="1:66" x14ac:dyDescent="0.25">
      <c r="A147" s="10"/>
      <c r="B147" s="10"/>
      <c r="C147" s="10"/>
      <c r="D147" s="16"/>
      <c r="E147" s="10"/>
      <c r="F147" s="10"/>
      <c r="G147" s="10"/>
      <c r="H147" s="10"/>
      <c r="I147" s="10"/>
      <c r="J147" s="10"/>
      <c r="K147" s="12"/>
      <c r="L147" s="12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4"/>
      <c r="BK147" s="14"/>
      <c r="BL147" s="14"/>
      <c r="BM147" s="14"/>
      <c r="BN147" s="14"/>
    </row>
    <row r="148" spans="1:66" x14ac:dyDescent="0.25">
      <c r="A148" s="10"/>
      <c r="B148" s="10"/>
      <c r="C148" s="10"/>
      <c r="D148" s="16"/>
      <c r="E148" s="10"/>
      <c r="F148" s="10"/>
      <c r="G148" s="10"/>
      <c r="H148" s="10"/>
      <c r="I148" s="10"/>
      <c r="J148" s="10"/>
      <c r="K148" s="12"/>
      <c r="L148" s="12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4"/>
      <c r="BK148" s="14"/>
      <c r="BL148" s="14"/>
      <c r="BM148" s="14"/>
      <c r="BN148" s="14"/>
    </row>
    <row r="149" spans="1:66" x14ac:dyDescent="0.25">
      <c r="A149" s="10"/>
      <c r="B149" s="10"/>
      <c r="C149" s="10"/>
      <c r="D149" s="16"/>
      <c r="E149" s="10"/>
      <c r="F149" s="10"/>
      <c r="G149" s="10"/>
      <c r="H149" s="10"/>
      <c r="I149" s="10"/>
      <c r="J149" s="10"/>
      <c r="K149" s="12"/>
      <c r="L149" s="12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4"/>
      <c r="BK149" s="14"/>
      <c r="BL149" s="14"/>
      <c r="BM149" s="14"/>
      <c r="BN149" s="14"/>
    </row>
    <row r="150" spans="1:66" x14ac:dyDescent="0.25">
      <c r="A150" s="10"/>
      <c r="B150" s="10"/>
      <c r="C150" s="10"/>
      <c r="D150" s="16"/>
      <c r="E150" s="10"/>
      <c r="F150" s="10"/>
      <c r="G150" s="10"/>
      <c r="H150" s="10"/>
      <c r="I150" s="10"/>
      <c r="J150" s="10"/>
      <c r="K150" s="12"/>
      <c r="L150" s="12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4"/>
      <c r="BK150" s="14"/>
      <c r="BL150" s="14"/>
      <c r="BM150" s="14"/>
      <c r="BN150" s="14"/>
    </row>
    <row r="151" spans="1:66" x14ac:dyDescent="0.25">
      <c r="A151" s="10"/>
      <c r="B151" s="10"/>
      <c r="C151" s="10"/>
      <c r="D151" s="16"/>
      <c r="E151" s="10"/>
      <c r="F151" s="10"/>
      <c r="G151" s="10"/>
      <c r="H151" s="10"/>
      <c r="I151" s="10"/>
      <c r="J151" s="10"/>
      <c r="K151" s="12"/>
      <c r="L151" s="12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4"/>
      <c r="BK151" s="14"/>
      <c r="BL151" s="14"/>
      <c r="BM151" s="14"/>
      <c r="BN151" s="14"/>
    </row>
    <row r="152" spans="1:66" x14ac:dyDescent="0.25">
      <c r="A152" s="10"/>
      <c r="B152" s="10"/>
      <c r="C152" s="10"/>
      <c r="D152" s="16"/>
      <c r="E152" s="10"/>
      <c r="F152" s="10"/>
      <c r="G152" s="10"/>
      <c r="H152" s="10"/>
      <c r="I152" s="10"/>
      <c r="J152" s="10"/>
      <c r="K152" s="12"/>
      <c r="L152" s="12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4"/>
      <c r="BK152" s="14"/>
      <c r="BL152" s="14"/>
      <c r="BM152" s="14"/>
      <c r="BN152" s="14"/>
    </row>
    <row r="153" spans="1:66" x14ac:dyDescent="0.25">
      <c r="A153" s="10"/>
      <c r="B153" s="10"/>
      <c r="C153" s="10"/>
      <c r="D153" s="16"/>
      <c r="E153" s="10"/>
      <c r="F153" s="10"/>
      <c r="G153" s="10"/>
      <c r="H153" s="10"/>
      <c r="I153" s="10"/>
      <c r="J153" s="10"/>
      <c r="K153" s="12"/>
      <c r="L153" s="12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4"/>
      <c r="BK153" s="14"/>
      <c r="BL153" s="14"/>
      <c r="BM153" s="14"/>
      <c r="BN153" s="14"/>
    </row>
    <row r="154" spans="1:66" x14ac:dyDescent="0.25">
      <c r="A154" s="10"/>
      <c r="B154" s="10"/>
      <c r="C154" s="10"/>
      <c r="D154" s="16"/>
      <c r="E154" s="10"/>
      <c r="F154" s="10"/>
      <c r="G154" s="10"/>
      <c r="H154" s="10"/>
      <c r="I154" s="10"/>
      <c r="J154" s="10"/>
      <c r="K154" s="12"/>
      <c r="L154" s="12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4"/>
      <c r="BK154" s="14"/>
      <c r="BL154" s="14"/>
      <c r="BM154" s="14"/>
      <c r="BN154" s="14"/>
    </row>
    <row r="155" spans="1:66" s="10" customFormat="1" x14ac:dyDescent="0.25">
      <c r="D155" s="16"/>
      <c r="K155" s="12"/>
      <c r="L155" s="12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4"/>
      <c r="BK155" s="14"/>
      <c r="BL155" s="14"/>
      <c r="BM155" s="14"/>
      <c r="BN155" s="14"/>
    </row>
    <row r="156" spans="1:66" x14ac:dyDescent="0.25">
      <c r="A156" s="10"/>
      <c r="B156" s="10"/>
      <c r="C156" s="10"/>
      <c r="D156" s="16"/>
      <c r="E156" s="10"/>
      <c r="F156" s="10"/>
      <c r="G156" s="10"/>
      <c r="H156" s="10"/>
      <c r="I156" s="10"/>
      <c r="J156" s="10"/>
      <c r="K156" s="12"/>
      <c r="L156" s="12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4"/>
      <c r="BK156" s="14"/>
      <c r="BL156" s="14"/>
      <c r="BM156" s="14"/>
      <c r="BN156" s="14"/>
    </row>
    <row r="157" spans="1:66" x14ac:dyDescent="0.25">
      <c r="A157" s="10"/>
      <c r="B157" s="10"/>
      <c r="C157" s="10"/>
      <c r="D157" s="16"/>
      <c r="E157" s="10"/>
      <c r="F157" s="10"/>
      <c r="G157" s="10"/>
      <c r="H157" s="10"/>
      <c r="I157" s="10"/>
      <c r="J157" s="10"/>
      <c r="K157" s="12"/>
      <c r="L157" s="12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4"/>
      <c r="BK157" s="14"/>
      <c r="BL157" s="14"/>
      <c r="BM157" s="14"/>
      <c r="BN157" s="14"/>
    </row>
    <row r="158" spans="1:66" x14ac:dyDescent="0.25">
      <c r="A158" s="10"/>
      <c r="B158" s="10"/>
      <c r="C158" s="10"/>
      <c r="D158" s="16"/>
      <c r="E158" s="10"/>
      <c r="F158" s="10"/>
      <c r="G158" s="10"/>
      <c r="H158" s="10"/>
      <c r="I158" s="10"/>
      <c r="J158" s="10"/>
      <c r="K158" s="12"/>
      <c r="L158" s="12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4"/>
      <c r="BK158" s="14"/>
      <c r="BL158" s="14"/>
      <c r="BM158" s="14"/>
      <c r="BN158" s="14"/>
    </row>
    <row r="159" spans="1:66" x14ac:dyDescent="0.25">
      <c r="A159" s="10"/>
      <c r="B159" s="10"/>
      <c r="C159" s="10"/>
      <c r="D159" s="16"/>
      <c r="E159" s="10"/>
      <c r="F159" s="10"/>
      <c r="G159" s="10"/>
      <c r="H159" s="10"/>
      <c r="I159" s="10"/>
      <c r="J159" s="10"/>
      <c r="K159" s="12"/>
      <c r="L159" s="12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4"/>
      <c r="BK159" s="14"/>
      <c r="BL159" s="14"/>
      <c r="BM159" s="14"/>
      <c r="BN159" s="14"/>
    </row>
    <row r="160" spans="1:66" x14ac:dyDescent="0.25">
      <c r="A160" s="10"/>
      <c r="B160" s="10"/>
      <c r="C160" s="10"/>
      <c r="D160" s="16"/>
      <c r="E160" s="10"/>
      <c r="F160" s="10"/>
      <c r="G160" s="10"/>
      <c r="H160" s="10"/>
      <c r="I160" s="10"/>
      <c r="J160" s="10"/>
      <c r="K160" s="12"/>
      <c r="L160" s="12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4"/>
      <c r="BK160" s="14"/>
      <c r="BL160" s="14"/>
      <c r="BM160" s="14"/>
      <c r="BN160" s="14"/>
    </row>
    <row r="161" spans="1:66" x14ac:dyDescent="0.25">
      <c r="A161" s="10"/>
      <c r="B161" s="10"/>
      <c r="C161" s="10"/>
      <c r="D161" s="16"/>
      <c r="E161" s="10"/>
      <c r="F161" s="10"/>
      <c r="G161" s="10"/>
      <c r="H161" s="10"/>
      <c r="I161" s="10"/>
      <c r="J161" s="10"/>
      <c r="K161" s="12"/>
      <c r="L161" s="12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4"/>
      <c r="BK161" s="14"/>
      <c r="BL161" s="14"/>
      <c r="BM161" s="14"/>
      <c r="BN161" s="14"/>
    </row>
    <row r="162" spans="1:66" x14ac:dyDescent="0.25">
      <c r="A162" s="10"/>
      <c r="B162" s="10"/>
      <c r="C162" s="10"/>
      <c r="D162" s="16"/>
      <c r="E162" s="10"/>
      <c r="F162" s="10"/>
      <c r="G162" s="10"/>
      <c r="H162" s="10"/>
      <c r="I162" s="10"/>
      <c r="J162" s="10"/>
      <c r="K162" s="12"/>
      <c r="L162" s="12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4"/>
      <c r="BK162" s="14"/>
      <c r="BL162" s="14"/>
      <c r="BM162" s="14"/>
      <c r="BN162" s="14"/>
    </row>
    <row r="163" spans="1:66" x14ac:dyDescent="0.25">
      <c r="A163" s="10"/>
      <c r="B163" s="10"/>
      <c r="C163" s="10"/>
      <c r="D163" s="16"/>
      <c r="E163" s="10"/>
      <c r="F163" s="10"/>
      <c r="G163" s="10"/>
      <c r="H163" s="10"/>
      <c r="I163" s="10"/>
      <c r="J163" s="10"/>
      <c r="K163" s="12"/>
      <c r="L163" s="12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4"/>
      <c r="BK163" s="14"/>
      <c r="BL163" s="14"/>
      <c r="BM163" s="14"/>
      <c r="BN163" s="14"/>
    </row>
    <row r="164" spans="1:66" x14ac:dyDescent="0.25">
      <c r="A164" s="10"/>
      <c r="B164" s="10"/>
      <c r="C164" s="10"/>
      <c r="D164" s="16"/>
      <c r="E164" s="10"/>
      <c r="F164" s="10"/>
      <c r="G164" s="10"/>
      <c r="H164" s="10"/>
      <c r="I164" s="10"/>
      <c r="J164" s="10"/>
      <c r="K164" s="12"/>
      <c r="L164" s="12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4"/>
      <c r="BK164" s="14"/>
      <c r="BL164" s="14"/>
      <c r="BM164" s="14"/>
      <c r="BN164" s="14"/>
    </row>
    <row r="165" spans="1:66" x14ac:dyDescent="0.25">
      <c r="A165" s="10"/>
      <c r="B165" s="10"/>
      <c r="C165" s="10"/>
      <c r="D165" s="16"/>
      <c r="E165" s="10"/>
      <c r="F165" s="10"/>
      <c r="G165" s="10"/>
      <c r="H165" s="10"/>
      <c r="I165" s="10"/>
      <c r="J165" s="10"/>
      <c r="K165" s="12"/>
      <c r="L165" s="12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4"/>
      <c r="BK165" s="14"/>
      <c r="BL165" s="14"/>
      <c r="BM165" s="14"/>
      <c r="BN165" s="14"/>
    </row>
    <row r="166" spans="1:66" x14ac:dyDescent="0.25">
      <c r="A166" s="10"/>
      <c r="B166" s="10"/>
      <c r="C166" s="10"/>
      <c r="D166" s="16"/>
      <c r="E166" s="10"/>
      <c r="F166" s="10"/>
      <c r="G166" s="10"/>
      <c r="H166" s="10"/>
      <c r="I166" s="10"/>
      <c r="J166" s="10"/>
      <c r="K166" s="12"/>
      <c r="L166" s="12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4"/>
      <c r="BK166" s="14"/>
      <c r="BL166" s="14"/>
      <c r="BM166" s="14"/>
      <c r="BN166" s="14"/>
    </row>
    <row r="167" spans="1:66" x14ac:dyDescent="0.25">
      <c r="A167" s="10"/>
      <c r="B167" s="10"/>
      <c r="C167" s="10"/>
      <c r="D167" s="16"/>
      <c r="E167" s="10"/>
      <c r="F167" s="10"/>
      <c r="G167" s="10"/>
      <c r="H167" s="10"/>
      <c r="I167" s="10"/>
      <c r="J167" s="10"/>
      <c r="K167" s="12"/>
      <c r="L167" s="12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4"/>
      <c r="BK167" s="14"/>
      <c r="BL167" s="14"/>
      <c r="BM167" s="14"/>
      <c r="BN167" s="14"/>
    </row>
    <row r="168" spans="1:66" x14ac:dyDescent="0.25">
      <c r="A168" s="10"/>
      <c r="B168" s="10"/>
      <c r="C168" s="10"/>
      <c r="D168" s="16"/>
      <c r="E168" s="10"/>
      <c r="F168" s="10"/>
      <c r="G168" s="10"/>
      <c r="H168" s="10"/>
      <c r="I168" s="10"/>
      <c r="J168" s="10"/>
      <c r="K168" s="12"/>
      <c r="L168" s="12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4"/>
      <c r="BK168" s="14"/>
      <c r="BL168" s="14"/>
      <c r="BM168" s="14"/>
      <c r="BN168" s="14"/>
    </row>
    <row r="169" spans="1:66" x14ac:dyDescent="0.25">
      <c r="A169" s="10"/>
      <c r="B169" s="10"/>
      <c r="C169" s="10"/>
      <c r="D169" s="16"/>
      <c r="E169" s="10"/>
      <c r="F169" s="10"/>
      <c r="G169" s="10"/>
      <c r="H169" s="10"/>
      <c r="I169" s="10"/>
      <c r="J169" s="10"/>
      <c r="K169" s="12"/>
      <c r="L169" s="12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4"/>
      <c r="BK169" s="14"/>
      <c r="BL169" s="14"/>
      <c r="BM169" s="14"/>
      <c r="BN169" s="14"/>
    </row>
    <row r="170" spans="1:66" x14ac:dyDescent="0.25">
      <c r="A170" s="10"/>
      <c r="B170" s="10"/>
      <c r="C170" s="10"/>
      <c r="D170" s="16"/>
      <c r="E170" s="10"/>
      <c r="F170" s="10"/>
      <c r="G170" s="10"/>
      <c r="H170" s="10"/>
      <c r="I170" s="10"/>
      <c r="J170" s="10"/>
      <c r="K170" s="12"/>
      <c r="L170" s="12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4"/>
      <c r="BK170" s="14"/>
      <c r="BL170" s="14"/>
      <c r="BM170" s="14"/>
      <c r="BN170" s="14"/>
    </row>
    <row r="171" spans="1:66" x14ac:dyDescent="0.25">
      <c r="A171" s="10"/>
      <c r="B171" s="10"/>
      <c r="C171" s="10"/>
      <c r="D171" s="16"/>
      <c r="E171" s="10"/>
      <c r="F171" s="10"/>
      <c r="G171" s="10"/>
      <c r="H171" s="10"/>
      <c r="I171" s="10"/>
      <c r="J171" s="10"/>
      <c r="K171" s="12"/>
      <c r="L171" s="12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4"/>
      <c r="BK171" s="14"/>
      <c r="BL171" s="14"/>
      <c r="BM171" s="14"/>
      <c r="BN171" s="14"/>
    </row>
    <row r="172" spans="1:66" x14ac:dyDescent="0.25">
      <c r="A172" s="10"/>
      <c r="B172" s="10"/>
      <c r="C172" s="10"/>
      <c r="D172" s="16"/>
      <c r="E172" s="10"/>
      <c r="F172" s="10"/>
      <c r="G172" s="10"/>
      <c r="H172" s="10"/>
      <c r="I172" s="10"/>
      <c r="J172" s="10"/>
      <c r="K172" s="12"/>
      <c r="L172" s="12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4"/>
      <c r="BK172" s="14"/>
      <c r="BL172" s="14"/>
      <c r="BM172" s="14"/>
      <c r="BN172" s="14"/>
    </row>
    <row r="173" spans="1:66" x14ac:dyDescent="0.25">
      <c r="A173" s="10"/>
      <c r="B173" s="10"/>
      <c r="C173" s="10"/>
      <c r="D173" s="16"/>
      <c r="E173" s="10"/>
      <c r="F173" s="10"/>
      <c r="G173" s="10"/>
      <c r="H173" s="10"/>
      <c r="I173" s="10"/>
      <c r="J173" s="10"/>
      <c r="K173" s="12"/>
      <c r="L173" s="12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4"/>
      <c r="BK173" s="14"/>
      <c r="BL173" s="14"/>
      <c r="BM173" s="14"/>
      <c r="BN173" s="14"/>
    </row>
    <row r="174" spans="1:66" x14ac:dyDescent="0.25">
      <c r="A174" s="10"/>
      <c r="B174" s="10"/>
      <c r="C174" s="10"/>
      <c r="D174" s="16"/>
      <c r="E174" s="10"/>
      <c r="F174" s="10"/>
      <c r="G174" s="10"/>
      <c r="H174" s="10"/>
      <c r="I174" s="10"/>
      <c r="J174" s="10"/>
      <c r="K174" s="12"/>
      <c r="L174" s="12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4"/>
      <c r="BK174" s="14"/>
      <c r="BL174" s="14"/>
      <c r="BM174" s="14"/>
      <c r="BN174" s="14"/>
    </row>
    <row r="175" spans="1:66" x14ac:dyDescent="0.25">
      <c r="A175" s="10"/>
      <c r="B175" s="10"/>
      <c r="C175" s="10"/>
      <c r="D175" s="16"/>
      <c r="E175" s="10"/>
      <c r="F175" s="10"/>
      <c r="G175" s="10"/>
      <c r="H175" s="10"/>
      <c r="I175" s="10"/>
      <c r="J175" s="10"/>
      <c r="K175" s="12"/>
      <c r="L175" s="12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4"/>
      <c r="BK175" s="14"/>
      <c r="BL175" s="14"/>
      <c r="BM175" s="14"/>
      <c r="BN175" s="14"/>
    </row>
    <row r="176" spans="1:66" x14ac:dyDescent="0.25">
      <c r="A176" s="10"/>
      <c r="B176" s="10"/>
      <c r="C176" s="10"/>
      <c r="D176" s="16"/>
      <c r="E176" s="10"/>
      <c r="F176" s="10"/>
      <c r="G176" s="10"/>
      <c r="H176" s="10"/>
      <c r="I176" s="10"/>
      <c r="J176" s="10"/>
      <c r="K176" s="12"/>
      <c r="L176" s="12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4"/>
      <c r="BK176" s="14"/>
      <c r="BL176" s="14"/>
      <c r="BM176" s="14"/>
      <c r="BN176" s="14"/>
    </row>
    <row r="177" spans="1:66" x14ac:dyDescent="0.25">
      <c r="A177" s="10"/>
      <c r="B177" s="10"/>
      <c r="C177" s="10"/>
      <c r="D177" s="16"/>
      <c r="E177" s="10"/>
      <c r="F177" s="10"/>
      <c r="G177" s="10"/>
      <c r="H177" s="10"/>
      <c r="I177" s="10"/>
      <c r="J177" s="10"/>
      <c r="K177" s="12"/>
      <c r="L177" s="12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4"/>
      <c r="BK177" s="14"/>
      <c r="BL177" s="14"/>
      <c r="BM177" s="14"/>
      <c r="BN177" s="14"/>
    </row>
    <row r="178" spans="1:66" x14ac:dyDescent="0.25">
      <c r="A178" s="10"/>
      <c r="B178" s="10"/>
      <c r="C178" s="10"/>
      <c r="D178" s="16"/>
      <c r="E178" s="10"/>
      <c r="F178" s="10"/>
      <c r="G178" s="10"/>
      <c r="H178" s="10"/>
      <c r="I178" s="10"/>
      <c r="J178" s="10"/>
      <c r="K178" s="12"/>
      <c r="L178" s="12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4"/>
      <c r="BK178" s="14"/>
      <c r="BL178" s="14"/>
      <c r="BM178" s="14"/>
      <c r="BN178" s="14"/>
    </row>
    <row r="179" spans="1:66" x14ac:dyDescent="0.25">
      <c r="A179" s="10"/>
      <c r="B179" s="10"/>
      <c r="C179" s="10"/>
      <c r="D179" s="16"/>
      <c r="E179" s="10"/>
      <c r="F179" s="10"/>
      <c r="G179" s="10"/>
      <c r="H179" s="10"/>
      <c r="I179" s="10"/>
      <c r="J179" s="10"/>
      <c r="K179" s="12"/>
      <c r="L179" s="12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4"/>
      <c r="BK179" s="14"/>
      <c r="BL179" s="14"/>
      <c r="BM179" s="14"/>
      <c r="BN179" s="14"/>
    </row>
    <row r="180" spans="1:66" x14ac:dyDescent="0.25">
      <c r="A180" s="10"/>
      <c r="B180" s="10"/>
      <c r="C180" s="10"/>
      <c r="D180" s="16"/>
      <c r="E180" s="10"/>
      <c r="F180" s="10"/>
      <c r="G180" s="10"/>
      <c r="H180" s="10"/>
      <c r="I180" s="10"/>
      <c r="J180" s="10"/>
      <c r="K180" s="12"/>
      <c r="L180" s="12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4"/>
      <c r="BK180" s="14"/>
      <c r="BL180" s="14"/>
      <c r="BM180" s="14"/>
      <c r="BN180" s="14"/>
    </row>
    <row r="181" spans="1:66" x14ac:dyDescent="0.25">
      <c r="A181" s="10"/>
      <c r="B181" s="10"/>
      <c r="C181" s="10"/>
      <c r="D181" s="16"/>
      <c r="E181" s="10"/>
      <c r="F181" s="10"/>
      <c r="G181" s="10"/>
      <c r="H181" s="10"/>
      <c r="I181" s="10"/>
      <c r="J181" s="10"/>
      <c r="K181" s="12"/>
      <c r="L181" s="12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4"/>
      <c r="BK181" s="14"/>
      <c r="BL181" s="14"/>
      <c r="BM181" s="14"/>
      <c r="BN181" s="14"/>
    </row>
    <row r="182" spans="1:66" x14ac:dyDescent="0.25">
      <c r="A182" s="10"/>
      <c r="B182" s="10"/>
      <c r="C182" s="10"/>
      <c r="D182" s="16"/>
      <c r="E182" s="10"/>
      <c r="F182" s="10"/>
      <c r="G182" s="10"/>
      <c r="H182" s="10"/>
      <c r="I182" s="10"/>
      <c r="J182" s="10"/>
      <c r="K182" s="12"/>
      <c r="L182" s="12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4"/>
      <c r="BK182" s="14"/>
      <c r="BL182" s="14"/>
      <c r="BM182" s="14"/>
      <c r="BN182" s="14"/>
    </row>
    <row r="183" spans="1:66" x14ac:dyDescent="0.25">
      <c r="A183" s="10"/>
      <c r="B183" s="10"/>
      <c r="C183" s="10"/>
      <c r="D183" s="16"/>
      <c r="E183" s="10"/>
      <c r="F183" s="10"/>
      <c r="G183" s="10"/>
      <c r="H183" s="10"/>
      <c r="I183" s="10"/>
      <c r="J183" s="10"/>
      <c r="K183" s="12"/>
      <c r="L183" s="12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4"/>
      <c r="BK183" s="14"/>
      <c r="BL183" s="14"/>
      <c r="BM183" s="14"/>
      <c r="BN183" s="14"/>
    </row>
    <row r="184" spans="1:66" x14ac:dyDescent="0.25">
      <c r="A184" s="10"/>
      <c r="B184" s="10"/>
      <c r="C184" s="10"/>
      <c r="D184" s="16"/>
      <c r="E184" s="10"/>
      <c r="F184" s="10"/>
      <c r="G184" s="10"/>
      <c r="H184" s="10"/>
      <c r="I184" s="10"/>
      <c r="J184" s="10"/>
      <c r="K184" s="12"/>
      <c r="L184" s="12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4"/>
      <c r="BK184" s="14"/>
      <c r="BL184" s="14"/>
      <c r="BM184" s="14"/>
      <c r="BN184" s="14"/>
    </row>
    <row r="185" spans="1:66" x14ac:dyDescent="0.25">
      <c r="A185" s="10"/>
      <c r="B185" s="10"/>
      <c r="C185" s="10"/>
      <c r="D185" s="16"/>
      <c r="E185" s="10"/>
      <c r="F185" s="10"/>
      <c r="G185" s="10"/>
      <c r="H185" s="10"/>
      <c r="I185" s="10"/>
      <c r="J185" s="10"/>
      <c r="K185" s="12"/>
      <c r="L185" s="12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4"/>
      <c r="BK185" s="14"/>
      <c r="BL185" s="14"/>
      <c r="BM185" s="14"/>
      <c r="BN185" s="14"/>
    </row>
    <row r="186" spans="1:66" x14ac:dyDescent="0.25">
      <c r="A186" s="10"/>
      <c r="B186" s="10"/>
      <c r="C186" s="10"/>
      <c r="D186" s="16"/>
      <c r="E186" s="10"/>
      <c r="F186" s="10"/>
      <c r="G186" s="10"/>
      <c r="H186" s="10"/>
      <c r="I186" s="10"/>
      <c r="J186" s="10"/>
      <c r="K186" s="12"/>
      <c r="L186" s="12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4"/>
      <c r="BK186" s="14"/>
      <c r="BL186" s="14"/>
      <c r="BM186" s="14"/>
      <c r="BN186" s="14"/>
    </row>
    <row r="187" spans="1:66" x14ac:dyDescent="0.25">
      <c r="A187" s="10"/>
      <c r="B187" s="10"/>
      <c r="C187" s="10"/>
      <c r="D187" s="16"/>
      <c r="E187" s="10"/>
      <c r="F187" s="10"/>
      <c r="G187" s="10"/>
      <c r="H187" s="10"/>
      <c r="I187" s="10"/>
      <c r="J187" s="10"/>
      <c r="K187" s="12"/>
      <c r="L187" s="12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4"/>
      <c r="BK187" s="14"/>
      <c r="BL187" s="14"/>
      <c r="BM187" s="14"/>
      <c r="BN187" s="14"/>
    </row>
    <row r="188" spans="1:66" x14ac:dyDescent="0.25">
      <c r="A188" s="10"/>
      <c r="B188" s="10"/>
      <c r="C188" s="10"/>
      <c r="D188" s="16"/>
      <c r="E188" s="10"/>
      <c r="F188" s="10"/>
      <c r="G188" s="10"/>
      <c r="H188" s="10"/>
      <c r="I188" s="10"/>
      <c r="J188" s="10"/>
      <c r="K188" s="12"/>
      <c r="L188" s="12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4"/>
      <c r="BK188" s="14"/>
      <c r="BL188" s="14"/>
      <c r="BM188" s="14"/>
      <c r="BN188" s="14"/>
    </row>
    <row r="189" spans="1:66" s="10" customFormat="1" x14ac:dyDescent="0.25">
      <c r="D189" s="16"/>
      <c r="K189" s="12"/>
      <c r="L189" s="12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4"/>
      <c r="BK189" s="14"/>
      <c r="BL189" s="14"/>
      <c r="BM189" s="14"/>
      <c r="BN189" s="14"/>
    </row>
    <row r="190" spans="1:66" x14ac:dyDescent="0.25">
      <c r="A190" s="10"/>
      <c r="B190" s="10"/>
      <c r="C190" s="10"/>
      <c r="D190" s="16"/>
      <c r="E190" s="10"/>
      <c r="F190" s="10"/>
      <c r="G190" s="10"/>
      <c r="H190" s="10"/>
      <c r="I190" s="10"/>
      <c r="J190" s="10"/>
      <c r="K190" s="12"/>
      <c r="L190" s="12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4"/>
      <c r="BK190" s="14"/>
      <c r="BL190" s="14"/>
      <c r="BM190" s="14"/>
      <c r="BN190" s="14"/>
    </row>
    <row r="191" spans="1:66" x14ac:dyDescent="0.25">
      <c r="A191" s="10"/>
      <c r="B191" s="10"/>
      <c r="C191" s="10"/>
      <c r="D191" s="16"/>
      <c r="E191" s="10"/>
      <c r="F191" s="10"/>
      <c r="G191" s="10"/>
      <c r="H191" s="10"/>
      <c r="I191" s="10"/>
      <c r="J191" s="10"/>
      <c r="K191" s="12"/>
      <c r="L191" s="12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4"/>
      <c r="BK191" s="14"/>
      <c r="BL191" s="14"/>
      <c r="BM191" s="14"/>
      <c r="BN191" s="14"/>
    </row>
    <row r="192" spans="1:66" x14ac:dyDescent="0.25">
      <c r="A192" s="10"/>
      <c r="B192" s="10"/>
      <c r="C192" s="10"/>
      <c r="D192" s="16"/>
      <c r="E192" s="10"/>
      <c r="F192" s="10"/>
      <c r="G192" s="10"/>
      <c r="H192" s="10"/>
      <c r="I192" s="10"/>
      <c r="J192" s="10"/>
      <c r="K192" s="12"/>
      <c r="L192" s="12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4"/>
      <c r="BK192" s="14"/>
      <c r="BL192" s="14"/>
      <c r="BM192" s="14"/>
      <c r="BN192" s="14"/>
    </row>
    <row r="193" spans="1:66" x14ac:dyDescent="0.25">
      <c r="A193" s="10"/>
      <c r="B193" s="10"/>
      <c r="C193" s="10"/>
      <c r="D193" s="16"/>
      <c r="E193" s="10"/>
      <c r="F193" s="10"/>
      <c r="G193" s="10"/>
      <c r="H193" s="10"/>
      <c r="I193" s="10"/>
      <c r="J193" s="10"/>
      <c r="K193" s="12"/>
      <c r="L193" s="12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4"/>
      <c r="BK193" s="14"/>
      <c r="BL193" s="14"/>
      <c r="BM193" s="14"/>
      <c r="BN193" s="14"/>
    </row>
    <row r="194" spans="1:66" x14ac:dyDescent="0.25">
      <c r="A194" s="10"/>
      <c r="B194" s="10"/>
      <c r="C194" s="10"/>
      <c r="D194" s="16"/>
      <c r="E194" s="10"/>
      <c r="F194" s="10"/>
      <c r="G194" s="10"/>
      <c r="H194" s="10"/>
      <c r="I194" s="10"/>
      <c r="J194" s="10"/>
      <c r="K194" s="12"/>
      <c r="L194" s="12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4"/>
      <c r="BK194" s="14"/>
      <c r="BL194" s="14"/>
      <c r="BM194" s="14"/>
      <c r="BN194" s="14"/>
    </row>
    <row r="195" spans="1:66" x14ac:dyDescent="0.25">
      <c r="A195" s="10"/>
      <c r="B195" s="10"/>
      <c r="C195" s="10"/>
      <c r="D195" s="16"/>
      <c r="E195" s="10"/>
      <c r="F195" s="10"/>
      <c r="G195" s="10"/>
      <c r="H195" s="10"/>
      <c r="I195" s="10"/>
      <c r="J195" s="10"/>
      <c r="K195" s="12"/>
      <c r="L195" s="12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4"/>
      <c r="BK195" s="14"/>
      <c r="BL195" s="14"/>
      <c r="BM195" s="14"/>
      <c r="BN195" s="14"/>
    </row>
    <row r="196" spans="1:66" x14ac:dyDescent="0.25">
      <c r="A196" s="10"/>
      <c r="B196" s="10"/>
      <c r="C196" s="10"/>
      <c r="D196" s="16"/>
      <c r="E196" s="10"/>
      <c r="F196" s="10"/>
      <c r="G196" s="10"/>
      <c r="H196" s="10"/>
      <c r="I196" s="10"/>
      <c r="J196" s="10"/>
      <c r="K196" s="12"/>
      <c r="L196" s="12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4"/>
      <c r="BK196" s="14"/>
      <c r="BL196" s="14"/>
      <c r="BM196" s="14"/>
      <c r="BN196" s="14"/>
    </row>
    <row r="197" spans="1:66" x14ac:dyDescent="0.25">
      <c r="A197" s="10"/>
      <c r="B197" s="10"/>
      <c r="C197" s="10"/>
      <c r="D197" s="16"/>
      <c r="E197" s="10"/>
      <c r="F197" s="10"/>
      <c r="G197" s="10"/>
      <c r="H197" s="10"/>
      <c r="I197" s="10"/>
      <c r="J197" s="10"/>
      <c r="K197" s="12"/>
      <c r="L197" s="12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4"/>
      <c r="BK197" s="14"/>
      <c r="BL197" s="14"/>
      <c r="BM197" s="14"/>
      <c r="BN197" s="14"/>
    </row>
    <row r="198" spans="1:66" x14ac:dyDescent="0.25">
      <c r="A198" s="10"/>
      <c r="B198" s="10"/>
      <c r="C198" s="10"/>
      <c r="D198" s="16"/>
      <c r="E198" s="10"/>
      <c r="F198" s="10"/>
      <c r="G198" s="10"/>
      <c r="H198" s="10"/>
      <c r="I198" s="10"/>
      <c r="J198" s="10"/>
      <c r="K198" s="12"/>
      <c r="L198" s="12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4"/>
      <c r="BK198" s="14"/>
      <c r="BL198" s="14"/>
      <c r="BM198" s="14"/>
      <c r="BN198" s="14"/>
    </row>
    <row r="199" spans="1:66" x14ac:dyDescent="0.25">
      <c r="A199" s="10"/>
      <c r="B199" s="10"/>
      <c r="C199" s="10"/>
      <c r="D199" s="16"/>
      <c r="E199" s="10"/>
      <c r="F199" s="10"/>
      <c r="G199" s="10"/>
      <c r="H199" s="10"/>
      <c r="I199" s="10"/>
      <c r="J199" s="10"/>
      <c r="K199" s="12"/>
      <c r="L199" s="12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4"/>
      <c r="BK199" s="14"/>
      <c r="BL199" s="14"/>
      <c r="BM199" s="14"/>
      <c r="BN199" s="14"/>
    </row>
    <row r="200" spans="1:66" x14ac:dyDescent="0.25">
      <c r="A200" s="10"/>
      <c r="B200" s="10"/>
      <c r="C200" s="10"/>
      <c r="D200" s="16"/>
      <c r="E200" s="10"/>
      <c r="F200" s="10"/>
      <c r="G200" s="10"/>
      <c r="H200" s="10"/>
      <c r="I200" s="10"/>
      <c r="J200" s="10"/>
      <c r="K200" s="12"/>
      <c r="L200" s="12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4"/>
      <c r="BK200" s="14"/>
      <c r="BL200" s="14"/>
      <c r="BM200" s="14"/>
      <c r="BN200" s="14"/>
    </row>
    <row r="201" spans="1:66" x14ac:dyDescent="0.25">
      <c r="A201" s="10"/>
      <c r="B201" s="10"/>
      <c r="C201" s="10"/>
      <c r="D201" s="16"/>
      <c r="E201" s="10"/>
      <c r="F201" s="10"/>
      <c r="G201" s="10"/>
      <c r="H201" s="10"/>
      <c r="I201" s="10"/>
      <c r="J201" s="10"/>
      <c r="K201" s="12"/>
      <c r="L201" s="12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4"/>
      <c r="BK201" s="14"/>
      <c r="BL201" s="14"/>
      <c r="BM201" s="14"/>
      <c r="BN201" s="14"/>
    </row>
    <row r="202" spans="1:66" x14ac:dyDescent="0.25">
      <c r="A202" s="10"/>
      <c r="B202" s="10"/>
      <c r="C202" s="10"/>
      <c r="D202" s="16"/>
      <c r="E202" s="10"/>
      <c r="F202" s="10"/>
      <c r="G202" s="10"/>
      <c r="H202" s="10"/>
      <c r="I202" s="10"/>
      <c r="J202" s="10"/>
      <c r="K202" s="12"/>
      <c r="L202" s="12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4"/>
      <c r="BK202" s="14"/>
      <c r="BL202" s="14"/>
      <c r="BM202" s="14"/>
      <c r="BN202" s="14"/>
    </row>
    <row r="203" spans="1:66" x14ac:dyDescent="0.25">
      <c r="A203" s="10"/>
      <c r="B203" s="10"/>
      <c r="C203" s="10"/>
      <c r="D203" s="16"/>
      <c r="E203" s="10"/>
      <c r="F203" s="10"/>
      <c r="G203" s="10"/>
      <c r="H203" s="10"/>
      <c r="I203" s="10"/>
      <c r="J203" s="10"/>
      <c r="K203" s="12"/>
      <c r="L203" s="12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4"/>
      <c r="BK203" s="14"/>
      <c r="BL203" s="14"/>
      <c r="BM203" s="14"/>
      <c r="BN203" s="14"/>
    </row>
    <row r="204" spans="1:66" x14ac:dyDescent="0.25">
      <c r="A204" s="10"/>
      <c r="B204" s="10"/>
      <c r="C204" s="10"/>
      <c r="D204" s="16"/>
      <c r="E204" s="10"/>
      <c r="F204" s="10"/>
      <c r="G204" s="10"/>
      <c r="H204" s="10"/>
      <c r="I204" s="10"/>
      <c r="J204" s="10"/>
      <c r="K204" s="12"/>
      <c r="L204" s="12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4"/>
      <c r="BK204" s="14"/>
      <c r="BL204" s="14"/>
      <c r="BM204" s="14"/>
      <c r="BN204" s="14"/>
    </row>
    <row r="205" spans="1:66" x14ac:dyDescent="0.25">
      <c r="A205" s="10"/>
      <c r="B205" s="10"/>
      <c r="C205" s="10"/>
      <c r="D205" s="16"/>
      <c r="E205" s="10"/>
      <c r="F205" s="10"/>
      <c r="G205" s="10"/>
      <c r="H205" s="10"/>
      <c r="I205" s="10"/>
      <c r="J205" s="10"/>
      <c r="K205" s="12"/>
      <c r="L205" s="12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4"/>
      <c r="BK205" s="14"/>
      <c r="BL205" s="14"/>
      <c r="BM205" s="14"/>
      <c r="BN205" s="14"/>
    </row>
    <row r="206" spans="1:66" x14ac:dyDescent="0.25">
      <c r="A206" s="10"/>
      <c r="B206" s="10"/>
      <c r="C206" s="10"/>
      <c r="D206" s="16"/>
      <c r="E206" s="10"/>
      <c r="F206" s="10"/>
      <c r="G206" s="10"/>
      <c r="H206" s="10"/>
      <c r="I206" s="10"/>
      <c r="J206" s="10"/>
      <c r="K206" s="12"/>
      <c r="L206" s="12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4"/>
      <c r="BK206" s="14"/>
      <c r="BL206" s="14"/>
      <c r="BM206" s="14"/>
      <c r="BN206" s="14"/>
    </row>
    <row r="207" spans="1:66" x14ac:dyDescent="0.25">
      <c r="A207" s="10"/>
      <c r="B207" s="10"/>
      <c r="C207" s="10"/>
      <c r="D207" s="16"/>
      <c r="E207" s="10"/>
      <c r="F207" s="10"/>
      <c r="G207" s="10"/>
      <c r="H207" s="10"/>
      <c r="I207" s="10"/>
      <c r="J207" s="10"/>
      <c r="K207" s="12"/>
      <c r="L207" s="12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4"/>
      <c r="BK207" s="14"/>
      <c r="BL207" s="14"/>
      <c r="BM207" s="14"/>
      <c r="BN207" s="14"/>
    </row>
    <row r="208" spans="1:66" x14ac:dyDescent="0.25">
      <c r="A208" s="10"/>
      <c r="B208" s="10"/>
      <c r="C208" s="10"/>
      <c r="D208" s="16"/>
      <c r="E208" s="10"/>
      <c r="F208" s="10"/>
      <c r="G208" s="10"/>
      <c r="H208" s="10"/>
      <c r="I208" s="10"/>
      <c r="J208" s="10"/>
      <c r="K208" s="12"/>
      <c r="L208" s="12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4"/>
      <c r="BK208" s="14"/>
      <c r="BL208" s="14"/>
      <c r="BM208" s="14"/>
      <c r="BN208" s="14"/>
    </row>
    <row r="209" spans="1:66" x14ac:dyDescent="0.25">
      <c r="A209" s="10"/>
      <c r="B209" s="10"/>
      <c r="C209" s="10"/>
      <c r="D209" s="16"/>
      <c r="E209" s="10"/>
      <c r="F209" s="10"/>
      <c r="G209" s="10"/>
      <c r="H209" s="10"/>
      <c r="I209" s="10"/>
      <c r="J209" s="10"/>
      <c r="K209" s="12"/>
      <c r="L209" s="12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4"/>
      <c r="BK209" s="14"/>
      <c r="BL209" s="14"/>
      <c r="BM209" s="14"/>
      <c r="BN209" s="14"/>
    </row>
    <row r="210" spans="1:66" x14ac:dyDescent="0.25">
      <c r="A210" s="10"/>
      <c r="B210" s="10"/>
      <c r="C210" s="10"/>
      <c r="D210" s="16"/>
      <c r="E210" s="10"/>
      <c r="F210" s="10"/>
      <c r="G210" s="10"/>
      <c r="H210" s="10"/>
      <c r="I210" s="10"/>
      <c r="J210" s="10"/>
      <c r="K210" s="12"/>
      <c r="L210" s="12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4"/>
      <c r="BK210" s="14"/>
      <c r="BL210" s="14"/>
      <c r="BM210" s="14"/>
      <c r="BN210" s="14"/>
    </row>
    <row r="211" spans="1:66" x14ac:dyDescent="0.25">
      <c r="A211" s="10"/>
      <c r="B211" s="10"/>
      <c r="C211" s="10"/>
      <c r="D211" s="16"/>
      <c r="E211" s="10"/>
      <c r="F211" s="10"/>
      <c r="G211" s="10"/>
      <c r="H211" s="10"/>
      <c r="I211" s="10"/>
      <c r="J211" s="10"/>
      <c r="K211" s="12"/>
      <c r="L211" s="12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4"/>
      <c r="BK211" s="14"/>
      <c r="BL211" s="14"/>
      <c r="BM211" s="14"/>
      <c r="BN211" s="14"/>
    </row>
    <row r="212" spans="1:66" x14ac:dyDescent="0.25">
      <c r="A212" s="10"/>
      <c r="B212" s="10"/>
      <c r="C212" s="10"/>
      <c r="D212" s="16"/>
      <c r="E212" s="10"/>
      <c r="F212" s="10"/>
      <c r="G212" s="10"/>
      <c r="H212" s="10"/>
      <c r="I212" s="10"/>
      <c r="J212" s="10"/>
      <c r="K212" s="12"/>
      <c r="L212" s="12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4"/>
      <c r="BK212" s="14"/>
      <c r="BL212" s="14"/>
      <c r="BM212" s="14"/>
      <c r="BN212" s="14"/>
    </row>
    <row r="213" spans="1:66" x14ac:dyDescent="0.25">
      <c r="A213" s="10"/>
      <c r="B213" s="10"/>
      <c r="C213" s="10"/>
      <c r="D213" s="16"/>
      <c r="E213" s="10"/>
      <c r="F213" s="10"/>
      <c r="G213" s="10"/>
      <c r="H213" s="10"/>
      <c r="I213" s="10"/>
      <c r="J213" s="10"/>
      <c r="K213" s="12"/>
      <c r="L213" s="12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4"/>
      <c r="BK213" s="14"/>
      <c r="BL213" s="14"/>
      <c r="BM213" s="14"/>
      <c r="BN213" s="14"/>
    </row>
    <row r="214" spans="1:66" x14ac:dyDescent="0.25">
      <c r="A214" s="10"/>
      <c r="B214" s="10"/>
      <c r="C214" s="10"/>
      <c r="D214" s="16"/>
      <c r="E214" s="10"/>
      <c r="F214" s="10"/>
      <c r="G214" s="10"/>
      <c r="H214" s="10"/>
      <c r="I214" s="10"/>
      <c r="J214" s="10"/>
      <c r="K214" s="12"/>
      <c r="L214" s="12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4"/>
      <c r="BK214" s="14"/>
      <c r="BL214" s="14"/>
      <c r="BM214" s="14"/>
      <c r="BN214" s="14"/>
    </row>
    <row r="215" spans="1:66" x14ac:dyDescent="0.25">
      <c r="A215" s="10"/>
      <c r="B215" s="10"/>
      <c r="C215" s="10"/>
      <c r="D215" s="16"/>
      <c r="E215" s="10"/>
      <c r="F215" s="10"/>
      <c r="G215" s="10"/>
      <c r="H215" s="10"/>
      <c r="I215" s="10"/>
      <c r="J215" s="10"/>
      <c r="K215" s="12"/>
      <c r="L215" s="12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4"/>
      <c r="BK215" s="14"/>
      <c r="BL215" s="14"/>
      <c r="BM215" s="14"/>
      <c r="BN215" s="14"/>
    </row>
    <row r="216" spans="1:66" x14ac:dyDescent="0.25">
      <c r="A216" s="10"/>
      <c r="B216" s="10"/>
      <c r="C216" s="10"/>
      <c r="D216" s="16"/>
      <c r="E216" s="10"/>
      <c r="F216" s="10"/>
      <c r="G216" s="10"/>
      <c r="H216" s="10"/>
      <c r="I216" s="10"/>
      <c r="J216" s="10"/>
      <c r="K216" s="12"/>
      <c r="L216" s="12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4"/>
      <c r="BK216" s="14"/>
      <c r="BL216" s="14"/>
      <c r="BM216" s="14"/>
      <c r="BN216" s="14"/>
    </row>
    <row r="217" spans="1:66" x14ac:dyDescent="0.25">
      <c r="A217" s="10"/>
      <c r="B217" s="10"/>
      <c r="C217" s="10"/>
      <c r="D217" s="16"/>
      <c r="E217" s="10"/>
      <c r="F217" s="10"/>
      <c r="G217" s="10"/>
      <c r="H217" s="10"/>
      <c r="I217" s="10"/>
      <c r="J217" s="10"/>
      <c r="K217" s="12"/>
      <c r="L217" s="12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4"/>
      <c r="BK217" s="14"/>
      <c r="BL217" s="14"/>
      <c r="BM217" s="14"/>
      <c r="BN217" s="14"/>
    </row>
    <row r="218" spans="1:66" x14ac:dyDescent="0.25">
      <c r="A218" s="10"/>
      <c r="B218" s="10"/>
      <c r="C218" s="10"/>
      <c r="D218" s="16"/>
      <c r="E218" s="10"/>
      <c r="F218" s="10"/>
      <c r="G218" s="10"/>
      <c r="H218" s="10"/>
      <c r="I218" s="10"/>
      <c r="J218" s="10"/>
      <c r="K218" s="12"/>
      <c r="L218" s="12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4"/>
      <c r="BK218" s="14"/>
      <c r="BL218" s="14"/>
      <c r="BM218" s="14"/>
      <c r="BN218" s="14"/>
    </row>
    <row r="219" spans="1:66" x14ac:dyDescent="0.25">
      <c r="A219" s="10"/>
      <c r="B219" s="10"/>
      <c r="C219" s="10"/>
      <c r="D219" s="16"/>
      <c r="E219" s="10"/>
      <c r="F219" s="10"/>
      <c r="G219" s="10"/>
      <c r="H219" s="10"/>
      <c r="I219" s="10"/>
      <c r="J219" s="10"/>
      <c r="K219" s="12"/>
      <c r="L219" s="12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4"/>
      <c r="BK219" s="14"/>
      <c r="BL219" s="14"/>
      <c r="BM219" s="14"/>
      <c r="BN219" s="14"/>
    </row>
    <row r="220" spans="1:66" x14ac:dyDescent="0.25">
      <c r="A220" s="10"/>
      <c r="B220" s="10"/>
      <c r="C220" s="10"/>
      <c r="D220" s="16"/>
      <c r="E220" s="10"/>
      <c r="F220" s="10"/>
      <c r="G220" s="10"/>
      <c r="H220" s="10"/>
      <c r="I220" s="10"/>
      <c r="J220" s="10"/>
      <c r="K220" s="12"/>
      <c r="L220" s="12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4"/>
      <c r="BK220" s="14"/>
      <c r="BL220" s="14"/>
      <c r="BM220" s="14"/>
      <c r="BN220" s="14"/>
    </row>
    <row r="221" spans="1:66" x14ac:dyDescent="0.25">
      <c r="A221" s="10"/>
      <c r="B221" s="10"/>
      <c r="C221" s="10"/>
      <c r="D221" s="16"/>
      <c r="E221" s="10"/>
      <c r="F221" s="10"/>
      <c r="G221" s="10"/>
      <c r="H221" s="10"/>
      <c r="I221" s="10"/>
      <c r="J221" s="10"/>
      <c r="K221" s="12"/>
      <c r="L221" s="12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4"/>
      <c r="BK221" s="14"/>
      <c r="BL221" s="14"/>
      <c r="BM221" s="14"/>
      <c r="BN221" s="14"/>
    </row>
    <row r="222" spans="1:66" x14ac:dyDescent="0.25">
      <c r="A222" s="10"/>
      <c r="B222" s="10"/>
      <c r="C222" s="10"/>
      <c r="D222" s="16"/>
      <c r="E222" s="10"/>
      <c r="F222" s="10"/>
      <c r="G222" s="10"/>
      <c r="H222" s="10"/>
      <c r="I222" s="10"/>
      <c r="J222" s="10"/>
      <c r="K222" s="12"/>
      <c r="L222" s="12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4"/>
      <c r="BK222" s="14"/>
      <c r="BL222" s="14"/>
      <c r="BM222" s="14"/>
      <c r="BN222" s="14"/>
    </row>
    <row r="223" spans="1:66" x14ac:dyDescent="0.25">
      <c r="A223" s="10"/>
      <c r="B223" s="10"/>
      <c r="C223" s="10"/>
      <c r="D223" s="16"/>
      <c r="E223" s="10"/>
      <c r="F223" s="10"/>
      <c r="G223" s="10"/>
      <c r="H223" s="10"/>
      <c r="I223" s="10"/>
      <c r="J223" s="10"/>
      <c r="K223" s="12"/>
      <c r="L223" s="12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4"/>
      <c r="BK223" s="14"/>
      <c r="BL223" s="14"/>
      <c r="BM223" s="14"/>
      <c r="BN223" s="14"/>
    </row>
    <row r="224" spans="1:66" x14ac:dyDescent="0.25">
      <c r="A224" s="10"/>
      <c r="B224" s="10"/>
      <c r="C224" s="10"/>
      <c r="D224" s="16"/>
      <c r="E224" s="10"/>
      <c r="F224" s="10"/>
      <c r="G224" s="10"/>
      <c r="H224" s="10"/>
      <c r="I224" s="10"/>
      <c r="J224" s="10"/>
      <c r="K224" s="12"/>
      <c r="L224" s="12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4"/>
      <c r="BK224" s="14"/>
      <c r="BL224" s="14"/>
      <c r="BM224" s="14"/>
      <c r="BN224" s="14"/>
    </row>
    <row r="225" spans="1:66" x14ac:dyDescent="0.25">
      <c r="A225" s="10"/>
      <c r="B225" s="10"/>
      <c r="C225" s="10"/>
      <c r="D225" s="16"/>
      <c r="E225" s="10"/>
      <c r="F225" s="10"/>
      <c r="G225" s="10"/>
      <c r="H225" s="10"/>
      <c r="I225" s="10"/>
      <c r="J225" s="10"/>
      <c r="K225" s="12"/>
      <c r="L225" s="12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4"/>
      <c r="BK225" s="14"/>
      <c r="BL225" s="14"/>
      <c r="BM225" s="14"/>
      <c r="BN225" s="14"/>
    </row>
    <row r="226" spans="1:66" x14ac:dyDescent="0.25">
      <c r="A226" s="10"/>
      <c r="B226" s="10"/>
      <c r="C226" s="10"/>
      <c r="D226" s="16"/>
      <c r="E226" s="10"/>
      <c r="F226" s="10"/>
      <c r="G226" s="10"/>
      <c r="H226" s="10"/>
      <c r="I226" s="10"/>
      <c r="J226" s="10"/>
      <c r="K226" s="12"/>
      <c r="L226" s="12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4"/>
      <c r="BK226" s="14"/>
      <c r="BL226" s="14"/>
      <c r="BM226" s="14"/>
      <c r="BN226" s="14"/>
    </row>
    <row r="227" spans="1:66" x14ac:dyDescent="0.25">
      <c r="A227" s="10"/>
      <c r="B227" s="10"/>
      <c r="C227" s="10"/>
      <c r="D227" s="16"/>
      <c r="E227" s="10"/>
      <c r="F227" s="10"/>
      <c r="G227" s="10"/>
      <c r="H227" s="10"/>
      <c r="I227" s="10"/>
      <c r="J227" s="10"/>
      <c r="K227" s="12"/>
      <c r="L227" s="12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4"/>
      <c r="BK227" s="14"/>
      <c r="BL227" s="14"/>
      <c r="BM227" s="14"/>
      <c r="BN227" s="14"/>
    </row>
    <row r="228" spans="1:66" x14ac:dyDescent="0.25">
      <c r="A228" s="10"/>
      <c r="B228" s="10"/>
      <c r="C228" s="10"/>
      <c r="D228" s="16"/>
      <c r="E228" s="10"/>
      <c r="F228" s="10"/>
      <c r="G228" s="10"/>
      <c r="H228" s="10"/>
      <c r="I228" s="10"/>
      <c r="J228" s="10"/>
      <c r="K228" s="12"/>
      <c r="L228" s="12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4"/>
      <c r="BK228" s="14"/>
      <c r="BL228" s="14"/>
      <c r="BM228" s="14"/>
      <c r="BN228" s="14"/>
    </row>
    <row r="229" spans="1:66" x14ac:dyDescent="0.25">
      <c r="A229" s="10"/>
      <c r="B229" s="10"/>
      <c r="C229" s="10"/>
      <c r="D229" s="16"/>
      <c r="E229" s="10"/>
      <c r="F229" s="10"/>
      <c r="G229" s="10"/>
      <c r="H229" s="10"/>
      <c r="I229" s="10"/>
      <c r="J229" s="10"/>
      <c r="K229" s="12"/>
      <c r="L229" s="12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4"/>
      <c r="BK229" s="14"/>
      <c r="BL229" s="14"/>
      <c r="BM229" s="14"/>
      <c r="BN229" s="14"/>
    </row>
    <row r="230" spans="1:66" s="10" customFormat="1" x14ac:dyDescent="0.25">
      <c r="D230" s="16"/>
      <c r="K230" s="12"/>
      <c r="L230" s="12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4"/>
      <c r="BK230" s="14"/>
      <c r="BL230" s="14"/>
      <c r="BM230" s="14"/>
      <c r="BN230" s="14"/>
    </row>
    <row r="231" spans="1:66" x14ac:dyDescent="0.25">
      <c r="A231" s="10"/>
      <c r="B231" s="10"/>
      <c r="C231" s="10"/>
      <c r="D231" s="16"/>
      <c r="E231" s="10"/>
      <c r="F231" s="10"/>
      <c r="G231" s="10"/>
      <c r="H231" s="10"/>
      <c r="I231" s="10"/>
      <c r="J231" s="10"/>
      <c r="K231" s="12"/>
      <c r="L231" s="12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4"/>
      <c r="BK231" s="14"/>
      <c r="BL231" s="14"/>
      <c r="BM231" s="14"/>
      <c r="BN231" s="14"/>
    </row>
    <row r="232" spans="1:66" x14ac:dyDescent="0.25">
      <c r="A232" s="10"/>
      <c r="B232" s="10"/>
      <c r="C232" s="10"/>
      <c r="D232" s="16"/>
      <c r="E232" s="10"/>
      <c r="F232" s="10"/>
      <c r="G232" s="10"/>
      <c r="H232" s="10"/>
      <c r="I232" s="10"/>
      <c r="J232" s="10"/>
      <c r="K232" s="12"/>
      <c r="L232" s="12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4"/>
      <c r="BK232" s="14"/>
      <c r="BL232" s="14"/>
      <c r="BM232" s="14"/>
      <c r="BN232" s="14"/>
    </row>
    <row r="233" spans="1:66" x14ac:dyDescent="0.25">
      <c r="A233" s="10"/>
      <c r="B233" s="10"/>
      <c r="C233" s="10"/>
      <c r="D233" s="16"/>
      <c r="E233" s="10"/>
      <c r="F233" s="10"/>
      <c r="G233" s="10"/>
      <c r="H233" s="10"/>
      <c r="I233" s="10"/>
      <c r="J233" s="10"/>
      <c r="K233" s="12"/>
      <c r="L233" s="12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4"/>
      <c r="BK233" s="14"/>
      <c r="BL233" s="14"/>
      <c r="BM233" s="14"/>
      <c r="BN233" s="14"/>
    </row>
    <row r="234" spans="1:66" x14ac:dyDescent="0.25">
      <c r="A234" s="10"/>
      <c r="B234" s="10"/>
      <c r="C234" s="10"/>
      <c r="D234" s="16"/>
      <c r="E234" s="10"/>
      <c r="F234" s="10"/>
      <c r="G234" s="10"/>
      <c r="H234" s="10"/>
      <c r="I234" s="10"/>
      <c r="J234" s="10"/>
      <c r="K234" s="12"/>
      <c r="L234" s="12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4"/>
      <c r="BK234" s="14"/>
      <c r="BL234" s="14"/>
      <c r="BM234" s="14"/>
      <c r="BN234" s="14"/>
    </row>
    <row r="235" spans="1:66" x14ac:dyDescent="0.25">
      <c r="A235" s="10"/>
      <c r="B235" s="10"/>
      <c r="C235" s="10"/>
      <c r="D235" s="16"/>
      <c r="E235" s="10"/>
      <c r="F235" s="10"/>
      <c r="G235" s="10"/>
      <c r="H235" s="10"/>
      <c r="I235" s="10"/>
      <c r="J235" s="10"/>
      <c r="K235" s="12"/>
      <c r="L235" s="12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4"/>
      <c r="BK235" s="14"/>
      <c r="BL235" s="14"/>
      <c r="BM235" s="14"/>
      <c r="BN235" s="14"/>
    </row>
    <row r="236" spans="1:66" x14ac:dyDescent="0.25">
      <c r="A236" s="10"/>
      <c r="B236" s="10"/>
      <c r="C236" s="10"/>
      <c r="D236" s="16"/>
      <c r="E236" s="10"/>
      <c r="F236" s="10"/>
      <c r="G236" s="10"/>
      <c r="H236" s="10"/>
      <c r="I236" s="10"/>
      <c r="J236" s="10"/>
      <c r="K236" s="12"/>
      <c r="L236" s="12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4"/>
      <c r="BK236" s="14"/>
      <c r="BL236" s="14"/>
      <c r="BM236" s="14"/>
      <c r="BN236" s="14"/>
    </row>
    <row r="237" spans="1:66" x14ac:dyDescent="0.25">
      <c r="A237" s="10"/>
      <c r="B237" s="10"/>
      <c r="C237" s="10"/>
      <c r="D237" s="16"/>
      <c r="E237" s="10"/>
      <c r="F237" s="10"/>
      <c r="G237" s="10"/>
      <c r="H237" s="10"/>
      <c r="I237" s="10"/>
      <c r="J237" s="10"/>
      <c r="K237" s="12"/>
      <c r="L237" s="12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4"/>
      <c r="BK237" s="14"/>
      <c r="BL237" s="14"/>
      <c r="BM237" s="14"/>
      <c r="BN237" s="14"/>
    </row>
    <row r="238" spans="1:66" x14ac:dyDescent="0.25">
      <c r="A238" s="10"/>
      <c r="B238" s="10"/>
      <c r="C238" s="10"/>
      <c r="D238" s="16"/>
      <c r="E238" s="10"/>
      <c r="F238" s="10"/>
      <c r="G238" s="10"/>
      <c r="H238" s="10"/>
      <c r="I238" s="10"/>
      <c r="J238" s="10"/>
      <c r="K238" s="12"/>
      <c r="L238" s="12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4"/>
      <c r="BK238" s="14"/>
      <c r="BL238" s="14"/>
      <c r="BM238" s="14"/>
      <c r="BN238" s="14"/>
    </row>
    <row r="239" spans="1:66" x14ac:dyDescent="0.25">
      <c r="A239" s="10"/>
      <c r="B239" s="10"/>
      <c r="C239" s="10"/>
      <c r="D239" s="16"/>
      <c r="E239" s="10"/>
      <c r="F239" s="10"/>
      <c r="G239" s="10"/>
      <c r="H239" s="10"/>
      <c r="I239" s="10"/>
      <c r="J239" s="10"/>
      <c r="K239" s="12"/>
      <c r="L239" s="12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4"/>
      <c r="BK239" s="14"/>
      <c r="BL239" s="14"/>
      <c r="BM239" s="14"/>
      <c r="BN239" s="14"/>
    </row>
    <row r="240" spans="1:66" x14ac:dyDescent="0.25">
      <c r="A240" s="10"/>
      <c r="B240" s="10"/>
      <c r="C240" s="10"/>
      <c r="D240" s="16"/>
      <c r="E240" s="10"/>
      <c r="F240" s="10"/>
      <c r="G240" s="10"/>
      <c r="H240" s="10"/>
      <c r="I240" s="10"/>
      <c r="J240" s="10"/>
      <c r="K240" s="12"/>
      <c r="L240" s="12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4"/>
      <c r="BK240" s="14"/>
      <c r="BL240" s="14"/>
      <c r="BM240" s="14"/>
      <c r="BN240" s="14"/>
    </row>
    <row r="241" spans="1:66" x14ac:dyDescent="0.25">
      <c r="A241" s="10"/>
      <c r="B241" s="10"/>
      <c r="C241" s="10"/>
      <c r="D241" s="16"/>
      <c r="E241" s="10"/>
      <c r="F241" s="10"/>
      <c r="G241" s="10"/>
      <c r="H241" s="10"/>
      <c r="I241" s="10"/>
      <c r="J241" s="10"/>
      <c r="K241" s="12"/>
      <c r="L241" s="12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4"/>
      <c r="BK241" s="14"/>
      <c r="BL241" s="14"/>
      <c r="BM241" s="14"/>
      <c r="BN241" s="14"/>
    </row>
    <row r="242" spans="1:66" x14ac:dyDescent="0.25">
      <c r="A242" s="10"/>
      <c r="B242" s="10"/>
      <c r="C242" s="10"/>
      <c r="D242" s="16"/>
      <c r="E242" s="10"/>
      <c r="F242" s="10"/>
      <c r="G242" s="10"/>
      <c r="H242" s="10"/>
      <c r="I242" s="10"/>
      <c r="J242" s="10"/>
      <c r="K242" s="12"/>
      <c r="L242" s="12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4"/>
      <c r="BK242" s="14"/>
      <c r="BL242" s="14"/>
      <c r="BM242" s="14"/>
      <c r="BN242" s="14"/>
    </row>
    <row r="243" spans="1:66" x14ac:dyDescent="0.25">
      <c r="A243" s="10"/>
      <c r="B243" s="10"/>
      <c r="C243" s="10"/>
      <c r="D243" s="16"/>
      <c r="E243" s="10"/>
      <c r="F243" s="10"/>
      <c r="G243" s="10"/>
      <c r="H243" s="10"/>
      <c r="I243" s="10"/>
      <c r="J243" s="10"/>
      <c r="K243" s="12"/>
      <c r="L243" s="12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4"/>
      <c r="BK243" s="14"/>
      <c r="BL243" s="14"/>
      <c r="BM243" s="14"/>
      <c r="BN243" s="14"/>
    </row>
    <row r="244" spans="1:66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2"/>
      <c r="L244" s="12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4"/>
      <c r="BK244" s="14"/>
      <c r="BL244" s="14"/>
      <c r="BM244" s="14"/>
      <c r="BN244" s="14"/>
    </row>
    <row r="245" spans="1:66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2"/>
      <c r="L245" s="12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4"/>
      <c r="BK245" s="14"/>
      <c r="BL245" s="14"/>
      <c r="BM245" s="14"/>
      <c r="BN245" s="14"/>
    </row>
    <row r="246" spans="1:66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2"/>
      <c r="L246" s="12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4"/>
      <c r="BK246" s="14"/>
      <c r="BL246" s="14"/>
      <c r="BM246" s="14"/>
      <c r="BN246" s="14"/>
    </row>
    <row r="247" spans="1:66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2"/>
      <c r="L247" s="12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4"/>
      <c r="BK247" s="14"/>
      <c r="BL247" s="14"/>
      <c r="BM247" s="14"/>
      <c r="BN247" s="14"/>
    </row>
    <row r="248" spans="1:66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2"/>
      <c r="L248" s="12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4"/>
      <c r="BK248" s="14"/>
      <c r="BL248" s="14"/>
      <c r="BM248" s="14"/>
      <c r="BN248" s="14"/>
    </row>
    <row r="249" spans="1:66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2"/>
      <c r="L249" s="12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4"/>
      <c r="BK249" s="14"/>
      <c r="BL249" s="14"/>
      <c r="BM249" s="14"/>
      <c r="BN249" s="14"/>
    </row>
    <row r="250" spans="1:66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2"/>
      <c r="L250" s="12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4"/>
      <c r="BK250" s="14"/>
      <c r="BL250" s="14"/>
      <c r="BM250" s="14"/>
      <c r="BN250" s="14"/>
    </row>
    <row r="251" spans="1:66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2"/>
      <c r="L251" s="12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4"/>
      <c r="BK251" s="14"/>
      <c r="BL251" s="14"/>
      <c r="BM251" s="14"/>
      <c r="BN251" s="14"/>
    </row>
    <row r="252" spans="1:66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2"/>
      <c r="L252" s="12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4"/>
      <c r="BK252" s="14"/>
      <c r="BL252" s="14"/>
      <c r="BM252" s="14"/>
      <c r="BN252" s="14"/>
    </row>
    <row r="253" spans="1:66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2"/>
      <c r="L253" s="12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4"/>
      <c r="BK253" s="14"/>
      <c r="BL253" s="14"/>
      <c r="BM253" s="14"/>
      <c r="BN253" s="14"/>
    </row>
    <row r="254" spans="1:66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2"/>
      <c r="L254" s="12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4"/>
      <c r="BK254" s="14"/>
      <c r="BL254" s="14"/>
      <c r="BM254" s="14"/>
      <c r="BN254" s="14"/>
    </row>
    <row r="255" spans="1:66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2"/>
      <c r="L255" s="12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4"/>
      <c r="BK255" s="14"/>
      <c r="BL255" s="14"/>
      <c r="BM255" s="14"/>
      <c r="BN255" s="14"/>
    </row>
    <row r="256" spans="1:66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2"/>
      <c r="L256" s="12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4"/>
      <c r="BK256" s="14"/>
      <c r="BL256" s="14"/>
      <c r="BM256" s="14"/>
      <c r="BN256" s="14"/>
    </row>
    <row r="257" spans="1:66" s="15" customForma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2"/>
      <c r="L257" s="12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4"/>
      <c r="BK257" s="14"/>
      <c r="BL257" s="14"/>
      <c r="BM257" s="14"/>
      <c r="BN257" s="14"/>
    </row>
    <row r="258" spans="1:66" x14ac:dyDescent="0.25">
      <c r="A258" s="10"/>
      <c r="B258" s="10"/>
      <c r="C258" s="10"/>
      <c r="D258" s="16"/>
      <c r="E258" s="10"/>
      <c r="F258" s="10"/>
      <c r="G258" s="10"/>
      <c r="H258" s="10"/>
      <c r="I258" s="10"/>
      <c r="J258" s="10"/>
      <c r="K258" s="12"/>
      <c r="L258" s="12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4"/>
      <c r="BK258" s="14"/>
      <c r="BL258" s="14"/>
      <c r="BM258" s="14"/>
      <c r="BN258" s="14"/>
    </row>
    <row r="259" spans="1:66" x14ac:dyDescent="0.25">
      <c r="A259" s="10"/>
      <c r="B259" s="10"/>
      <c r="C259" s="10"/>
      <c r="D259" s="16"/>
      <c r="E259" s="10"/>
      <c r="F259" s="10"/>
      <c r="G259" s="10"/>
      <c r="H259" s="10"/>
      <c r="I259" s="10"/>
      <c r="J259" s="10"/>
      <c r="K259" s="12"/>
      <c r="L259" s="12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4"/>
      <c r="BK259" s="14"/>
      <c r="BL259" s="14"/>
      <c r="BM259" s="14"/>
      <c r="BN259" s="14"/>
    </row>
    <row r="260" spans="1:66" x14ac:dyDescent="0.25">
      <c r="A260" s="10"/>
      <c r="B260" s="10"/>
      <c r="C260" s="10"/>
      <c r="D260" s="16"/>
      <c r="E260" s="10"/>
      <c r="F260" s="10"/>
      <c r="G260" s="10"/>
      <c r="H260" s="10"/>
      <c r="I260" s="10"/>
      <c r="J260" s="10"/>
      <c r="K260" s="12"/>
      <c r="L260" s="12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4"/>
      <c r="BK260" s="14"/>
      <c r="BL260" s="14"/>
      <c r="BM260" s="14"/>
      <c r="BN260" s="14"/>
    </row>
    <row r="261" spans="1:66" x14ac:dyDescent="0.25">
      <c r="A261" s="10"/>
      <c r="B261" s="10"/>
      <c r="C261" s="10"/>
      <c r="D261" s="16"/>
      <c r="E261" s="10"/>
      <c r="F261" s="10"/>
      <c r="G261" s="10"/>
      <c r="H261" s="10"/>
      <c r="I261" s="10"/>
      <c r="J261" s="10"/>
      <c r="K261" s="12"/>
      <c r="L261" s="12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4"/>
      <c r="BK261" s="14"/>
      <c r="BL261" s="14"/>
      <c r="BM261" s="14"/>
      <c r="BN261" s="14"/>
    </row>
    <row r="262" spans="1:66" x14ac:dyDescent="0.25">
      <c r="A262" s="10"/>
      <c r="B262" s="10"/>
      <c r="C262" s="10"/>
      <c r="D262" s="16"/>
      <c r="E262" s="10"/>
      <c r="F262" s="10"/>
      <c r="G262" s="10"/>
      <c r="H262" s="10"/>
      <c r="I262" s="10"/>
      <c r="J262" s="10"/>
      <c r="K262" s="12"/>
      <c r="L262" s="12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4"/>
      <c r="BK262" s="14"/>
      <c r="BL262" s="14"/>
      <c r="BM262" s="14"/>
      <c r="BN262" s="14"/>
    </row>
    <row r="263" spans="1:66" x14ac:dyDescent="0.25">
      <c r="A263" s="10"/>
      <c r="B263" s="10"/>
      <c r="C263" s="10"/>
      <c r="D263" s="16"/>
      <c r="E263" s="10"/>
      <c r="F263" s="10"/>
      <c r="G263" s="10"/>
      <c r="H263" s="10"/>
      <c r="I263" s="10"/>
      <c r="J263" s="10"/>
      <c r="K263" s="12"/>
      <c r="L263" s="12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4"/>
      <c r="BK263" s="14"/>
      <c r="BL263" s="14"/>
      <c r="BM263" s="14"/>
      <c r="BN263" s="14"/>
    </row>
    <row r="264" spans="1:66" x14ac:dyDescent="0.25">
      <c r="A264" s="10"/>
      <c r="B264" s="10"/>
      <c r="C264" s="10"/>
      <c r="D264" s="16"/>
      <c r="E264" s="10"/>
      <c r="F264" s="10"/>
      <c r="G264" s="10"/>
      <c r="H264" s="10"/>
      <c r="I264" s="10"/>
      <c r="J264" s="10"/>
      <c r="K264" s="12"/>
      <c r="L264" s="12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4"/>
      <c r="BK264" s="14"/>
      <c r="BL264" s="14"/>
      <c r="BM264" s="14"/>
      <c r="BN264" s="14"/>
    </row>
    <row r="265" spans="1:66" x14ac:dyDescent="0.25">
      <c r="A265" s="10"/>
      <c r="B265" s="10"/>
      <c r="C265" s="10"/>
      <c r="D265" s="16"/>
      <c r="E265" s="10"/>
      <c r="F265" s="10"/>
      <c r="G265" s="10"/>
      <c r="H265" s="10"/>
      <c r="I265" s="10"/>
      <c r="J265" s="10"/>
      <c r="K265" s="12"/>
      <c r="L265" s="12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4"/>
      <c r="BK265" s="14"/>
      <c r="BL265" s="14"/>
      <c r="BM265" s="14"/>
      <c r="BN265" s="14"/>
    </row>
    <row r="266" spans="1:66" x14ac:dyDescent="0.25">
      <c r="A266" s="10"/>
      <c r="B266" s="10"/>
      <c r="C266" s="10"/>
      <c r="D266" s="16"/>
      <c r="E266" s="10"/>
      <c r="F266" s="10"/>
      <c r="G266" s="10"/>
      <c r="H266" s="10"/>
      <c r="I266" s="10"/>
      <c r="J266" s="10"/>
      <c r="K266" s="12"/>
      <c r="L266" s="12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4"/>
      <c r="BK266" s="14"/>
      <c r="BL266" s="14"/>
      <c r="BM266" s="14"/>
      <c r="BN266" s="14"/>
    </row>
    <row r="267" spans="1:66" x14ac:dyDescent="0.25">
      <c r="A267" s="10"/>
      <c r="B267" s="10"/>
      <c r="C267" s="10"/>
      <c r="D267" s="16"/>
      <c r="E267" s="10"/>
      <c r="F267" s="10"/>
      <c r="G267" s="10"/>
      <c r="H267" s="10"/>
      <c r="I267" s="10"/>
      <c r="J267" s="10"/>
      <c r="K267" s="12"/>
      <c r="L267" s="12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4"/>
      <c r="BK267" s="14"/>
      <c r="BL267" s="14"/>
      <c r="BM267" s="14"/>
      <c r="BN267" s="14"/>
    </row>
    <row r="268" spans="1:66" x14ac:dyDescent="0.25">
      <c r="A268" s="10"/>
      <c r="B268" s="10"/>
      <c r="C268" s="10"/>
      <c r="D268" s="16"/>
      <c r="E268" s="10"/>
      <c r="F268" s="10"/>
      <c r="G268" s="10"/>
      <c r="H268" s="10"/>
      <c r="I268" s="10"/>
      <c r="J268" s="10"/>
      <c r="K268" s="12"/>
      <c r="L268" s="12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4"/>
      <c r="BK268" s="14"/>
      <c r="BL268" s="14"/>
      <c r="BM268" s="14"/>
      <c r="BN268" s="14"/>
    </row>
    <row r="269" spans="1:66" x14ac:dyDescent="0.25">
      <c r="A269" s="10"/>
      <c r="B269" s="10"/>
      <c r="C269" s="10"/>
      <c r="D269" s="16"/>
      <c r="E269" s="10"/>
      <c r="F269" s="10"/>
      <c r="G269" s="10"/>
      <c r="H269" s="10"/>
      <c r="I269" s="10"/>
      <c r="J269" s="10"/>
      <c r="K269" s="12"/>
      <c r="L269" s="12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4"/>
      <c r="BK269" s="14"/>
      <c r="BL269" s="14"/>
      <c r="BM269" s="14"/>
      <c r="BN269" s="14"/>
    </row>
    <row r="270" spans="1:66" s="10" customFormat="1" x14ac:dyDescent="0.25">
      <c r="D270" s="16"/>
      <c r="K270" s="12"/>
      <c r="L270" s="12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4"/>
      <c r="BK270" s="14"/>
      <c r="BL270" s="14"/>
      <c r="BM270" s="14"/>
      <c r="BN270" s="14"/>
    </row>
    <row r="271" spans="1:66" x14ac:dyDescent="0.25">
      <c r="A271" s="10"/>
      <c r="B271" s="10"/>
      <c r="C271" s="10"/>
      <c r="D271" s="16"/>
      <c r="E271" s="10"/>
      <c r="F271" s="10"/>
      <c r="G271" s="10"/>
      <c r="H271" s="10"/>
      <c r="I271" s="10"/>
      <c r="J271" s="10"/>
      <c r="K271" s="12"/>
      <c r="L271" s="12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4"/>
      <c r="BK271" s="14"/>
      <c r="BL271" s="14"/>
      <c r="BM271" s="14"/>
      <c r="BN271" s="14"/>
    </row>
    <row r="272" spans="1:66" s="10" customFormat="1" x14ac:dyDescent="0.25">
      <c r="D272" s="16"/>
      <c r="K272" s="12"/>
      <c r="L272" s="12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4"/>
      <c r="BK272" s="14"/>
      <c r="BL272" s="14"/>
      <c r="BM272" s="14"/>
      <c r="BN272" s="14"/>
    </row>
    <row r="273" spans="1:66" x14ac:dyDescent="0.25">
      <c r="A273" s="10"/>
      <c r="B273" s="10"/>
      <c r="C273" s="10"/>
      <c r="D273" s="16"/>
      <c r="E273" s="10"/>
      <c r="F273" s="10"/>
      <c r="G273" s="10"/>
      <c r="H273" s="10"/>
      <c r="I273" s="10"/>
      <c r="J273" s="10"/>
      <c r="K273" s="12"/>
      <c r="L273" s="12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4"/>
      <c r="BK273" s="14"/>
      <c r="BL273" s="14"/>
      <c r="BM273" s="14"/>
      <c r="BN273" s="14"/>
    </row>
    <row r="274" spans="1:66" x14ac:dyDescent="0.25">
      <c r="A274" s="10"/>
      <c r="B274" s="10"/>
      <c r="C274" s="10"/>
      <c r="D274" s="16"/>
      <c r="E274" s="10"/>
      <c r="F274" s="10"/>
      <c r="G274" s="10"/>
      <c r="H274" s="10"/>
      <c r="I274" s="10"/>
      <c r="J274" s="10"/>
      <c r="K274" s="12"/>
      <c r="L274" s="12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4"/>
      <c r="BK274" s="14"/>
      <c r="BL274" s="14"/>
      <c r="BM274" s="14"/>
      <c r="BN274" s="14"/>
    </row>
    <row r="275" spans="1:66" x14ac:dyDescent="0.25">
      <c r="A275" s="10"/>
      <c r="B275" s="10"/>
      <c r="C275" s="10"/>
      <c r="D275" s="16"/>
      <c r="E275" s="10"/>
      <c r="F275" s="10"/>
      <c r="G275" s="10"/>
      <c r="H275" s="10"/>
      <c r="I275" s="10"/>
      <c r="J275" s="10"/>
      <c r="K275" s="12"/>
      <c r="L275" s="12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4"/>
      <c r="BK275" s="14"/>
      <c r="BL275" s="14"/>
      <c r="BM275" s="14"/>
      <c r="BN275" s="14"/>
    </row>
    <row r="276" spans="1:66" x14ac:dyDescent="0.25">
      <c r="A276" s="10"/>
      <c r="B276" s="10"/>
      <c r="C276" s="10"/>
      <c r="D276" s="16"/>
      <c r="E276" s="10"/>
      <c r="F276" s="10"/>
      <c r="G276" s="10"/>
      <c r="H276" s="10"/>
      <c r="I276" s="10"/>
      <c r="J276" s="10"/>
      <c r="K276" s="12"/>
      <c r="L276" s="12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4"/>
      <c r="BK276" s="14"/>
      <c r="BL276" s="14"/>
      <c r="BM276" s="14"/>
      <c r="BN276" s="14"/>
    </row>
    <row r="277" spans="1:66" x14ac:dyDescent="0.25">
      <c r="A277" s="10"/>
      <c r="B277" s="10"/>
      <c r="C277" s="10"/>
      <c r="D277" s="16"/>
      <c r="E277" s="10"/>
      <c r="F277" s="10"/>
      <c r="G277" s="10"/>
      <c r="H277" s="10"/>
      <c r="I277" s="10"/>
      <c r="J277" s="10"/>
      <c r="K277" s="12"/>
      <c r="L277" s="12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4"/>
      <c r="BK277" s="14"/>
      <c r="BL277" s="14"/>
      <c r="BM277" s="14"/>
      <c r="BN277" s="14"/>
    </row>
    <row r="278" spans="1:66" x14ac:dyDescent="0.25">
      <c r="A278" s="10"/>
      <c r="B278" s="10"/>
      <c r="C278" s="10"/>
      <c r="D278" s="16"/>
      <c r="E278" s="10"/>
      <c r="F278" s="10"/>
      <c r="G278" s="10"/>
      <c r="H278" s="10"/>
      <c r="I278" s="10"/>
      <c r="J278" s="10"/>
      <c r="K278" s="12"/>
      <c r="L278" s="12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4"/>
      <c r="BK278" s="14"/>
      <c r="BL278" s="14"/>
      <c r="BM278" s="14"/>
      <c r="BN278" s="14"/>
    </row>
    <row r="279" spans="1:66" x14ac:dyDescent="0.25">
      <c r="A279" s="10"/>
      <c r="B279" s="10"/>
      <c r="C279" s="10"/>
      <c r="D279" s="16"/>
      <c r="E279" s="10"/>
      <c r="F279" s="10"/>
      <c r="G279" s="10"/>
      <c r="H279" s="10"/>
      <c r="I279" s="10"/>
      <c r="J279" s="10"/>
      <c r="K279" s="12"/>
      <c r="L279" s="12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4"/>
      <c r="BK279" s="14"/>
      <c r="BL279" s="14"/>
      <c r="BM279" s="14"/>
      <c r="BN279" s="14"/>
    </row>
    <row r="280" spans="1:66" x14ac:dyDescent="0.25">
      <c r="A280" s="10"/>
      <c r="B280" s="10"/>
      <c r="C280" s="10"/>
      <c r="D280" s="16"/>
      <c r="E280" s="10"/>
      <c r="F280" s="10"/>
      <c r="G280" s="10"/>
      <c r="H280" s="10"/>
      <c r="I280" s="10"/>
      <c r="J280" s="10"/>
      <c r="K280" s="12"/>
      <c r="L280" s="12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4"/>
      <c r="BK280" s="14"/>
      <c r="BL280" s="14"/>
      <c r="BM280" s="14"/>
      <c r="BN280" s="14"/>
    </row>
    <row r="281" spans="1:66" x14ac:dyDescent="0.25">
      <c r="A281" s="10"/>
      <c r="B281" s="10"/>
      <c r="C281" s="10"/>
      <c r="D281" s="16"/>
      <c r="E281" s="10"/>
      <c r="F281" s="10"/>
      <c r="G281" s="10"/>
      <c r="H281" s="10"/>
      <c r="I281" s="10"/>
      <c r="J281" s="10"/>
      <c r="K281" s="12"/>
      <c r="L281" s="12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4"/>
      <c r="BK281" s="14"/>
      <c r="BL281" s="14"/>
      <c r="BM281" s="14"/>
      <c r="BN281" s="14"/>
    </row>
    <row r="282" spans="1:66" x14ac:dyDescent="0.25">
      <c r="A282" s="10"/>
      <c r="B282" s="10"/>
      <c r="C282" s="10"/>
      <c r="D282" s="16"/>
      <c r="E282" s="10"/>
      <c r="F282" s="10"/>
      <c r="G282" s="10"/>
      <c r="H282" s="10"/>
      <c r="I282" s="10"/>
      <c r="J282" s="10"/>
      <c r="K282" s="12"/>
      <c r="L282" s="12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4"/>
      <c r="BK282" s="14"/>
      <c r="BL282" s="14"/>
      <c r="BM282" s="14"/>
      <c r="BN282" s="14"/>
    </row>
    <row r="283" spans="1:66" x14ac:dyDescent="0.25">
      <c r="A283" s="10"/>
      <c r="B283" s="10"/>
      <c r="C283" s="10"/>
      <c r="D283" s="16"/>
      <c r="E283" s="10"/>
      <c r="F283" s="10"/>
      <c r="G283" s="10"/>
      <c r="H283" s="10"/>
      <c r="I283" s="10"/>
      <c r="J283" s="10"/>
      <c r="K283" s="12"/>
      <c r="L283" s="12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4"/>
      <c r="BK283" s="14"/>
      <c r="BL283" s="14"/>
      <c r="BM283" s="14"/>
      <c r="BN283" s="14"/>
    </row>
    <row r="284" spans="1:66" x14ac:dyDescent="0.25">
      <c r="A284" s="10"/>
      <c r="B284" s="10"/>
      <c r="C284" s="10"/>
      <c r="D284" s="16"/>
      <c r="E284" s="10"/>
      <c r="F284" s="10"/>
      <c r="G284" s="10"/>
      <c r="H284" s="10"/>
      <c r="I284" s="10"/>
      <c r="J284" s="10"/>
      <c r="K284" s="12"/>
      <c r="L284" s="12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4"/>
      <c r="BK284" s="14"/>
      <c r="BL284" s="14"/>
      <c r="BM284" s="14"/>
      <c r="BN284" s="14"/>
    </row>
    <row r="285" spans="1:66" x14ac:dyDescent="0.25">
      <c r="A285" s="10"/>
      <c r="B285" s="10"/>
      <c r="C285" s="10"/>
      <c r="D285" s="16"/>
      <c r="E285" s="10"/>
      <c r="F285" s="10"/>
      <c r="G285" s="10"/>
      <c r="H285" s="10"/>
      <c r="I285" s="10"/>
      <c r="J285" s="10"/>
      <c r="K285" s="12"/>
      <c r="L285" s="12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4"/>
      <c r="BK285" s="14"/>
      <c r="BL285" s="14"/>
      <c r="BM285" s="14"/>
      <c r="BN285" s="14"/>
    </row>
    <row r="286" spans="1:66" x14ac:dyDescent="0.25">
      <c r="A286" s="10"/>
      <c r="B286" s="10"/>
      <c r="C286" s="10"/>
      <c r="D286" s="16"/>
      <c r="E286" s="10"/>
      <c r="F286" s="10"/>
      <c r="G286" s="10"/>
      <c r="H286" s="10"/>
      <c r="I286" s="10"/>
      <c r="J286" s="10"/>
      <c r="K286" s="12"/>
      <c r="L286" s="12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4"/>
      <c r="BK286" s="14"/>
      <c r="BL286" s="14"/>
      <c r="BM286" s="14"/>
      <c r="BN286" s="14"/>
    </row>
    <row r="287" spans="1:66" x14ac:dyDescent="0.25">
      <c r="A287" s="10"/>
      <c r="B287" s="10"/>
      <c r="C287" s="10"/>
      <c r="D287" s="16"/>
      <c r="E287" s="10"/>
      <c r="F287" s="10"/>
      <c r="G287" s="10"/>
      <c r="H287" s="10"/>
      <c r="I287" s="10"/>
      <c r="J287" s="10"/>
      <c r="K287" s="12"/>
      <c r="L287" s="12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4"/>
      <c r="BK287" s="14"/>
      <c r="BL287" s="14"/>
      <c r="BM287" s="14"/>
      <c r="BN287" s="14"/>
    </row>
    <row r="288" spans="1:66" x14ac:dyDescent="0.25">
      <c r="A288" s="10"/>
      <c r="B288" s="10"/>
      <c r="C288" s="10"/>
      <c r="D288" s="16"/>
      <c r="E288" s="10"/>
      <c r="F288" s="10"/>
      <c r="G288" s="10"/>
      <c r="H288" s="10"/>
      <c r="I288" s="10"/>
      <c r="J288" s="10"/>
      <c r="K288" s="12"/>
      <c r="L288" s="12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4"/>
      <c r="BK288" s="14"/>
      <c r="BL288" s="14"/>
      <c r="BM288" s="14"/>
      <c r="BN288" s="14"/>
    </row>
    <row r="289" spans="1:66" x14ac:dyDescent="0.25">
      <c r="A289" s="10"/>
      <c r="B289" s="10"/>
      <c r="C289" s="10"/>
      <c r="D289" s="16"/>
      <c r="E289" s="10"/>
      <c r="F289" s="10"/>
      <c r="G289" s="10"/>
      <c r="H289" s="10"/>
      <c r="I289" s="10"/>
      <c r="J289" s="10"/>
      <c r="K289" s="12"/>
      <c r="L289" s="12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4"/>
      <c r="BK289" s="14"/>
      <c r="BL289" s="14"/>
      <c r="BM289" s="14"/>
      <c r="BN289" s="14"/>
    </row>
    <row r="290" spans="1:66" x14ac:dyDescent="0.25">
      <c r="A290" s="10"/>
      <c r="B290" s="10"/>
      <c r="C290" s="10"/>
      <c r="D290" s="16"/>
      <c r="E290" s="10"/>
      <c r="F290" s="10"/>
      <c r="G290" s="10"/>
      <c r="H290" s="10"/>
      <c r="I290" s="10"/>
      <c r="J290" s="10"/>
      <c r="K290" s="12"/>
      <c r="L290" s="12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4"/>
      <c r="BK290" s="14"/>
      <c r="BL290" s="14"/>
      <c r="BM290" s="14"/>
      <c r="BN290" s="14"/>
    </row>
    <row r="291" spans="1:66" x14ac:dyDescent="0.25">
      <c r="A291" s="10"/>
      <c r="B291" s="10"/>
      <c r="C291" s="10"/>
      <c r="D291" s="16"/>
      <c r="E291" s="10"/>
      <c r="F291" s="10"/>
      <c r="G291" s="10"/>
      <c r="H291" s="10"/>
      <c r="I291" s="10"/>
      <c r="J291" s="10"/>
      <c r="K291" s="12"/>
      <c r="L291" s="12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4"/>
      <c r="BK291" s="14"/>
      <c r="BL291" s="14"/>
      <c r="BM291" s="14"/>
      <c r="BN291" s="14"/>
    </row>
    <row r="292" spans="1:66" x14ac:dyDescent="0.25">
      <c r="A292" s="10"/>
      <c r="B292" s="10"/>
      <c r="C292" s="10"/>
      <c r="D292" s="16"/>
      <c r="E292" s="10"/>
      <c r="F292" s="10"/>
      <c r="G292" s="10"/>
      <c r="H292" s="10"/>
      <c r="I292" s="10"/>
      <c r="J292" s="10"/>
      <c r="K292" s="12"/>
      <c r="L292" s="12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4"/>
      <c r="BK292" s="14"/>
      <c r="BL292" s="14"/>
      <c r="BM292" s="14"/>
      <c r="BN292" s="14"/>
    </row>
    <row r="293" spans="1:66" x14ac:dyDescent="0.25">
      <c r="A293" s="10"/>
      <c r="B293" s="10"/>
      <c r="C293" s="10"/>
      <c r="D293" s="16"/>
      <c r="E293" s="10"/>
      <c r="F293" s="10"/>
      <c r="G293" s="10"/>
      <c r="H293" s="10"/>
      <c r="I293" s="10"/>
      <c r="J293" s="10"/>
      <c r="K293" s="12"/>
      <c r="L293" s="12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4"/>
      <c r="BK293" s="14"/>
      <c r="BL293" s="14"/>
      <c r="BM293" s="14"/>
      <c r="BN293" s="14"/>
    </row>
    <row r="294" spans="1:66" x14ac:dyDescent="0.25">
      <c r="A294" s="10"/>
      <c r="B294" s="10"/>
      <c r="C294" s="10"/>
      <c r="D294" s="16"/>
      <c r="E294" s="10"/>
      <c r="F294" s="10"/>
      <c r="G294" s="10"/>
      <c r="H294" s="10"/>
      <c r="I294" s="10"/>
      <c r="J294" s="10"/>
      <c r="K294" s="12"/>
      <c r="L294" s="12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4"/>
      <c r="BK294" s="14"/>
      <c r="BL294" s="14"/>
      <c r="BM294" s="14"/>
      <c r="BN294" s="14"/>
    </row>
    <row r="295" spans="1:66" s="15" customFormat="1" x14ac:dyDescent="0.25">
      <c r="A295" s="10"/>
      <c r="B295" s="10"/>
      <c r="C295" s="10"/>
      <c r="D295" s="16"/>
      <c r="E295" s="10"/>
      <c r="F295" s="10"/>
      <c r="G295" s="10"/>
      <c r="H295" s="10"/>
      <c r="I295" s="10"/>
      <c r="J295" s="10"/>
      <c r="K295" s="12"/>
      <c r="L295" s="12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4"/>
      <c r="BK295" s="14"/>
      <c r="BL295" s="14"/>
      <c r="BM295" s="14"/>
      <c r="BN295" s="14"/>
    </row>
    <row r="296" spans="1:66" s="10" customFormat="1" x14ac:dyDescent="0.25">
      <c r="D296" s="16"/>
      <c r="K296" s="12"/>
      <c r="L296" s="12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4"/>
      <c r="BK296" s="14"/>
      <c r="BL296" s="14"/>
      <c r="BM296" s="14"/>
      <c r="BN296" s="14"/>
    </row>
    <row r="297" spans="1:66" x14ac:dyDescent="0.25">
      <c r="A297" s="10"/>
      <c r="B297" s="10"/>
      <c r="C297" s="10"/>
      <c r="D297" s="16"/>
      <c r="E297" s="10"/>
      <c r="F297" s="10"/>
      <c r="G297" s="10"/>
      <c r="H297" s="10"/>
      <c r="I297" s="10"/>
      <c r="J297" s="10"/>
      <c r="K297" s="12"/>
      <c r="L297" s="12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4"/>
      <c r="BK297" s="14"/>
      <c r="BL297" s="14"/>
      <c r="BM297" s="14"/>
      <c r="BN297" s="14"/>
    </row>
    <row r="298" spans="1:66" x14ac:dyDescent="0.25">
      <c r="A298" s="10"/>
      <c r="B298" s="10"/>
      <c r="C298" s="10"/>
      <c r="D298" s="16"/>
      <c r="E298" s="10"/>
      <c r="F298" s="10"/>
      <c r="G298" s="10"/>
      <c r="H298" s="10"/>
      <c r="I298" s="10"/>
      <c r="J298" s="10"/>
      <c r="K298" s="12"/>
      <c r="L298" s="12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4"/>
      <c r="BK298" s="14"/>
      <c r="BL298" s="14"/>
      <c r="BM298" s="14"/>
      <c r="BN298" s="14"/>
    </row>
    <row r="299" spans="1:66" x14ac:dyDescent="0.25">
      <c r="A299" s="10"/>
      <c r="B299" s="10"/>
      <c r="C299" s="10"/>
      <c r="D299" s="16"/>
      <c r="E299" s="10"/>
      <c r="F299" s="10"/>
      <c r="G299" s="10"/>
      <c r="H299" s="10"/>
      <c r="I299" s="10"/>
      <c r="J299" s="10"/>
      <c r="K299" s="12"/>
      <c r="L299" s="12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4"/>
      <c r="BK299" s="14"/>
      <c r="BL299" s="14"/>
      <c r="BM299" s="14"/>
      <c r="BN299" s="14"/>
    </row>
    <row r="300" spans="1:66" x14ac:dyDescent="0.25">
      <c r="A300" s="10"/>
      <c r="B300" s="10"/>
      <c r="C300" s="10"/>
      <c r="D300" s="16"/>
      <c r="E300" s="10"/>
      <c r="F300" s="10"/>
      <c r="G300" s="10"/>
      <c r="H300" s="10"/>
      <c r="I300" s="10"/>
      <c r="J300" s="10"/>
      <c r="K300" s="12"/>
      <c r="L300" s="12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4"/>
      <c r="BK300" s="14"/>
      <c r="BL300" s="14"/>
      <c r="BM300" s="14"/>
      <c r="BN300" s="14"/>
    </row>
    <row r="301" spans="1:66" x14ac:dyDescent="0.25">
      <c r="A301" s="10"/>
      <c r="B301" s="10"/>
      <c r="C301" s="10"/>
      <c r="D301" s="16"/>
      <c r="E301" s="10"/>
      <c r="F301" s="10"/>
      <c r="G301" s="10"/>
      <c r="H301" s="10"/>
      <c r="I301" s="10"/>
      <c r="J301" s="10"/>
      <c r="K301" s="12"/>
      <c r="L301" s="12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4"/>
      <c r="BK301" s="14"/>
      <c r="BL301" s="14"/>
      <c r="BM301" s="14"/>
      <c r="BN301" s="14"/>
    </row>
    <row r="302" spans="1:66" x14ac:dyDescent="0.25">
      <c r="A302" s="10"/>
      <c r="B302" s="10"/>
      <c r="C302" s="10"/>
      <c r="D302" s="16"/>
      <c r="E302" s="10"/>
      <c r="F302" s="10"/>
      <c r="G302" s="10"/>
      <c r="H302" s="10"/>
      <c r="I302" s="10"/>
      <c r="J302" s="10"/>
      <c r="K302" s="12"/>
      <c r="L302" s="12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4"/>
      <c r="BK302" s="14"/>
      <c r="BL302" s="14"/>
      <c r="BM302" s="14"/>
      <c r="BN302" s="14"/>
    </row>
    <row r="303" spans="1:66" x14ac:dyDescent="0.25">
      <c r="A303" s="10"/>
      <c r="B303" s="10"/>
      <c r="C303" s="10"/>
      <c r="D303" s="16"/>
      <c r="E303" s="10"/>
      <c r="F303" s="10"/>
      <c r="G303" s="10"/>
      <c r="H303" s="10"/>
      <c r="I303" s="10"/>
      <c r="J303" s="10"/>
      <c r="K303" s="12"/>
      <c r="L303" s="12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4"/>
      <c r="BK303" s="14"/>
      <c r="BL303" s="14"/>
      <c r="BM303" s="14"/>
      <c r="BN303" s="14"/>
    </row>
    <row r="304" spans="1:66" x14ac:dyDescent="0.25">
      <c r="A304" s="10"/>
      <c r="B304" s="10"/>
      <c r="C304" s="10"/>
      <c r="D304" s="16"/>
      <c r="E304" s="10"/>
      <c r="F304" s="10"/>
      <c r="G304" s="10"/>
      <c r="H304" s="10"/>
      <c r="I304" s="10"/>
      <c r="J304" s="10"/>
      <c r="K304" s="12"/>
      <c r="L304" s="12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4"/>
      <c r="BK304" s="14"/>
      <c r="BL304" s="14"/>
      <c r="BM304" s="14"/>
      <c r="BN304" s="14"/>
    </row>
    <row r="305" spans="1:66" x14ac:dyDescent="0.25">
      <c r="A305" s="10"/>
      <c r="B305" s="10"/>
      <c r="C305" s="10"/>
      <c r="D305" s="16"/>
      <c r="E305" s="10"/>
      <c r="F305" s="10"/>
      <c r="G305" s="10"/>
      <c r="H305" s="10"/>
      <c r="I305" s="10"/>
      <c r="J305" s="10"/>
      <c r="K305" s="12"/>
      <c r="L305" s="12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4"/>
      <c r="BK305" s="14"/>
      <c r="BL305" s="14"/>
      <c r="BM305" s="14"/>
      <c r="BN305" s="14"/>
    </row>
    <row r="306" spans="1:66" x14ac:dyDescent="0.25">
      <c r="A306" s="10"/>
      <c r="B306" s="10"/>
      <c r="C306" s="10"/>
      <c r="D306" s="16"/>
      <c r="E306" s="10"/>
      <c r="F306" s="10"/>
      <c r="G306" s="10"/>
      <c r="H306" s="10"/>
      <c r="I306" s="10"/>
      <c r="J306" s="10"/>
      <c r="K306" s="12"/>
      <c r="L306" s="12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4"/>
      <c r="BK306" s="14"/>
      <c r="BL306" s="14"/>
      <c r="BM306" s="14"/>
      <c r="BN306" s="14"/>
    </row>
    <row r="307" spans="1:66" x14ac:dyDescent="0.25">
      <c r="A307" s="10"/>
      <c r="B307" s="10"/>
      <c r="C307" s="10"/>
      <c r="D307" s="16"/>
      <c r="E307" s="10"/>
      <c r="F307" s="10"/>
      <c r="G307" s="10"/>
      <c r="H307" s="10"/>
      <c r="I307" s="10"/>
      <c r="J307" s="10"/>
      <c r="K307" s="12"/>
      <c r="L307" s="12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4"/>
      <c r="BK307" s="14"/>
      <c r="BL307" s="14"/>
      <c r="BM307" s="14"/>
      <c r="BN307" s="14"/>
    </row>
    <row r="308" spans="1:66" x14ac:dyDescent="0.25">
      <c r="A308" s="10"/>
      <c r="B308" s="10"/>
      <c r="C308" s="10"/>
      <c r="D308" s="16"/>
      <c r="E308" s="10"/>
      <c r="F308" s="10"/>
      <c r="G308" s="10"/>
      <c r="H308" s="10"/>
      <c r="I308" s="10"/>
      <c r="J308" s="10"/>
      <c r="K308" s="12"/>
      <c r="L308" s="12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4"/>
      <c r="BK308" s="14"/>
      <c r="BL308" s="14"/>
      <c r="BM308" s="14"/>
      <c r="BN308" s="14"/>
    </row>
    <row r="309" spans="1:66" x14ac:dyDescent="0.25">
      <c r="A309" s="10"/>
      <c r="B309" s="10"/>
      <c r="C309" s="10"/>
      <c r="D309" s="16"/>
      <c r="E309" s="10"/>
      <c r="F309" s="10"/>
      <c r="G309" s="10"/>
      <c r="H309" s="10"/>
      <c r="I309" s="10"/>
      <c r="J309" s="10"/>
      <c r="K309" s="12"/>
      <c r="L309" s="12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4"/>
      <c r="BK309" s="14"/>
      <c r="BL309" s="14"/>
      <c r="BM309" s="14"/>
      <c r="BN309" s="14"/>
    </row>
    <row r="310" spans="1:66" x14ac:dyDescent="0.25">
      <c r="A310" s="10"/>
      <c r="B310" s="10"/>
      <c r="C310" s="10"/>
      <c r="D310" s="16"/>
      <c r="E310" s="10"/>
      <c r="F310" s="10"/>
      <c r="G310" s="10"/>
      <c r="H310" s="10"/>
      <c r="I310" s="10"/>
      <c r="J310" s="10"/>
      <c r="K310" s="12"/>
      <c r="L310" s="12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4"/>
      <c r="BK310" s="14"/>
      <c r="BL310" s="14"/>
      <c r="BM310" s="14"/>
      <c r="BN310" s="14"/>
    </row>
    <row r="311" spans="1:66" x14ac:dyDescent="0.25">
      <c r="A311" s="10"/>
      <c r="B311" s="10"/>
      <c r="C311" s="10"/>
      <c r="D311" s="16"/>
      <c r="E311" s="10"/>
      <c r="F311" s="10"/>
      <c r="G311" s="10"/>
      <c r="H311" s="10"/>
      <c r="I311" s="10"/>
      <c r="J311" s="10"/>
      <c r="K311" s="12"/>
      <c r="L311" s="12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4"/>
      <c r="BK311" s="14"/>
      <c r="BL311" s="14"/>
      <c r="BM311" s="14"/>
      <c r="BN311" s="14"/>
    </row>
    <row r="312" spans="1:66" x14ac:dyDescent="0.25">
      <c r="A312" s="10"/>
      <c r="B312" s="10"/>
      <c r="C312" s="10"/>
      <c r="D312" s="16"/>
      <c r="E312" s="10"/>
      <c r="F312" s="10"/>
      <c r="G312" s="10"/>
      <c r="H312" s="10"/>
      <c r="I312" s="10"/>
      <c r="J312" s="10"/>
      <c r="K312" s="12"/>
      <c r="L312" s="12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4"/>
      <c r="BK312" s="14"/>
      <c r="BL312" s="14"/>
      <c r="BM312" s="14"/>
      <c r="BN312" s="14"/>
    </row>
    <row r="313" spans="1:66" s="10" customFormat="1" x14ac:dyDescent="0.25">
      <c r="D313" s="16"/>
      <c r="K313" s="12"/>
      <c r="L313" s="12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4"/>
      <c r="BK313" s="14"/>
      <c r="BL313" s="14"/>
      <c r="BM313" s="14"/>
      <c r="BN313" s="14"/>
    </row>
    <row r="314" spans="1:66" x14ac:dyDescent="0.25">
      <c r="A314" s="10"/>
      <c r="B314" s="10"/>
      <c r="C314" s="10"/>
      <c r="D314" s="16"/>
      <c r="E314" s="10"/>
      <c r="F314" s="10"/>
      <c r="G314" s="10"/>
      <c r="H314" s="10"/>
      <c r="I314" s="10"/>
      <c r="J314" s="10"/>
      <c r="K314" s="12"/>
      <c r="L314" s="12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4"/>
      <c r="BK314" s="14"/>
      <c r="BL314" s="14"/>
      <c r="BM314" s="14"/>
      <c r="BN314" s="14"/>
    </row>
    <row r="315" spans="1:66" x14ac:dyDescent="0.25">
      <c r="A315" s="10"/>
      <c r="B315" s="10"/>
      <c r="C315" s="10"/>
      <c r="D315" s="16"/>
      <c r="E315" s="10"/>
      <c r="F315" s="10"/>
      <c r="G315" s="10"/>
      <c r="H315" s="10"/>
      <c r="I315" s="10"/>
      <c r="J315" s="10"/>
      <c r="K315" s="12"/>
      <c r="L315" s="12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4"/>
      <c r="BK315" s="14"/>
      <c r="BL315" s="14"/>
      <c r="BM315" s="14"/>
      <c r="BN315" s="14"/>
    </row>
    <row r="316" spans="1:66" x14ac:dyDescent="0.25">
      <c r="A316" s="10"/>
      <c r="B316" s="10"/>
      <c r="C316" s="10"/>
      <c r="D316" s="16"/>
      <c r="E316" s="10"/>
      <c r="F316" s="10"/>
      <c r="G316" s="10"/>
      <c r="H316" s="10"/>
      <c r="I316" s="10"/>
      <c r="J316" s="10"/>
      <c r="K316" s="12"/>
      <c r="L316" s="12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4"/>
      <c r="BK316" s="14"/>
      <c r="BL316" s="14"/>
      <c r="BM316" s="14"/>
      <c r="BN316" s="14"/>
    </row>
    <row r="317" spans="1:66" x14ac:dyDescent="0.25">
      <c r="A317" s="10"/>
      <c r="B317" s="10"/>
      <c r="C317" s="10"/>
      <c r="D317" s="16"/>
      <c r="E317" s="10"/>
      <c r="F317" s="10"/>
      <c r="G317" s="10"/>
      <c r="H317" s="10"/>
      <c r="I317" s="10"/>
      <c r="J317" s="10"/>
      <c r="K317" s="12"/>
      <c r="L317" s="12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4"/>
      <c r="BK317" s="14"/>
      <c r="BL317" s="14"/>
      <c r="BM317" s="14"/>
      <c r="BN317" s="14"/>
    </row>
    <row r="318" spans="1:66" x14ac:dyDescent="0.25">
      <c r="A318" s="10"/>
      <c r="B318" s="10"/>
      <c r="C318" s="10"/>
      <c r="D318" s="16"/>
      <c r="E318" s="10"/>
      <c r="F318" s="10"/>
      <c r="G318" s="10"/>
      <c r="H318" s="10"/>
      <c r="I318" s="10"/>
      <c r="J318" s="10"/>
      <c r="K318" s="12"/>
      <c r="L318" s="12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4"/>
      <c r="BK318" s="14"/>
      <c r="BL318" s="14"/>
      <c r="BM318" s="14"/>
      <c r="BN318" s="14"/>
    </row>
    <row r="319" spans="1:66" x14ac:dyDescent="0.25">
      <c r="A319" s="10"/>
      <c r="B319" s="10"/>
      <c r="C319" s="10"/>
      <c r="D319" s="16"/>
      <c r="E319" s="10"/>
      <c r="F319" s="10"/>
      <c r="G319" s="10"/>
      <c r="H319" s="10"/>
      <c r="I319" s="10"/>
      <c r="J319" s="10"/>
      <c r="K319" s="12"/>
      <c r="L319" s="12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4"/>
      <c r="BK319" s="14"/>
      <c r="BL319" s="14"/>
      <c r="BM319" s="14"/>
      <c r="BN319" s="14"/>
    </row>
    <row r="320" spans="1:66" x14ac:dyDescent="0.25">
      <c r="A320" s="10"/>
      <c r="B320" s="10"/>
      <c r="C320" s="10"/>
      <c r="D320" s="16"/>
      <c r="E320" s="10"/>
      <c r="F320" s="10"/>
      <c r="G320" s="10"/>
      <c r="H320" s="10"/>
      <c r="I320" s="10"/>
      <c r="J320" s="10"/>
      <c r="K320" s="12"/>
      <c r="L320" s="12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4"/>
      <c r="BK320" s="14"/>
      <c r="BL320" s="14"/>
      <c r="BM320" s="14"/>
      <c r="BN320" s="14"/>
    </row>
    <row r="321" spans="1:66" x14ac:dyDescent="0.25">
      <c r="A321" s="10"/>
      <c r="B321" s="10"/>
      <c r="C321" s="10"/>
      <c r="D321" s="16"/>
      <c r="E321" s="10"/>
      <c r="F321" s="10"/>
      <c r="G321" s="10"/>
      <c r="H321" s="10"/>
      <c r="I321" s="10"/>
      <c r="J321" s="10"/>
      <c r="K321" s="12"/>
      <c r="L321" s="12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4"/>
      <c r="BK321" s="14"/>
      <c r="BL321" s="14"/>
      <c r="BM321" s="14"/>
      <c r="BN321" s="14"/>
    </row>
    <row r="322" spans="1:66" x14ac:dyDescent="0.25">
      <c r="A322" s="10"/>
      <c r="B322" s="10"/>
      <c r="C322" s="10"/>
      <c r="D322" s="16"/>
      <c r="E322" s="10"/>
      <c r="F322" s="10"/>
      <c r="G322" s="10"/>
      <c r="H322" s="10"/>
      <c r="I322" s="10"/>
      <c r="J322" s="10"/>
      <c r="K322" s="12"/>
      <c r="L322" s="12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4"/>
      <c r="BK322" s="14"/>
      <c r="BL322" s="14"/>
      <c r="BM322" s="14"/>
      <c r="BN322" s="14"/>
    </row>
    <row r="323" spans="1:66" x14ac:dyDescent="0.25">
      <c r="A323" s="10"/>
      <c r="B323" s="10"/>
      <c r="C323" s="10"/>
      <c r="D323" s="16"/>
      <c r="E323" s="10"/>
      <c r="F323" s="10"/>
      <c r="G323" s="10"/>
      <c r="H323" s="10"/>
      <c r="I323" s="10"/>
      <c r="J323" s="10"/>
      <c r="K323" s="12"/>
      <c r="L323" s="12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4"/>
      <c r="BK323" s="14"/>
      <c r="BL323" s="14"/>
      <c r="BM323" s="14"/>
      <c r="BN323" s="14"/>
    </row>
    <row r="324" spans="1:66" x14ac:dyDescent="0.25">
      <c r="A324" s="10"/>
      <c r="B324" s="10"/>
      <c r="C324" s="10"/>
      <c r="D324" s="16"/>
      <c r="E324" s="10"/>
      <c r="F324" s="10"/>
      <c r="G324" s="10"/>
      <c r="H324" s="10"/>
      <c r="I324" s="10"/>
      <c r="J324" s="10"/>
      <c r="K324" s="12"/>
      <c r="L324" s="12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4"/>
      <c r="BK324" s="14"/>
      <c r="BL324" s="14"/>
      <c r="BM324" s="14"/>
      <c r="BN324" s="14"/>
    </row>
    <row r="325" spans="1:66" x14ac:dyDescent="0.25">
      <c r="A325" s="10"/>
      <c r="B325" s="10"/>
      <c r="C325" s="10"/>
      <c r="D325" s="16"/>
      <c r="E325" s="10"/>
      <c r="F325" s="10"/>
      <c r="G325" s="10"/>
      <c r="H325" s="10"/>
      <c r="I325" s="10"/>
      <c r="J325" s="10"/>
      <c r="K325" s="12"/>
      <c r="L325" s="12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4"/>
      <c r="BK325" s="14"/>
      <c r="BL325" s="14"/>
      <c r="BM325" s="14"/>
      <c r="BN325" s="14"/>
    </row>
    <row r="326" spans="1:66" x14ac:dyDescent="0.25">
      <c r="A326" s="10"/>
      <c r="B326" s="10"/>
      <c r="C326" s="10"/>
      <c r="D326" s="16"/>
      <c r="E326" s="10"/>
      <c r="F326" s="10"/>
      <c r="G326" s="10"/>
      <c r="H326" s="10"/>
      <c r="I326" s="10"/>
      <c r="J326" s="10"/>
      <c r="K326" s="12"/>
      <c r="L326" s="12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4"/>
      <c r="BK326" s="14"/>
      <c r="BL326" s="14"/>
      <c r="BM326" s="14"/>
      <c r="BN326" s="14"/>
    </row>
    <row r="327" spans="1:66" x14ac:dyDescent="0.25">
      <c r="A327" s="10"/>
      <c r="B327" s="10"/>
      <c r="C327" s="10"/>
      <c r="D327" s="16"/>
      <c r="E327" s="10"/>
      <c r="F327" s="10"/>
      <c r="G327" s="10"/>
      <c r="H327" s="10"/>
      <c r="I327" s="10"/>
      <c r="J327" s="10"/>
      <c r="K327" s="12"/>
      <c r="L327" s="12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4"/>
      <c r="BK327" s="14"/>
      <c r="BL327" s="14"/>
      <c r="BM327" s="14"/>
      <c r="BN327" s="14"/>
    </row>
    <row r="328" spans="1:66" x14ac:dyDescent="0.25">
      <c r="A328" s="10"/>
      <c r="B328" s="10"/>
      <c r="C328" s="10"/>
      <c r="D328" s="16"/>
      <c r="E328" s="10"/>
      <c r="F328" s="10"/>
      <c r="G328" s="10"/>
      <c r="H328" s="10"/>
      <c r="I328" s="10"/>
      <c r="J328" s="10"/>
      <c r="K328" s="12"/>
      <c r="L328" s="12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4"/>
      <c r="BK328" s="14"/>
      <c r="BL328" s="14"/>
      <c r="BM328" s="14"/>
      <c r="BN328" s="14"/>
    </row>
    <row r="329" spans="1:66" x14ac:dyDescent="0.25">
      <c r="A329" s="10"/>
      <c r="B329" s="10"/>
      <c r="C329" s="10"/>
      <c r="D329" s="16"/>
      <c r="E329" s="10"/>
      <c r="F329" s="10"/>
      <c r="G329" s="10"/>
      <c r="H329" s="10"/>
      <c r="I329" s="10"/>
      <c r="J329" s="10"/>
      <c r="K329" s="12"/>
      <c r="L329" s="12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4"/>
      <c r="BK329" s="14"/>
      <c r="BL329" s="14"/>
      <c r="BM329" s="14"/>
      <c r="BN329" s="14"/>
    </row>
    <row r="330" spans="1:66" x14ac:dyDescent="0.25">
      <c r="A330" s="10"/>
      <c r="B330" s="10"/>
      <c r="C330" s="10"/>
      <c r="D330" s="16"/>
      <c r="E330" s="10"/>
      <c r="F330" s="10"/>
      <c r="G330" s="10"/>
      <c r="H330" s="10"/>
      <c r="I330" s="10"/>
      <c r="J330" s="10"/>
      <c r="K330" s="12"/>
      <c r="L330" s="12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4"/>
      <c r="BK330" s="14"/>
      <c r="BL330" s="14"/>
      <c r="BM330" s="14"/>
      <c r="BN330" s="14"/>
    </row>
    <row r="331" spans="1:66" x14ac:dyDescent="0.25">
      <c r="A331" s="10"/>
      <c r="B331" s="10"/>
      <c r="C331" s="10"/>
      <c r="D331" s="16"/>
      <c r="E331" s="10"/>
      <c r="F331" s="10"/>
      <c r="G331" s="10"/>
      <c r="H331" s="10"/>
      <c r="I331" s="10"/>
      <c r="J331" s="10"/>
      <c r="K331" s="12"/>
      <c r="L331" s="12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4"/>
      <c r="BK331" s="14"/>
      <c r="BL331" s="14"/>
      <c r="BM331" s="14"/>
      <c r="BN331" s="14"/>
    </row>
    <row r="332" spans="1:66" x14ac:dyDescent="0.25">
      <c r="A332" s="10"/>
      <c r="B332" s="10"/>
      <c r="C332" s="10"/>
      <c r="D332" s="16"/>
      <c r="E332" s="10"/>
      <c r="F332" s="10"/>
      <c r="G332" s="10"/>
      <c r="H332" s="10"/>
      <c r="I332" s="10"/>
      <c r="J332" s="10"/>
      <c r="K332" s="12"/>
      <c r="L332" s="12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4"/>
      <c r="BK332" s="14"/>
      <c r="BL332" s="14"/>
      <c r="BM332" s="14"/>
      <c r="BN332" s="14"/>
    </row>
    <row r="333" spans="1:66" x14ac:dyDescent="0.25">
      <c r="A333" s="10"/>
      <c r="B333" s="10"/>
      <c r="C333" s="10"/>
      <c r="D333" s="16"/>
      <c r="E333" s="10"/>
      <c r="F333" s="10"/>
      <c r="G333" s="10"/>
      <c r="H333" s="10"/>
      <c r="I333" s="10"/>
      <c r="J333" s="10"/>
      <c r="K333" s="12"/>
      <c r="L333" s="12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4"/>
      <c r="BK333" s="14"/>
      <c r="BL333" s="14"/>
      <c r="BM333" s="14"/>
      <c r="BN333" s="14"/>
    </row>
    <row r="334" spans="1:66" x14ac:dyDescent="0.25">
      <c r="A334" s="10"/>
      <c r="B334" s="10"/>
      <c r="C334" s="10"/>
      <c r="D334" s="16"/>
      <c r="E334" s="10"/>
      <c r="F334" s="10"/>
      <c r="G334" s="10"/>
      <c r="H334" s="10"/>
      <c r="I334" s="10"/>
      <c r="J334" s="10"/>
      <c r="K334" s="12"/>
      <c r="L334" s="12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4"/>
      <c r="BK334" s="14"/>
      <c r="BL334" s="14"/>
      <c r="BM334" s="14"/>
      <c r="BN334" s="14"/>
    </row>
    <row r="335" spans="1:66" x14ac:dyDescent="0.25">
      <c r="A335" s="10"/>
      <c r="B335" s="10"/>
      <c r="C335" s="10"/>
      <c r="D335" s="16"/>
      <c r="E335" s="10"/>
      <c r="F335" s="10"/>
      <c r="G335" s="10"/>
      <c r="H335" s="10"/>
      <c r="I335" s="10"/>
      <c r="J335" s="10"/>
      <c r="K335" s="12"/>
      <c r="L335" s="12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4"/>
      <c r="BK335" s="14"/>
      <c r="BL335" s="14"/>
      <c r="BM335" s="14"/>
      <c r="BN335" s="14"/>
    </row>
    <row r="336" spans="1:66" x14ac:dyDescent="0.25">
      <c r="A336" s="10"/>
      <c r="B336" s="10"/>
      <c r="C336" s="10"/>
      <c r="D336" s="16"/>
      <c r="E336" s="10"/>
      <c r="F336" s="10"/>
      <c r="G336" s="10"/>
      <c r="H336" s="10"/>
      <c r="I336" s="10"/>
      <c r="J336" s="10"/>
      <c r="K336" s="12"/>
      <c r="L336" s="12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4"/>
      <c r="BK336" s="14"/>
      <c r="BL336" s="14"/>
      <c r="BM336" s="14"/>
      <c r="BN336" s="14"/>
    </row>
    <row r="337" spans="1:66" x14ac:dyDescent="0.25">
      <c r="A337" s="10"/>
      <c r="B337" s="10"/>
      <c r="C337" s="10"/>
      <c r="D337" s="16"/>
      <c r="E337" s="10"/>
      <c r="F337" s="10"/>
      <c r="G337" s="10"/>
      <c r="H337" s="10"/>
      <c r="I337" s="10"/>
      <c r="J337" s="10"/>
      <c r="K337" s="12"/>
      <c r="L337" s="12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4"/>
      <c r="BK337" s="14"/>
      <c r="BL337" s="14"/>
      <c r="BM337" s="14"/>
      <c r="BN337" s="14"/>
    </row>
    <row r="338" spans="1:66" s="10" customFormat="1" x14ac:dyDescent="0.25">
      <c r="D338" s="16"/>
      <c r="K338" s="12"/>
      <c r="L338" s="12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4"/>
      <c r="BK338" s="14"/>
      <c r="BL338" s="14"/>
      <c r="BM338" s="14"/>
      <c r="BN338" s="14"/>
    </row>
    <row r="339" spans="1:66" x14ac:dyDescent="0.25">
      <c r="A339" s="10"/>
      <c r="B339" s="10"/>
      <c r="C339" s="10"/>
      <c r="D339" s="16"/>
      <c r="E339" s="10"/>
      <c r="F339" s="10"/>
      <c r="G339" s="10"/>
      <c r="H339" s="10"/>
      <c r="I339" s="10"/>
      <c r="J339" s="10"/>
      <c r="K339" s="12"/>
      <c r="L339" s="12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4"/>
      <c r="BK339" s="14"/>
      <c r="BL339" s="14"/>
      <c r="BM339" s="14"/>
      <c r="BN339" s="14"/>
    </row>
    <row r="340" spans="1:66" x14ac:dyDescent="0.25">
      <c r="A340" s="10"/>
      <c r="B340" s="10"/>
      <c r="C340" s="10"/>
      <c r="D340" s="16"/>
      <c r="E340" s="10"/>
      <c r="F340" s="10"/>
      <c r="G340" s="10"/>
      <c r="H340" s="10"/>
      <c r="I340" s="10"/>
      <c r="J340" s="10"/>
      <c r="K340" s="12"/>
      <c r="L340" s="12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4"/>
      <c r="BK340" s="14"/>
      <c r="BL340" s="14"/>
      <c r="BM340" s="14"/>
      <c r="BN340" s="14"/>
    </row>
    <row r="341" spans="1:66" x14ac:dyDescent="0.25">
      <c r="A341" s="10"/>
      <c r="B341" s="10"/>
      <c r="C341" s="10"/>
      <c r="D341" s="16"/>
      <c r="E341" s="10"/>
      <c r="F341" s="10"/>
      <c r="G341" s="10"/>
      <c r="H341" s="10"/>
      <c r="I341" s="10"/>
      <c r="J341" s="10"/>
      <c r="K341" s="12"/>
      <c r="L341" s="12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4"/>
      <c r="BK341" s="14"/>
      <c r="BL341" s="14"/>
      <c r="BM341" s="14"/>
      <c r="BN341" s="14"/>
    </row>
    <row r="342" spans="1:66" x14ac:dyDescent="0.25">
      <c r="A342" s="10"/>
      <c r="B342" s="10"/>
      <c r="C342" s="10"/>
      <c r="D342" s="16"/>
      <c r="E342" s="10"/>
      <c r="F342" s="10"/>
      <c r="G342" s="10"/>
      <c r="H342" s="10"/>
      <c r="I342" s="10"/>
      <c r="J342" s="10"/>
      <c r="K342" s="12"/>
      <c r="L342" s="12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4"/>
      <c r="BK342" s="14"/>
      <c r="BL342" s="14"/>
      <c r="BM342" s="14"/>
      <c r="BN342" s="14"/>
    </row>
    <row r="343" spans="1:66" x14ac:dyDescent="0.25">
      <c r="A343" s="10"/>
      <c r="B343" s="10"/>
      <c r="C343" s="10"/>
      <c r="D343" s="16"/>
      <c r="E343" s="10"/>
      <c r="F343" s="10"/>
      <c r="G343" s="10"/>
      <c r="H343" s="10"/>
      <c r="I343" s="10"/>
      <c r="J343" s="10"/>
      <c r="K343" s="12"/>
      <c r="L343" s="12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4"/>
      <c r="BK343" s="14"/>
      <c r="BL343" s="14"/>
      <c r="BM343" s="14"/>
      <c r="BN343" s="14"/>
    </row>
    <row r="344" spans="1:66" x14ac:dyDescent="0.25">
      <c r="A344" s="10"/>
      <c r="B344" s="10"/>
      <c r="C344" s="10"/>
      <c r="D344" s="16"/>
      <c r="E344" s="10"/>
      <c r="F344" s="10"/>
      <c r="G344" s="10"/>
      <c r="H344" s="10"/>
      <c r="I344" s="10"/>
      <c r="J344" s="10"/>
      <c r="K344" s="12"/>
      <c r="L344" s="12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4"/>
      <c r="BK344" s="14"/>
      <c r="BL344" s="14"/>
      <c r="BM344" s="14"/>
      <c r="BN344" s="14"/>
    </row>
    <row r="345" spans="1:66" x14ac:dyDescent="0.25">
      <c r="A345" s="10"/>
      <c r="B345" s="10"/>
      <c r="C345" s="10"/>
      <c r="D345" s="16"/>
      <c r="E345" s="10"/>
      <c r="F345" s="10"/>
      <c r="G345" s="10"/>
      <c r="H345" s="10"/>
      <c r="I345" s="10"/>
      <c r="J345" s="10"/>
      <c r="K345" s="12"/>
      <c r="L345" s="12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4"/>
      <c r="BK345" s="14"/>
      <c r="BL345" s="14"/>
      <c r="BM345" s="14"/>
      <c r="BN345" s="14"/>
    </row>
    <row r="346" spans="1:66" x14ac:dyDescent="0.25">
      <c r="A346" s="10"/>
      <c r="B346" s="10"/>
      <c r="C346" s="10"/>
      <c r="D346" s="16"/>
      <c r="E346" s="10"/>
      <c r="F346" s="10"/>
      <c r="G346" s="10"/>
      <c r="H346" s="10"/>
      <c r="I346" s="10"/>
      <c r="J346" s="10"/>
      <c r="K346" s="12"/>
      <c r="L346" s="12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4"/>
      <c r="BK346" s="14"/>
      <c r="BL346" s="14"/>
      <c r="BM346" s="14"/>
      <c r="BN346" s="14"/>
    </row>
    <row r="347" spans="1:66" x14ac:dyDescent="0.25">
      <c r="A347" s="10"/>
      <c r="B347" s="10"/>
      <c r="C347" s="10"/>
      <c r="D347" s="16"/>
      <c r="E347" s="10"/>
      <c r="F347" s="10"/>
      <c r="G347" s="10"/>
      <c r="H347" s="10"/>
      <c r="I347" s="10"/>
      <c r="J347" s="10"/>
      <c r="K347" s="12"/>
      <c r="L347" s="12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4"/>
      <c r="BK347" s="14"/>
      <c r="BL347" s="14"/>
      <c r="BM347" s="14"/>
      <c r="BN347" s="14"/>
    </row>
    <row r="348" spans="1:66" x14ac:dyDescent="0.25">
      <c r="A348" s="10"/>
      <c r="B348" s="10"/>
      <c r="C348" s="10"/>
      <c r="D348" s="16"/>
      <c r="E348" s="10"/>
      <c r="F348" s="10"/>
      <c r="G348" s="10"/>
      <c r="H348" s="10"/>
      <c r="I348" s="10"/>
      <c r="J348" s="10"/>
      <c r="K348" s="12"/>
      <c r="L348" s="12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4"/>
      <c r="BK348" s="14"/>
      <c r="BL348" s="14"/>
      <c r="BM348" s="14"/>
      <c r="BN348" s="14"/>
    </row>
    <row r="349" spans="1:66" x14ac:dyDescent="0.25">
      <c r="A349" s="10"/>
      <c r="B349" s="10"/>
      <c r="C349" s="10"/>
      <c r="D349" s="16"/>
      <c r="E349" s="10"/>
      <c r="F349" s="10"/>
      <c r="G349" s="10"/>
      <c r="H349" s="10"/>
      <c r="I349" s="10"/>
      <c r="J349" s="10"/>
      <c r="K349" s="12"/>
      <c r="L349" s="12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4"/>
      <c r="BK349" s="14"/>
      <c r="BL349" s="14"/>
      <c r="BM349" s="14"/>
      <c r="BN349" s="14"/>
    </row>
    <row r="350" spans="1:66" x14ac:dyDescent="0.25">
      <c r="A350" s="10"/>
      <c r="B350" s="10"/>
      <c r="C350" s="10"/>
      <c r="D350" s="16"/>
      <c r="E350" s="10"/>
      <c r="F350" s="10"/>
      <c r="G350" s="10"/>
      <c r="H350" s="10"/>
      <c r="I350" s="10"/>
      <c r="J350" s="10"/>
      <c r="K350" s="12"/>
      <c r="L350" s="12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4"/>
      <c r="BK350" s="14"/>
      <c r="BL350" s="14"/>
      <c r="BM350" s="14"/>
      <c r="BN350" s="14"/>
    </row>
    <row r="351" spans="1:66" x14ac:dyDescent="0.25">
      <c r="A351" s="10"/>
      <c r="B351" s="10"/>
      <c r="C351" s="10"/>
      <c r="D351" s="16"/>
      <c r="E351" s="10"/>
      <c r="F351" s="10"/>
      <c r="G351" s="10"/>
      <c r="H351" s="10"/>
      <c r="I351" s="10"/>
      <c r="J351" s="10"/>
      <c r="K351" s="12"/>
      <c r="L351" s="12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4"/>
      <c r="BK351" s="14"/>
      <c r="BL351" s="14"/>
      <c r="BM351" s="14"/>
      <c r="BN351" s="14"/>
    </row>
    <row r="352" spans="1:66" x14ac:dyDescent="0.25">
      <c r="A352" s="10"/>
      <c r="B352" s="10"/>
      <c r="C352" s="10"/>
      <c r="D352" s="16"/>
      <c r="E352" s="10"/>
      <c r="F352" s="10"/>
      <c r="G352" s="10"/>
      <c r="H352" s="10"/>
      <c r="I352" s="10"/>
      <c r="J352" s="10"/>
      <c r="K352" s="12"/>
      <c r="L352" s="12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4"/>
      <c r="BK352" s="14"/>
      <c r="BL352" s="14"/>
      <c r="BM352" s="14"/>
      <c r="BN352" s="14"/>
    </row>
    <row r="353" spans="1:66" x14ac:dyDescent="0.25">
      <c r="A353" s="10"/>
      <c r="B353" s="10"/>
      <c r="C353" s="10"/>
      <c r="D353" s="16"/>
      <c r="E353" s="10"/>
      <c r="F353" s="10"/>
      <c r="G353" s="10"/>
      <c r="H353" s="10"/>
      <c r="I353" s="10"/>
      <c r="J353" s="10"/>
      <c r="K353" s="12"/>
      <c r="L353" s="12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4"/>
      <c r="BK353" s="14"/>
      <c r="BL353" s="14"/>
      <c r="BM353" s="14"/>
      <c r="BN353" s="14"/>
    </row>
    <row r="354" spans="1:66" x14ac:dyDescent="0.25">
      <c r="A354" s="10"/>
      <c r="B354" s="10"/>
      <c r="C354" s="10"/>
      <c r="D354" s="16"/>
      <c r="E354" s="10"/>
      <c r="F354" s="10"/>
      <c r="G354" s="10"/>
      <c r="H354" s="10"/>
      <c r="I354" s="10"/>
      <c r="J354" s="10"/>
      <c r="K354" s="12"/>
      <c r="L354" s="12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4"/>
      <c r="BK354" s="14"/>
      <c r="BL354" s="14"/>
      <c r="BM354" s="14"/>
      <c r="BN354" s="14"/>
    </row>
    <row r="355" spans="1:66" x14ac:dyDescent="0.25">
      <c r="A355" s="10"/>
      <c r="B355" s="10"/>
      <c r="C355" s="10"/>
      <c r="D355" s="16"/>
      <c r="E355" s="10"/>
      <c r="F355" s="10"/>
      <c r="G355" s="10"/>
      <c r="H355" s="10"/>
      <c r="I355" s="10"/>
      <c r="J355" s="10"/>
      <c r="K355" s="12"/>
      <c r="L355" s="12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4"/>
      <c r="BK355" s="14"/>
      <c r="BL355" s="14"/>
      <c r="BM355" s="14"/>
      <c r="BN355" s="14"/>
    </row>
    <row r="356" spans="1:66" x14ac:dyDescent="0.25">
      <c r="A356" s="10"/>
      <c r="B356" s="10"/>
      <c r="C356" s="10"/>
      <c r="D356" s="16"/>
      <c r="E356" s="10"/>
      <c r="F356" s="10"/>
      <c r="G356" s="10"/>
      <c r="H356" s="10"/>
      <c r="I356" s="10"/>
      <c r="J356" s="10"/>
      <c r="K356" s="12"/>
      <c r="L356" s="12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4"/>
      <c r="BK356" s="14"/>
      <c r="BL356" s="14"/>
      <c r="BM356" s="14"/>
      <c r="BN356" s="14"/>
    </row>
    <row r="357" spans="1:66" x14ac:dyDescent="0.25">
      <c r="A357" s="10"/>
      <c r="B357" s="10"/>
      <c r="C357" s="10"/>
      <c r="D357" s="16"/>
      <c r="E357" s="10"/>
      <c r="F357" s="10"/>
      <c r="G357" s="10"/>
      <c r="H357" s="10"/>
      <c r="I357" s="10"/>
      <c r="J357" s="10"/>
      <c r="K357" s="12"/>
      <c r="L357" s="12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4"/>
      <c r="BK357" s="14"/>
      <c r="BL357" s="14"/>
      <c r="BM357" s="14"/>
      <c r="BN357" s="14"/>
    </row>
    <row r="358" spans="1:66" x14ac:dyDescent="0.25">
      <c r="A358" s="10"/>
      <c r="B358" s="10"/>
      <c r="C358" s="10"/>
      <c r="D358" s="16"/>
      <c r="E358" s="10"/>
      <c r="F358" s="10"/>
      <c r="G358" s="10"/>
      <c r="H358" s="10"/>
      <c r="I358" s="10"/>
      <c r="J358" s="10"/>
      <c r="K358" s="12"/>
      <c r="L358" s="12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4"/>
      <c r="BK358" s="14"/>
      <c r="BL358" s="14"/>
      <c r="BM358" s="14"/>
      <c r="BN358" s="14"/>
    </row>
    <row r="359" spans="1:66" x14ac:dyDescent="0.25">
      <c r="A359" s="10"/>
      <c r="B359" s="10"/>
      <c r="C359" s="10"/>
      <c r="D359" s="16"/>
      <c r="E359" s="10"/>
      <c r="F359" s="10"/>
      <c r="G359" s="10"/>
      <c r="H359" s="10"/>
      <c r="I359" s="10"/>
      <c r="J359" s="10"/>
      <c r="K359" s="12"/>
      <c r="L359" s="12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4"/>
      <c r="BK359" s="14"/>
      <c r="BL359" s="14"/>
      <c r="BM359" s="14"/>
      <c r="BN359" s="14"/>
    </row>
    <row r="360" spans="1:66" x14ac:dyDescent="0.25">
      <c r="A360" s="10"/>
      <c r="B360" s="10"/>
      <c r="C360" s="10"/>
      <c r="D360" s="16"/>
      <c r="E360" s="10"/>
      <c r="F360" s="10"/>
      <c r="G360" s="10"/>
      <c r="H360" s="10"/>
      <c r="I360" s="10"/>
      <c r="J360" s="10"/>
      <c r="K360" s="12"/>
      <c r="L360" s="12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4"/>
      <c r="BK360" s="14"/>
      <c r="BL360" s="14"/>
      <c r="BM360" s="14"/>
      <c r="BN360" s="14"/>
    </row>
    <row r="361" spans="1:66" x14ac:dyDescent="0.25">
      <c r="A361" s="10"/>
      <c r="B361" s="10"/>
      <c r="C361" s="10"/>
      <c r="D361" s="16"/>
      <c r="E361" s="10"/>
      <c r="F361" s="10"/>
      <c r="G361" s="10"/>
      <c r="H361" s="10"/>
      <c r="I361" s="10"/>
      <c r="J361" s="10"/>
      <c r="K361" s="12"/>
      <c r="L361" s="12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4"/>
      <c r="BK361" s="14"/>
      <c r="BL361" s="14"/>
      <c r="BM361" s="14"/>
      <c r="BN361" s="14"/>
    </row>
    <row r="362" spans="1:66" x14ac:dyDescent="0.25">
      <c r="A362" s="10"/>
      <c r="B362" s="10"/>
      <c r="C362" s="10"/>
      <c r="D362" s="16"/>
      <c r="E362" s="10"/>
      <c r="F362" s="10"/>
      <c r="G362" s="10"/>
      <c r="H362" s="10"/>
      <c r="I362" s="10"/>
      <c r="J362" s="10"/>
      <c r="K362" s="12"/>
      <c r="L362" s="12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4"/>
      <c r="BK362" s="14"/>
      <c r="BL362" s="14"/>
      <c r="BM362" s="14"/>
      <c r="BN362" s="14"/>
    </row>
    <row r="363" spans="1:66" x14ac:dyDescent="0.25">
      <c r="A363" s="10"/>
      <c r="B363" s="10"/>
      <c r="C363" s="10"/>
      <c r="D363" s="16"/>
      <c r="E363" s="10"/>
      <c r="F363" s="10"/>
      <c r="G363" s="10"/>
      <c r="H363" s="10"/>
      <c r="I363" s="10"/>
      <c r="J363" s="10"/>
      <c r="K363" s="12"/>
      <c r="L363" s="12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4"/>
      <c r="BK363" s="14"/>
      <c r="BL363" s="14"/>
      <c r="BM363" s="14"/>
      <c r="BN363" s="14"/>
    </row>
    <row r="364" spans="1:66" x14ac:dyDescent="0.25">
      <c r="A364" s="10"/>
      <c r="B364" s="10"/>
      <c r="C364" s="10"/>
      <c r="D364" s="16"/>
      <c r="E364" s="10"/>
      <c r="F364" s="10"/>
      <c r="G364" s="10"/>
      <c r="H364" s="10"/>
      <c r="I364" s="10"/>
      <c r="J364" s="10"/>
      <c r="K364" s="12"/>
      <c r="L364" s="12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4"/>
      <c r="BK364" s="14"/>
      <c r="BL364" s="14"/>
      <c r="BM364" s="14"/>
      <c r="BN364" s="14"/>
    </row>
    <row r="365" spans="1:66" x14ac:dyDescent="0.25">
      <c r="A365" s="10"/>
      <c r="B365" s="10"/>
      <c r="C365" s="10"/>
      <c r="D365" s="16"/>
      <c r="E365" s="10"/>
      <c r="F365" s="10"/>
      <c r="G365" s="10"/>
      <c r="H365" s="10"/>
      <c r="I365" s="10"/>
      <c r="J365" s="10"/>
      <c r="K365" s="12"/>
      <c r="L365" s="12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4"/>
      <c r="BK365" s="14"/>
      <c r="BL365" s="14"/>
      <c r="BM365" s="14"/>
      <c r="BN365" s="14"/>
    </row>
    <row r="366" spans="1:66" x14ac:dyDescent="0.25">
      <c r="A366" s="10"/>
      <c r="B366" s="10"/>
      <c r="C366" s="10"/>
      <c r="D366" s="16"/>
      <c r="E366" s="10"/>
      <c r="F366" s="10"/>
      <c r="G366" s="10"/>
      <c r="H366" s="10"/>
      <c r="I366" s="10"/>
      <c r="J366" s="10"/>
      <c r="K366" s="12"/>
      <c r="L366" s="12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4"/>
      <c r="BK366" s="14"/>
      <c r="BL366" s="14"/>
      <c r="BM366" s="14"/>
      <c r="BN366" s="14"/>
    </row>
    <row r="367" spans="1:66" x14ac:dyDescent="0.25">
      <c r="A367" s="10"/>
      <c r="B367" s="10"/>
      <c r="C367" s="10"/>
      <c r="D367" s="16"/>
      <c r="E367" s="10"/>
      <c r="F367" s="10"/>
      <c r="G367" s="10"/>
      <c r="H367" s="10"/>
      <c r="I367" s="10"/>
      <c r="J367" s="10"/>
      <c r="K367" s="12"/>
      <c r="L367" s="12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4"/>
      <c r="BK367" s="14"/>
      <c r="BL367" s="14"/>
      <c r="BM367" s="14"/>
      <c r="BN367" s="14"/>
    </row>
    <row r="368" spans="1:66" x14ac:dyDescent="0.25">
      <c r="A368" s="10"/>
      <c r="B368" s="10"/>
      <c r="C368" s="10"/>
      <c r="D368" s="16"/>
      <c r="E368" s="10"/>
      <c r="F368" s="10"/>
      <c r="G368" s="10"/>
      <c r="H368" s="10"/>
      <c r="I368" s="10"/>
      <c r="J368" s="10"/>
      <c r="K368" s="12"/>
      <c r="L368" s="12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4"/>
      <c r="BK368" s="14"/>
      <c r="BL368" s="14"/>
      <c r="BM368" s="14"/>
      <c r="BN368" s="14"/>
    </row>
    <row r="369" spans="1:66" x14ac:dyDescent="0.25">
      <c r="A369" s="10"/>
      <c r="B369" s="10"/>
      <c r="C369" s="10"/>
      <c r="D369" s="16"/>
      <c r="E369" s="10"/>
      <c r="F369" s="10"/>
      <c r="G369" s="10"/>
      <c r="H369" s="10"/>
      <c r="I369" s="10"/>
      <c r="J369" s="10"/>
      <c r="K369" s="12"/>
      <c r="L369" s="12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4"/>
      <c r="BK369" s="14"/>
      <c r="BL369" s="14"/>
      <c r="BM369" s="14"/>
      <c r="BN369" s="14"/>
    </row>
    <row r="370" spans="1:66" x14ac:dyDescent="0.25">
      <c r="A370" s="10"/>
      <c r="B370" s="10"/>
      <c r="C370" s="10"/>
      <c r="D370" s="16"/>
      <c r="E370" s="10"/>
      <c r="F370" s="10"/>
      <c r="G370" s="10"/>
      <c r="H370" s="10"/>
      <c r="I370" s="10"/>
      <c r="J370" s="10"/>
      <c r="K370" s="12"/>
      <c r="L370" s="12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4"/>
      <c r="BK370" s="14"/>
      <c r="BL370" s="14"/>
      <c r="BM370" s="14"/>
      <c r="BN370" s="14"/>
    </row>
    <row r="371" spans="1:66" x14ac:dyDescent="0.25">
      <c r="A371" s="10"/>
      <c r="B371" s="10"/>
      <c r="C371" s="10"/>
      <c r="D371" s="16"/>
      <c r="E371" s="10"/>
      <c r="F371" s="10"/>
      <c r="G371" s="10"/>
      <c r="H371" s="10"/>
      <c r="I371" s="10"/>
      <c r="J371" s="10"/>
      <c r="K371" s="12"/>
      <c r="L371" s="12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4"/>
      <c r="BK371" s="14"/>
      <c r="BL371" s="14"/>
      <c r="BM371" s="14"/>
      <c r="BN371" s="14"/>
    </row>
    <row r="372" spans="1:66" x14ac:dyDescent="0.25">
      <c r="A372" s="10"/>
      <c r="B372" s="10"/>
      <c r="C372" s="10"/>
      <c r="D372" s="16"/>
      <c r="E372" s="10"/>
      <c r="F372" s="10"/>
      <c r="G372" s="10"/>
      <c r="H372" s="10"/>
      <c r="I372" s="10"/>
      <c r="J372" s="10"/>
      <c r="K372" s="12"/>
      <c r="L372" s="12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4"/>
      <c r="BK372" s="14"/>
      <c r="BL372" s="14"/>
      <c r="BM372" s="14"/>
      <c r="BN372" s="14"/>
    </row>
    <row r="373" spans="1:66" x14ac:dyDescent="0.25">
      <c r="A373" s="10"/>
      <c r="B373" s="10"/>
      <c r="C373" s="10"/>
      <c r="D373" s="16"/>
      <c r="E373" s="10"/>
      <c r="F373" s="10"/>
      <c r="G373" s="10"/>
      <c r="H373" s="10"/>
      <c r="I373" s="10"/>
      <c r="J373" s="10"/>
      <c r="K373" s="12"/>
      <c r="L373" s="12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4"/>
      <c r="BK373" s="14"/>
      <c r="BL373" s="14"/>
      <c r="BM373" s="14"/>
      <c r="BN373" s="14"/>
    </row>
    <row r="374" spans="1:66" x14ac:dyDescent="0.25">
      <c r="A374" s="10"/>
      <c r="B374" s="10"/>
      <c r="C374" s="10"/>
      <c r="D374" s="16"/>
      <c r="E374" s="10"/>
      <c r="F374" s="10"/>
      <c r="G374" s="10"/>
      <c r="H374" s="10"/>
      <c r="I374" s="10"/>
      <c r="J374" s="10"/>
      <c r="K374" s="12"/>
      <c r="L374" s="12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4"/>
      <c r="BK374" s="14"/>
      <c r="BL374" s="14"/>
      <c r="BM374" s="14"/>
      <c r="BN374" s="14"/>
    </row>
    <row r="375" spans="1:66" x14ac:dyDescent="0.25">
      <c r="A375" s="10"/>
      <c r="B375" s="10"/>
      <c r="C375" s="10"/>
      <c r="D375" s="16"/>
      <c r="E375" s="10"/>
      <c r="F375" s="10"/>
      <c r="G375" s="10"/>
      <c r="H375" s="10"/>
      <c r="I375" s="10"/>
      <c r="J375" s="10"/>
      <c r="K375" s="12"/>
      <c r="L375" s="12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4"/>
      <c r="BK375" s="14"/>
      <c r="BL375" s="14"/>
      <c r="BM375" s="14"/>
      <c r="BN375" s="14"/>
    </row>
    <row r="376" spans="1:66" x14ac:dyDescent="0.25">
      <c r="A376" s="10"/>
      <c r="B376" s="10"/>
      <c r="C376" s="10"/>
      <c r="D376" s="16"/>
      <c r="E376" s="10"/>
      <c r="F376" s="10"/>
      <c r="G376" s="10"/>
      <c r="H376" s="10"/>
      <c r="I376" s="10"/>
      <c r="J376" s="10"/>
      <c r="K376" s="12"/>
      <c r="L376" s="12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4"/>
      <c r="BK376" s="14"/>
      <c r="BL376" s="14"/>
      <c r="BM376" s="14"/>
      <c r="BN376" s="14"/>
    </row>
    <row r="377" spans="1:66" x14ac:dyDescent="0.25">
      <c r="A377" s="10"/>
      <c r="B377" s="10"/>
      <c r="C377" s="10"/>
      <c r="D377" s="16"/>
      <c r="E377" s="10"/>
      <c r="F377" s="10"/>
      <c r="G377" s="10"/>
      <c r="H377" s="10"/>
      <c r="I377" s="10"/>
      <c r="J377" s="10"/>
      <c r="K377" s="12"/>
      <c r="L377" s="12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4"/>
      <c r="BK377" s="14"/>
      <c r="BL377" s="14"/>
      <c r="BM377" s="14"/>
      <c r="BN377" s="14"/>
    </row>
    <row r="378" spans="1:66" x14ac:dyDescent="0.25">
      <c r="A378" s="10"/>
      <c r="B378" s="10"/>
      <c r="C378" s="10"/>
      <c r="D378" s="16"/>
      <c r="E378" s="10"/>
      <c r="F378" s="10"/>
      <c r="G378" s="10"/>
      <c r="H378" s="10"/>
      <c r="I378" s="10"/>
      <c r="J378" s="10"/>
      <c r="K378" s="12"/>
      <c r="L378" s="12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4"/>
      <c r="BK378" s="14"/>
      <c r="BL378" s="14"/>
      <c r="BM378" s="14"/>
      <c r="BN378" s="14"/>
    </row>
    <row r="379" spans="1:66" x14ac:dyDescent="0.25">
      <c r="A379" s="10"/>
      <c r="B379" s="10"/>
      <c r="C379" s="10"/>
      <c r="D379" s="16"/>
      <c r="E379" s="10"/>
      <c r="F379" s="10"/>
      <c r="G379" s="10"/>
      <c r="H379" s="10"/>
      <c r="I379" s="10"/>
      <c r="J379" s="10"/>
      <c r="K379" s="12"/>
      <c r="L379" s="12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4"/>
      <c r="BK379" s="14"/>
      <c r="BL379" s="14"/>
      <c r="BM379" s="14"/>
      <c r="BN379" s="14"/>
    </row>
    <row r="380" spans="1:66" x14ac:dyDescent="0.25">
      <c r="A380" s="10"/>
      <c r="B380" s="10"/>
      <c r="C380" s="10"/>
      <c r="D380" s="16"/>
      <c r="E380" s="10"/>
      <c r="F380" s="10"/>
      <c r="G380" s="10"/>
      <c r="H380" s="10"/>
      <c r="I380" s="10"/>
      <c r="J380" s="10"/>
      <c r="K380" s="12"/>
      <c r="L380" s="12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4"/>
      <c r="BK380" s="14"/>
      <c r="BL380" s="14"/>
      <c r="BM380" s="14"/>
      <c r="BN380" s="14"/>
    </row>
    <row r="381" spans="1:66" x14ac:dyDescent="0.25">
      <c r="A381" s="10"/>
      <c r="B381" s="10"/>
      <c r="C381" s="10"/>
      <c r="D381" s="16"/>
      <c r="E381" s="10"/>
      <c r="F381" s="10"/>
      <c r="G381" s="10"/>
      <c r="H381" s="10"/>
      <c r="I381" s="10"/>
      <c r="J381" s="10"/>
      <c r="K381" s="12"/>
      <c r="L381" s="12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4"/>
      <c r="BK381" s="14"/>
      <c r="BL381" s="14"/>
      <c r="BM381" s="14"/>
      <c r="BN381" s="14"/>
    </row>
    <row r="382" spans="1:66" x14ac:dyDescent="0.25">
      <c r="A382" s="10"/>
      <c r="B382" s="10"/>
      <c r="C382" s="10"/>
      <c r="D382" s="16"/>
      <c r="E382" s="10"/>
      <c r="F382" s="10"/>
      <c r="G382" s="10"/>
      <c r="H382" s="10"/>
      <c r="I382" s="10"/>
      <c r="J382" s="10"/>
      <c r="K382" s="12"/>
      <c r="L382" s="12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4"/>
      <c r="BK382" s="14"/>
      <c r="BL382" s="14"/>
      <c r="BM382" s="14"/>
      <c r="BN382" s="14"/>
    </row>
    <row r="383" spans="1:66" x14ac:dyDescent="0.25">
      <c r="A383" s="10"/>
      <c r="B383" s="10"/>
      <c r="C383" s="10"/>
      <c r="D383" s="16"/>
      <c r="E383" s="10"/>
      <c r="F383" s="10"/>
      <c r="G383" s="10"/>
      <c r="H383" s="10"/>
      <c r="I383" s="10"/>
      <c r="J383" s="10"/>
      <c r="K383" s="12"/>
      <c r="L383" s="12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4"/>
      <c r="BK383" s="14"/>
      <c r="BL383" s="14"/>
      <c r="BM383" s="14"/>
      <c r="BN383" s="14"/>
    </row>
    <row r="384" spans="1:66" x14ac:dyDescent="0.25">
      <c r="A384" s="10"/>
      <c r="B384" s="10"/>
      <c r="C384" s="10"/>
      <c r="D384" s="16"/>
      <c r="E384" s="10"/>
      <c r="F384" s="10"/>
      <c r="G384" s="10"/>
      <c r="H384" s="10"/>
      <c r="I384" s="10"/>
      <c r="J384" s="10"/>
      <c r="K384" s="12"/>
      <c r="L384" s="12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4"/>
      <c r="BK384" s="14"/>
      <c r="BL384" s="14"/>
      <c r="BM384" s="14"/>
      <c r="BN384" s="14"/>
    </row>
    <row r="385" spans="1:66" x14ac:dyDescent="0.25">
      <c r="A385" s="10"/>
      <c r="B385" s="10"/>
      <c r="C385" s="10"/>
      <c r="D385" s="16"/>
      <c r="E385" s="10"/>
      <c r="F385" s="10"/>
      <c r="G385" s="10"/>
      <c r="H385" s="10"/>
      <c r="I385" s="10"/>
      <c r="J385" s="10"/>
      <c r="K385" s="12"/>
      <c r="L385" s="12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4"/>
      <c r="BK385" s="14"/>
      <c r="BL385" s="14"/>
      <c r="BM385" s="14"/>
      <c r="BN385" s="14"/>
    </row>
    <row r="386" spans="1:66" x14ac:dyDescent="0.25">
      <c r="A386" s="10"/>
      <c r="B386" s="10"/>
      <c r="C386" s="10"/>
      <c r="D386" s="16"/>
      <c r="E386" s="10"/>
      <c r="F386" s="10"/>
      <c r="G386" s="10"/>
      <c r="H386" s="10"/>
      <c r="I386" s="10"/>
      <c r="J386" s="10"/>
      <c r="K386" s="12"/>
      <c r="L386" s="12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4"/>
      <c r="BK386" s="14"/>
      <c r="BL386" s="14"/>
      <c r="BM386" s="14"/>
      <c r="BN386" s="14"/>
    </row>
    <row r="387" spans="1:66" x14ac:dyDescent="0.25">
      <c r="A387" s="10"/>
      <c r="B387" s="10"/>
      <c r="C387" s="10"/>
      <c r="D387" s="16"/>
      <c r="E387" s="10"/>
      <c r="F387" s="10"/>
      <c r="G387" s="10"/>
      <c r="H387" s="10"/>
      <c r="I387" s="10"/>
      <c r="J387" s="10"/>
      <c r="K387" s="12"/>
      <c r="L387" s="12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4"/>
      <c r="BK387" s="14"/>
      <c r="BL387" s="14"/>
      <c r="BM387" s="14"/>
      <c r="BN387" s="14"/>
    </row>
    <row r="388" spans="1:66" x14ac:dyDescent="0.25">
      <c r="A388" s="10"/>
      <c r="B388" s="10"/>
      <c r="C388" s="10"/>
      <c r="D388" s="16"/>
      <c r="E388" s="10"/>
      <c r="F388" s="10"/>
      <c r="G388" s="10"/>
      <c r="H388" s="10"/>
      <c r="I388" s="10"/>
      <c r="J388" s="10"/>
      <c r="K388" s="12"/>
      <c r="L388" s="12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4"/>
      <c r="BK388" s="14"/>
      <c r="BL388" s="14"/>
      <c r="BM388" s="14"/>
      <c r="BN388" s="14"/>
    </row>
    <row r="389" spans="1:66" x14ac:dyDescent="0.25">
      <c r="A389" s="10"/>
      <c r="B389" s="10"/>
      <c r="C389" s="10"/>
      <c r="D389" s="16"/>
      <c r="E389" s="10"/>
      <c r="F389" s="10"/>
      <c r="G389" s="10"/>
      <c r="H389" s="10"/>
      <c r="I389" s="10"/>
      <c r="J389" s="10"/>
      <c r="K389" s="12"/>
      <c r="L389" s="12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4"/>
      <c r="BK389" s="14"/>
      <c r="BL389" s="14"/>
      <c r="BM389" s="14"/>
      <c r="BN389" s="14"/>
    </row>
    <row r="390" spans="1:66" x14ac:dyDescent="0.25">
      <c r="A390" s="10"/>
      <c r="B390" s="10"/>
      <c r="C390" s="10"/>
      <c r="D390" s="16"/>
      <c r="E390" s="10"/>
      <c r="F390" s="10"/>
      <c r="G390" s="10"/>
      <c r="H390" s="10"/>
      <c r="I390" s="10"/>
      <c r="J390" s="10"/>
      <c r="K390" s="12"/>
      <c r="L390" s="12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4"/>
      <c r="BK390" s="14"/>
      <c r="BL390" s="14"/>
      <c r="BM390" s="14"/>
      <c r="BN390" s="14"/>
    </row>
    <row r="391" spans="1:66" x14ac:dyDescent="0.25">
      <c r="A391" s="10"/>
      <c r="B391" s="10"/>
      <c r="C391" s="10"/>
      <c r="D391" s="16"/>
      <c r="E391" s="10"/>
      <c r="F391" s="10"/>
      <c r="G391" s="10"/>
      <c r="H391" s="10"/>
      <c r="I391" s="10"/>
      <c r="J391" s="10"/>
      <c r="K391" s="12"/>
      <c r="L391" s="12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4"/>
      <c r="BK391" s="14"/>
      <c r="BL391" s="14"/>
      <c r="BM391" s="14"/>
      <c r="BN391" s="14"/>
    </row>
    <row r="392" spans="1:66" x14ac:dyDescent="0.25">
      <c r="A392" s="10"/>
      <c r="B392" s="10"/>
      <c r="C392" s="10"/>
      <c r="D392" s="16"/>
      <c r="E392" s="10"/>
      <c r="F392" s="10"/>
      <c r="G392" s="10"/>
      <c r="H392" s="10"/>
      <c r="I392" s="10"/>
      <c r="J392" s="10"/>
      <c r="K392" s="12"/>
      <c r="L392" s="12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4"/>
      <c r="BK392" s="14"/>
      <c r="BL392" s="14"/>
      <c r="BM392" s="14"/>
      <c r="BN392" s="14"/>
    </row>
    <row r="393" spans="1:66" x14ac:dyDescent="0.25">
      <c r="A393" s="10"/>
      <c r="B393" s="10"/>
      <c r="C393" s="10"/>
      <c r="D393" s="16"/>
      <c r="E393" s="10"/>
      <c r="F393" s="10"/>
      <c r="G393" s="10"/>
      <c r="H393" s="10"/>
      <c r="I393" s="10"/>
      <c r="J393" s="10"/>
      <c r="K393" s="12"/>
      <c r="L393" s="12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4"/>
      <c r="BK393" s="14"/>
      <c r="BL393" s="14"/>
      <c r="BM393" s="14"/>
      <c r="BN393" s="14"/>
    </row>
    <row r="394" spans="1:66" s="10" customFormat="1" x14ac:dyDescent="0.25">
      <c r="D394" s="16"/>
      <c r="K394" s="12"/>
      <c r="L394" s="12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4"/>
      <c r="BK394" s="14"/>
      <c r="BL394" s="14"/>
      <c r="BM394" s="14"/>
      <c r="BN394" s="14"/>
    </row>
    <row r="395" spans="1:66" x14ac:dyDescent="0.25">
      <c r="A395" s="10"/>
      <c r="B395" s="10"/>
      <c r="C395" s="10"/>
      <c r="D395" s="16"/>
      <c r="E395" s="10"/>
      <c r="F395" s="10"/>
      <c r="G395" s="10"/>
      <c r="H395" s="10"/>
      <c r="I395" s="10"/>
      <c r="J395" s="10"/>
      <c r="K395" s="12"/>
      <c r="L395" s="12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4"/>
      <c r="BK395" s="14"/>
      <c r="BL395" s="14"/>
      <c r="BM395" s="14"/>
      <c r="BN395" s="14"/>
    </row>
    <row r="396" spans="1:66" x14ac:dyDescent="0.25">
      <c r="A396" s="10"/>
      <c r="B396" s="10"/>
      <c r="C396" s="10"/>
      <c r="D396" s="16"/>
      <c r="E396" s="10"/>
      <c r="F396" s="10"/>
      <c r="G396" s="10"/>
      <c r="H396" s="10"/>
      <c r="I396" s="10"/>
      <c r="J396" s="10"/>
      <c r="K396" s="12"/>
      <c r="L396" s="12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4"/>
      <c r="BK396" s="14"/>
      <c r="BL396" s="14"/>
      <c r="BM396" s="14"/>
      <c r="BN396" s="14"/>
    </row>
    <row r="397" spans="1:66" x14ac:dyDescent="0.25">
      <c r="A397" s="10"/>
      <c r="B397" s="10"/>
      <c r="C397" s="10"/>
      <c r="D397" s="16"/>
      <c r="E397" s="10"/>
      <c r="F397" s="10"/>
      <c r="G397" s="10"/>
      <c r="H397" s="10"/>
      <c r="I397" s="10"/>
      <c r="J397" s="10"/>
      <c r="K397" s="12"/>
      <c r="L397" s="12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4"/>
      <c r="BK397" s="14"/>
      <c r="BL397" s="14"/>
      <c r="BM397" s="14"/>
      <c r="BN397" s="14"/>
    </row>
    <row r="398" spans="1:66" x14ac:dyDescent="0.25">
      <c r="A398" s="10"/>
      <c r="B398" s="10"/>
      <c r="C398" s="10"/>
      <c r="D398" s="16"/>
      <c r="E398" s="10"/>
      <c r="F398" s="10"/>
      <c r="G398" s="10"/>
      <c r="H398" s="10"/>
      <c r="I398" s="10"/>
      <c r="J398" s="10"/>
      <c r="K398" s="12"/>
      <c r="L398" s="12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4"/>
      <c r="BK398" s="14"/>
      <c r="BL398" s="14"/>
      <c r="BM398" s="14"/>
      <c r="BN398" s="14"/>
    </row>
    <row r="399" spans="1:66" x14ac:dyDescent="0.25">
      <c r="A399" s="10"/>
      <c r="B399" s="10"/>
      <c r="C399" s="10"/>
      <c r="D399" s="16"/>
      <c r="E399" s="10"/>
      <c r="F399" s="10"/>
      <c r="G399" s="10"/>
      <c r="H399" s="10"/>
      <c r="I399" s="10"/>
      <c r="J399" s="10"/>
      <c r="K399" s="12"/>
      <c r="L399" s="12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4"/>
      <c r="BK399" s="14"/>
      <c r="BL399" s="14"/>
      <c r="BM399" s="14"/>
      <c r="BN399" s="14"/>
    </row>
    <row r="400" spans="1:66" x14ac:dyDescent="0.25">
      <c r="A400" s="10"/>
      <c r="B400" s="10"/>
      <c r="C400" s="10"/>
      <c r="D400" s="16"/>
      <c r="E400" s="10"/>
      <c r="F400" s="10"/>
      <c r="G400" s="10"/>
      <c r="H400" s="10"/>
      <c r="I400" s="10"/>
      <c r="J400" s="10"/>
      <c r="K400" s="12"/>
      <c r="L400" s="12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4"/>
      <c r="BK400" s="14"/>
      <c r="BL400" s="14"/>
      <c r="BM400" s="14"/>
      <c r="BN400" s="14"/>
    </row>
    <row r="401" spans="1:66" x14ac:dyDescent="0.25">
      <c r="A401" s="10"/>
      <c r="B401" s="10"/>
      <c r="C401" s="10"/>
      <c r="D401" s="16"/>
      <c r="E401" s="10"/>
      <c r="F401" s="10"/>
      <c r="G401" s="10"/>
      <c r="H401" s="10"/>
      <c r="I401" s="10"/>
      <c r="J401" s="10"/>
      <c r="K401" s="12"/>
      <c r="L401" s="12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4"/>
      <c r="BK401" s="14"/>
      <c r="BL401" s="14"/>
      <c r="BM401" s="14"/>
      <c r="BN401" s="14"/>
    </row>
    <row r="402" spans="1:66" x14ac:dyDescent="0.25">
      <c r="A402" s="10"/>
      <c r="B402" s="10"/>
      <c r="C402" s="10"/>
      <c r="D402" s="16"/>
      <c r="E402" s="10"/>
      <c r="F402" s="10"/>
      <c r="G402" s="10"/>
      <c r="H402" s="10"/>
      <c r="I402" s="10"/>
      <c r="J402" s="10"/>
      <c r="K402" s="12"/>
      <c r="L402" s="12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4"/>
      <c r="BK402" s="14"/>
      <c r="BL402" s="14"/>
      <c r="BM402" s="14"/>
      <c r="BN402" s="14"/>
    </row>
    <row r="403" spans="1:66" x14ac:dyDescent="0.25">
      <c r="A403" s="10"/>
      <c r="B403" s="10"/>
      <c r="C403" s="10"/>
      <c r="D403" s="16"/>
      <c r="E403" s="10"/>
      <c r="F403" s="10"/>
      <c r="G403" s="10"/>
      <c r="H403" s="10"/>
      <c r="I403" s="10"/>
      <c r="J403" s="10"/>
      <c r="K403" s="12"/>
      <c r="L403" s="12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4"/>
      <c r="BK403" s="14"/>
      <c r="BL403" s="14"/>
      <c r="BM403" s="14"/>
      <c r="BN403" s="14"/>
    </row>
    <row r="404" spans="1:66" x14ac:dyDescent="0.25">
      <c r="A404" s="10"/>
      <c r="B404" s="10"/>
      <c r="C404" s="10"/>
      <c r="D404" s="16"/>
      <c r="E404" s="10"/>
      <c r="F404" s="10"/>
      <c r="G404" s="10"/>
      <c r="H404" s="10"/>
      <c r="I404" s="10"/>
      <c r="J404" s="10"/>
      <c r="K404" s="12"/>
      <c r="L404" s="12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4"/>
      <c r="BK404" s="14"/>
      <c r="BL404" s="14"/>
      <c r="BM404" s="14"/>
      <c r="BN404" s="14"/>
    </row>
    <row r="405" spans="1:66" x14ac:dyDescent="0.25">
      <c r="A405" s="10"/>
      <c r="B405" s="10"/>
      <c r="C405" s="10"/>
      <c r="D405" s="16"/>
      <c r="E405" s="10"/>
      <c r="F405" s="10"/>
      <c r="G405" s="10"/>
      <c r="H405" s="10"/>
      <c r="I405" s="10"/>
      <c r="J405" s="10"/>
      <c r="K405" s="12"/>
      <c r="L405" s="12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4"/>
      <c r="BK405" s="14"/>
      <c r="BL405" s="14"/>
      <c r="BM405" s="14"/>
      <c r="BN405" s="14"/>
    </row>
    <row r="406" spans="1:66" x14ac:dyDescent="0.25">
      <c r="A406" s="10"/>
      <c r="B406" s="10"/>
      <c r="C406" s="10"/>
      <c r="D406" s="16"/>
      <c r="E406" s="10"/>
      <c r="F406" s="10"/>
      <c r="G406" s="10"/>
      <c r="H406" s="10"/>
      <c r="I406" s="10"/>
      <c r="J406" s="10"/>
      <c r="K406" s="12"/>
      <c r="L406" s="12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4"/>
      <c r="BK406" s="14"/>
      <c r="BL406" s="14"/>
      <c r="BM406" s="14"/>
      <c r="BN406" s="14"/>
    </row>
    <row r="407" spans="1:66" x14ac:dyDescent="0.25">
      <c r="A407" s="10"/>
      <c r="B407" s="10"/>
      <c r="C407" s="10"/>
      <c r="D407" s="16"/>
      <c r="E407" s="10"/>
      <c r="F407" s="10"/>
      <c r="G407" s="10"/>
      <c r="H407" s="10"/>
      <c r="I407" s="10"/>
      <c r="J407" s="10"/>
      <c r="K407" s="12"/>
      <c r="L407" s="12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4"/>
      <c r="BK407" s="14"/>
      <c r="BL407" s="14"/>
      <c r="BM407" s="14"/>
      <c r="BN407" s="14"/>
    </row>
    <row r="408" spans="1:66" x14ac:dyDescent="0.25">
      <c r="A408" s="10"/>
      <c r="B408" s="10"/>
      <c r="C408" s="10"/>
      <c r="D408" s="16"/>
      <c r="E408" s="10"/>
      <c r="F408" s="10"/>
      <c r="G408" s="10"/>
      <c r="H408" s="10"/>
      <c r="I408" s="10"/>
      <c r="J408" s="10"/>
      <c r="K408" s="12"/>
      <c r="L408" s="12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4"/>
      <c r="BK408" s="14"/>
      <c r="BL408" s="14"/>
      <c r="BM408" s="14"/>
      <c r="BN408" s="14"/>
    </row>
    <row r="409" spans="1:66" x14ac:dyDescent="0.25">
      <c r="A409" s="10"/>
      <c r="B409" s="10"/>
      <c r="C409" s="10"/>
      <c r="D409" s="16"/>
      <c r="E409" s="10"/>
      <c r="F409" s="10"/>
      <c r="G409" s="10"/>
      <c r="H409" s="10"/>
      <c r="I409" s="10"/>
      <c r="J409" s="10"/>
      <c r="K409" s="12"/>
      <c r="L409" s="12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4"/>
      <c r="BK409" s="14"/>
      <c r="BL409" s="14"/>
      <c r="BM409" s="14"/>
      <c r="BN409" s="14"/>
    </row>
    <row r="410" spans="1:66" x14ac:dyDescent="0.25">
      <c r="A410" s="10"/>
      <c r="B410" s="10"/>
      <c r="C410" s="10"/>
      <c r="D410" s="16"/>
      <c r="E410" s="10"/>
      <c r="F410" s="10"/>
      <c r="G410" s="10"/>
      <c r="H410" s="10"/>
      <c r="I410" s="10"/>
      <c r="J410" s="10"/>
      <c r="K410" s="12"/>
      <c r="L410" s="12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4"/>
      <c r="BK410" s="14"/>
      <c r="BL410" s="14"/>
      <c r="BM410" s="14"/>
      <c r="BN410" s="14"/>
    </row>
    <row r="411" spans="1:66" x14ac:dyDescent="0.25">
      <c r="A411" s="10"/>
      <c r="B411" s="10"/>
      <c r="C411" s="10"/>
      <c r="D411" s="16"/>
      <c r="E411" s="10"/>
      <c r="F411" s="10"/>
      <c r="G411" s="10"/>
      <c r="H411" s="10"/>
      <c r="I411" s="10"/>
      <c r="J411" s="10"/>
      <c r="K411" s="12"/>
      <c r="L411" s="12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4"/>
      <c r="BK411" s="14"/>
      <c r="BL411" s="14"/>
      <c r="BM411" s="14"/>
      <c r="BN411" s="14"/>
    </row>
    <row r="412" spans="1:66" x14ac:dyDescent="0.25">
      <c r="A412" s="10"/>
      <c r="B412" s="10"/>
      <c r="C412" s="10"/>
      <c r="D412" s="16"/>
      <c r="E412" s="10"/>
      <c r="F412" s="10"/>
      <c r="G412" s="10"/>
      <c r="H412" s="10"/>
      <c r="I412" s="10"/>
      <c r="J412" s="10"/>
      <c r="K412" s="12"/>
      <c r="L412" s="12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4"/>
      <c r="BK412" s="14"/>
      <c r="BL412" s="14"/>
      <c r="BM412" s="14"/>
      <c r="BN412" s="14"/>
    </row>
    <row r="413" spans="1:66" x14ac:dyDescent="0.25">
      <c r="A413" s="10"/>
      <c r="B413" s="10"/>
      <c r="C413" s="10"/>
      <c r="D413" s="16"/>
      <c r="E413" s="10"/>
      <c r="F413" s="10"/>
      <c r="G413" s="10"/>
      <c r="H413" s="10"/>
      <c r="I413" s="10"/>
      <c r="J413" s="10"/>
      <c r="K413" s="12"/>
      <c r="L413" s="12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4"/>
      <c r="BK413" s="14"/>
      <c r="BL413" s="14"/>
      <c r="BM413" s="14"/>
      <c r="BN413" s="14"/>
    </row>
    <row r="414" spans="1:66" x14ac:dyDescent="0.25">
      <c r="A414" s="10"/>
      <c r="B414" s="10"/>
      <c r="C414" s="10"/>
      <c r="D414" s="16"/>
      <c r="E414" s="10"/>
      <c r="F414" s="10"/>
      <c r="G414" s="10"/>
      <c r="H414" s="10"/>
      <c r="I414" s="10"/>
      <c r="J414" s="10"/>
      <c r="K414" s="12"/>
      <c r="L414" s="12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4"/>
      <c r="BK414" s="14"/>
      <c r="BL414" s="14"/>
      <c r="BM414" s="14"/>
      <c r="BN414" s="14"/>
    </row>
    <row r="415" spans="1:66" x14ac:dyDescent="0.25">
      <c r="A415" s="10"/>
      <c r="B415" s="10"/>
      <c r="C415" s="10"/>
      <c r="D415" s="16"/>
      <c r="E415" s="10"/>
      <c r="F415" s="10"/>
      <c r="G415" s="10"/>
      <c r="H415" s="10"/>
      <c r="I415" s="10"/>
      <c r="J415" s="10"/>
      <c r="K415" s="12"/>
      <c r="L415" s="12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4"/>
      <c r="BK415" s="14"/>
      <c r="BL415" s="14"/>
      <c r="BM415" s="14"/>
      <c r="BN415" s="14"/>
    </row>
    <row r="416" spans="1:66" x14ac:dyDescent="0.25">
      <c r="A416" s="10"/>
      <c r="B416" s="10"/>
      <c r="C416" s="10"/>
      <c r="D416" s="16"/>
      <c r="E416" s="10"/>
      <c r="F416" s="10"/>
      <c r="G416" s="10"/>
      <c r="H416" s="10"/>
      <c r="I416" s="10"/>
      <c r="J416" s="10"/>
      <c r="K416" s="12"/>
      <c r="L416" s="12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4"/>
      <c r="BK416" s="14"/>
      <c r="BL416" s="14"/>
      <c r="BM416" s="14"/>
      <c r="BN416" s="14"/>
    </row>
    <row r="417" spans="1:66" x14ac:dyDescent="0.25">
      <c r="A417" s="10"/>
      <c r="B417" s="10"/>
      <c r="C417" s="10"/>
      <c r="D417" s="16"/>
      <c r="E417" s="10"/>
      <c r="F417" s="10"/>
      <c r="G417" s="10"/>
      <c r="H417" s="10"/>
      <c r="I417" s="10"/>
      <c r="J417" s="10"/>
      <c r="K417" s="12"/>
      <c r="L417" s="12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4"/>
      <c r="BK417" s="14"/>
      <c r="BL417" s="14"/>
      <c r="BM417" s="14"/>
      <c r="BN417" s="14"/>
    </row>
    <row r="418" spans="1:66" x14ac:dyDescent="0.25">
      <c r="A418" s="10"/>
      <c r="B418" s="10"/>
      <c r="C418" s="10"/>
      <c r="D418" s="16"/>
      <c r="E418" s="10"/>
      <c r="F418" s="10"/>
      <c r="G418" s="10"/>
      <c r="H418" s="10"/>
      <c r="I418" s="10"/>
      <c r="J418" s="10"/>
      <c r="K418" s="12"/>
      <c r="L418" s="12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4"/>
      <c r="BK418" s="14"/>
      <c r="BL418" s="14"/>
      <c r="BM418" s="14"/>
      <c r="BN418" s="14"/>
    </row>
    <row r="419" spans="1:66" x14ac:dyDescent="0.25">
      <c r="A419" s="10"/>
      <c r="B419" s="10"/>
      <c r="C419" s="10"/>
      <c r="D419" s="16"/>
      <c r="E419" s="10"/>
      <c r="F419" s="10"/>
      <c r="G419" s="10"/>
      <c r="H419" s="10"/>
      <c r="I419" s="10"/>
      <c r="J419" s="10"/>
      <c r="K419" s="12"/>
      <c r="L419" s="12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4"/>
      <c r="BK419" s="14"/>
      <c r="BL419" s="14"/>
      <c r="BM419" s="14"/>
      <c r="BN419" s="14"/>
    </row>
    <row r="420" spans="1:66" x14ac:dyDescent="0.25">
      <c r="A420" s="10"/>
      <c r="B420" s="10"/>
      <c r="C420" s="10"/>
      <c r="D420" s="16"/>
      <c r="E420" s="10"/>
      <c r="F420" s="10"/>
      <c r="G420" s="10"/>
      <c r="H420" s="10"/>
      <c r="I420" s="10"/>
      <c r="J420" s="10"/>
      <c r="K420" s="12"/>
      <c r="L420" s="12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4"/>
      <c r="BK420" s="14"/>
      <c r="BL420" s="14"/>
      <c r="BM420" s="14"/>
      <c r="BN420" s="14"/>
    </row>
    <row r="421" spans="1:66" x14ac:dyDescent="0.25">
      <c r="A421" s="10"/>
      <c r="B421" s="10"/>
      <c r="C421" s="10"/>
      <c r="D421" s="16"/>
      <c r="E421" s="10"/>
      <c r="F421" s="10"/>
      <c r="G421" s="10"/>
      <c r="H421" s="10"/>
      <c r="I421" s="10"/>
      <c r="J421" s="10"/>
      <c r="K421" s="12"/>
      <c r="L421" s="12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4"/>
      <c r="BK421" s="14"/>
      <c r="BL421" s="14"/>
      <c r="BM421" s="14"/>
      <c r="BN421" s="14"/>
    </row>
    <row r="422" spans="1:66" x14ac:dyDescent="0.25">
      <c r="A422" s="10"/>
      <c r="B422" s="10"/>
      <c r="C422" s="10"/>
      <c r="D422" s="16"/>
      <c r="E422" s="10"/>
      <c r="F422" s="10"/>
      <c r="G422" s="10"/>
      <c r="H422" s="10"/>
      <c r="I422" s="10"/>
      <c r="J422" s="10"/>
      <c r="K422" s="12"/>
      <c r="L422" s="12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4"/>
      <c r="BK422" s="14"/>
      <c r="BL422" s="14"/>
      <c r="BM422" s="14"/>
      <c r="BN422" s="14"/>
    </row>
    <row r="423" spans="1:66" x14ac:dyDescent="0.25">
      <c r="A423" s="10"/>
      <c r="B423" s="10"/>
      <c r="C423" s="10"/>
      <c r="D423" s="16"/>
      <c r="E423" s="10"/>
      <c r="F423" s="10"/>
      <c r="G423" s="10"/>
      <c r="H423" s="10"/>
      <c r="I423" s="10"/>
      <c r="J423" s="10"/>
      <c r="K423" s="12"/>
      <c r="L423" s="12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4"/>
      <c r="BK423" s="14"/>
      <c r="BL423" s="14"/>
      <c r="BM423" s="14"/>
      <c r="BN423" s="14"/>
    </row>
    <row r="424" spans="1:66" x14ac:dyDescent="0.25">
      <c r="A424" s="10"/>
      <c r="B424" s="10"/>
      <c r="C424" s="10"/>
      <c r="D424" s="16"/>
      <c r="E424" s="10"/>
      <c r="F424" s="10"/>
      <c r="G424" s="10"/>
      <c r="H424" s="10"/>
      <c r="I424" s="10"/>
      <c r="J424" s="10"/>
      <c r="K424" s="12"/>
      <c r="L424" s="12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4"/>
      <c r="BK424" s="14"/>
      <c r="BL424" s="14"/>
      <c r="BM424" s="14"/>
      <c r="BN424" s="14"/>
    </row>
    <row r="425" spans="1:66" x14ac:dyDescent="0.25">
      <c r="A425" s="10"/>
      <c r="B425" s="10"/>
      <c r="C425" s="10"/>
      <c r="D425" s="16"/>
      <c r="E425" s="10"/>
      <c r="F425" s="10"/>
      <c r="G425" s="10"/>
      <c r="H425" s="10"/>
      <c r="I425" s="10"/>
      <c r="J425" s="10"/>
      <c r="K425" s="12"/>
      <c r="L425" s="12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4"/>
      <c r="BK425" s="14"/>
      <c r="BL425" s="14"/>
      <c r="BM425" s="14"/>
      <c r="BN425" s="14"/>
    </row>
    <row r="426" spans="1:66" x14ac:dyDescent="0.25">
      <c r="A426" s="10"/>
      <c r="B426" s="10"/>
      <c r="C426" s="10"/>
      <c r="D426" s="16"/>
      <c r="E426" s="10"/>
      <c r="F426" s="10"/>
      <c r="G426" s="10"/>
      <c r="H426" s="10"/>
      <c r="I426" s="10"/>
      <c r="J426" s="10"/>
      <c r="K426" s="12"/>
      <c r="L426" s="12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4"/>
      <c r="BK426" s="14"/>
      <c r="BL426" s="14"/>
      <c r="BM426" s="14"/>
      <c r="BN426" s="14"/>
    </row>
    <row r="427" spans="1:66" x14ac:dyDescent="0.25">
      <c r="A427" s="10"/>
      <c r="B427" s="10"/>
      <c r="C427" s="10"/>
      <c r="D427" s="16"/>
      <c r="E427" s="10"/>
      <c r="F427" s="10"/>
      <c r="G427" s="10"/>
      <c r="H427" s="10"/>
      <c r="I427" s="10"/>
      <c r="J427" s="10"/>
      <c r="K427" s="12"/>
      <c r="L427" s="12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4"/>
      <c r="BK427" s="14"/>
      <c r="BL427" s="14"/>
      <c r="BM427" s="14"/>
      <c r="BN427" s="14"/>
    </row>
    <row r="428" spans="1:66" x14ac:dyDescent="0.25">
      <c r="A428" s="10"/>
      <c r="B428" s="10"/>
      <c r="C428" s="10"/>
      <c r="D428" s="16"/>
      <c r="E428" s="10"/>
      <c r="F428" s="10"/>
      <c r="G428" s="10"/>
      <c r="H428" s="10"/>
      <c r="I428" s="10"/>
      <c r="J428" s="10"/>
      <c r="K428" s="12"/>
      <c r="L428" s="12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4"/>
      <c r="BK428" s="14"/>
      <c r="BL428" s="14"/>
      <c r="BM428" s="14"/>
      <c r="BN428" s="14"/>
    </row>
    <row r="429" spans="1:66" x14ac:dyDescent="0.25">
      <c r="A429" s="10"/>
      <c r="B429" s="10"/>
      <c r="C429" s="10"/>
      <c r="D429" s="16"/>
      <c r="E429" s="10"/>
      <c r="F429" s="10"/>
      <c r="G429" s="10"/>
      <c r="H429" s="10"/>
      <c r="I429" s="10"/>
      <c r="J429" s="10"/>
      <c r="K429" s="12"/>
      <c r="L429" s="12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4"/>
      <c r="BK429" s="14"/>
      <c r="BL429" s="14"/>
      <c r="BM429" s="14"/>
      <c r="BN429" s="14"/>
    </row>
    <row r="430" spans="1:66" x14ac:dyDescent="0.25">
      <c r="A430" s="10"/>
      <c r="B430" s="10"/>
      <c r="C430" s="10"/>
      <c r="D430" s="16"/>
      <c r="E430" s="10"/>
      <c r="F430" s="10"/>
      <c r="G430" s="10"/>
      <c r="H430" s="10"/>
      <c r="I430" s="10"/>
      <c r="J430" s="10"/>
      <c r="K430" s="12"/>
      <c r="L430" s="12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4"/>
      <c r="BK430" s="14"/>
      <c r="BL430" s="14"/>
      <c r="BM430" s="14"/>
      <c r="BN430" s="14"/>
    </row>
    <row r="431" spans="1:66" x14ac:dyDescent="0.25">
      <c r="A431" s="10"/>
      <c r="B431" s="10"/>
      <c r="C431" s="10"/>
      <c r="D431" s="16"/>
      <c r="E431" s="10"/>
      <c r="F431" s="10"/>
      <c r="G431" s="10"/>
      <c r="H431" s="10"/>
      <c r="I431" s="10"/>
      <c r="J431" s="10"/>
      <c r="K431" s="12"/>
      <c r="L431" s="12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4"/>
      <c r="BK431" s="14"/>
      <c r="BL431" s="14"/>
      <c r="BM431" s="14"/>
      <c r="BN431" s="14"/>
    </row>
    <row r="432" spans="1:66" x14ac:dyDescent="0.25">
      <c r="A432" s="10"/>
      <c r="B432" s="10"/>
      <c r="C432" s="10"/>
      <c r="D432" s="16"/>
      <c r="E432" s="10"/>
      <c r="F432" s="10"/>
      <c r="G432" s="10"/>
      <c r="H432" s="10"/>
      <c r="I432" s="10"/>
      <c r="J432" s="10"/>
      <c r="K432" s="12"/>
      <c r="L432" s="12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4"/>
      <c r="BK432" s="14"/>
      <c r="BL432" s="14"/>
      <c r="BM432" s="14"/>
      <c r="BN432" s="14"/>
    </row>
    <row r="433" spans="1:66" x14ac:dyDescent="0.25">
      <c r="A433" s="10"/>
      <c r="B433" s="10"/>
      <c r="C433" s="10"/>
      <c r="D433" s="16"/>
      <c r="E433" s="10"/>
      <c r="F433" s="10"/>
      <c r="G433" s="10"/>
      <c r="H433" s="10"/>
      <c r="I433" s="10"/>
      <c r="J433" s="10"/>
      <c r="K433" s="12"/>
      <c r="L433" s="12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4"/>
      <c r="BK433" s="14"/>
      <c r="BL433" s="14"/>
      <c r="BM433" s="14"/>
      <c r="BN433" s="14"/>
    </row>
    <row r="434" spans="1:66" x14ac:dyDescent="0.25">
      <c r="A434" s="10"/>
      <c r="B434" s="10"/>
      <c r="C434" s="10"/>
      <c r="D434" s="16"/>
      <c r="E434" s="10"/>
      <c r="F434" s="10"/>
      <c r="G434" s="10"/>
      <c r="H434" s="10"/>
      <c r="I434" s="10"/>
      <c r="J434" s="10"/>
      <c r="K434" s="12"/>
      <c r="L434" s="12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4"/>
      <c r="BK434" s="14"/>
      <c r="BL434" s="14"/>
      <c r="BM434" s="14"/>
      <c r="BN434" s="14"/>
    </row>
    <row r="435" spans="1:66" x14ac:dyDescent="0.25">
      <c r="A435" s="10"/>
      <c r="B435" s="10"/>
      <c r="C435" s="10"/>
      <c r="D435" s="16"/>
      <c r="E435" s="10"/>
      <c r="F435" s="10"/>
      <c r="G435" s="10"/>
      <c r="H435" s="10"/>
      <c r="I435" s="10"/>
      <c r="J435" s="10"/>
      <c r="K435" s="12"/>
      <c r="L435" s="12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4"/>
      <c r="BK435" s="14"/>
      <c r="BL435" s="14"/>
      <c r="BM435" s="14"/>
      <c r="BN435" s="14"/>
    </row>
    <row r="436" spans="1:66" x14ac:dyDescent="0.25">
      <c r="A436" s="10"/>
      <c r="B436" s="10"/>
      <c r="C436" s="10"/>
      <c r="D436" s="16"/>
      <c r="E436" s="10"/>
      <c r="F436" s="10"/>
      <c r="G436" s="10"/>
      <c r="H436" s="10"/>
      <c r="I436" s="10"/>
      <c r="J436" s="10"/>
      <c r="K436" s="12"/>
      <c r="L436" s="12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4"/>
      <c r="BK436" s="14"/>
      <c r="BL436" s="14"/>
      <c r="BM436" s="14"/>
      <c r="BN436" s="14"/>
    </row>
    <row r="437" spans="1:66" x14ac:dyDescent="0.25">
      <c r="A437" s="10"/>
      <c r="B437" s="10"/>
      <c r="C437" s="10"/>
      <c r="D437" s="16"/>
      <c r="E437" s="10"/>
      <c r="F437" s="10"/>
      <c r="G437" s="10"/>
      <c r="H437" s="10"/>
      <c r="I437" s="10"/>
      <c r="J437" s="10"/>
      <c r="K437" s="12"/>
      <c r="L437" s="12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4"/>
      <c r="BK437" s="14"/>
      <c r="BL437" s="14"/>
      <c r="BM437" s="14"/>
      <c r="BN437" s="14"/>
    </row>
    <row r="438" spans="1:66" x14ac:dyDescent="0.25">
      <c r="A438" s="10"/>
      <c r="B438" s="10"/>
      <c r="C438" s="10"/>
      <c r="D438" s="16"/>
      <c r="E438" s="10"/>
      <c r="F438" s="10"/>
      <c r="G438" s="10"/>
      <c r="H438" s="10"/>
      <c r="I438" s="10"/>
      <c r="J438" s="10"/>
      <c r="K438" s="12"/>
      <c r="L438" s="12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4"/>
      <c r="BK438" s="14"/>
      <c r="BL438" s="14"/>
      <c r="BM438" s="14"/>
      <c r="BN438" s="14"/>
    </row>
    <row r="439" spans="1:66" x14ac:dyDescent="0.25">
      <c r="A439" s="10"/>
      <c r="B439" s="10"/>
      <c r="C439" s="10"/>
      <c r="D439" s="16"/>
      <c r="E439" s="10"/>
      <c r="F439" s="10"/>
      <c r="G439" s="10"/>
      <c r="H439" s="10"/>
      <c r="I439" s="10"/>
      <c r="J439" s="10"/>
      <c r="K439" s="12"/>
      <c r="L439" s="12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4"/>
      <c r="BK439" s="14"/>
      <c r="BL439" s="14"/>
      <c r="BM439" s="14"/>
      <c r="BN439" s="14"/>
    </row>
    <row r="440" spans="1:66" x14ac:dyDescent="0.25">
      <c r="A440" s="10"/>
      <c r="B440" s="10"/>
      <c r="C440" s="10"/>
      <c r="D440" s="16"/>
      <c r="E440" s="10"/>
      <c r="F440" s="10"/>
      <c r="G440" s="10"/>
      <c r="H440" s="10"/>
      <c r="I440" s="10"/>
      <c r="J440" s="10"/>
      <c r="K440" s="12"/>
      <c r="L440" s="12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4"/>
      <c r="BK440" s="14"/>
      <c r="BL440" s="14"/>
      <c r="BM440" s="14"/>
      <c r="BN440" s="14"/>
    </row>
    <row r="441" spans="1:66" x14ac:dyDescent="0.25">
      <c r="A441" s="10"/>
      <c r="B441" s="10"/>
      <c r="C441" s="10"/>
      <c r="D441" s="16"/>
      <c r="E441" s="10"/>
      <c r="F441" s="10"/>
      <c r="G441" s="10"/>
      <c r="H441" s="10"/>
      <c r="I441" s="10"/>
      <c r="J441" s="10"/>
      <c r="K441" s="12"/>
      <c r="L441" s="12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4"/>
      <c r="BK441" s="14"/>
      <c r="BL441" s="14"/>
      <c r="BM441" s="14"/>
      <c r="BN441" s="14"/>
    </row>
    <row r="442" spans="1:66" x14ac:dyDescent="0.25">
      <c r="A442" s="10"/>
      <c r="B442" s="10"/>
      <c r="C442" s="10"/>
      <c r="D442" s="16"/>
      <c r="E442" s="10"/>
      <c r="F442" s="10"/>
      <c r="G442" s="10"/>
      <c r="H442" s="10"/>
      <c r="I442" s="10"/>
      <c r="J442" s="10"/>
      <c r="K442" s="12"/>
      <c r="L442" s="12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4"/>
      <c r="BK442" s="14"/>
      <c r="BL442" s="14"/>
      <c r="BM442" s="14"/>
      <c r="BN442" s="14"/>
    </row>
    <row r="443" spans="1:66" x14ac:dyDescent="0.25">
      <c r="A443" s="10"/>
      <c r="B443" s="10"/>
      <c r="C443" s="10"/>
      <c r="D443" s="16"/>
      <c r="E443" s="10"/>
      <c r="F443" s="10"/>
      <c r="G443" s="10"/>
      <c r="H443" s="10"/>
      <c r="I443" s="10"/>
      <c r="J443" s="10"/>
      <c r="K443" s="12"/>
      <c r="L443" s="12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4"/>
      <c r="BK443" s="14"/>
      <c r="BL443" s="14"/>
      <c r="BM443" s="14"/>
      <c r="BN443" s="14"/>
    </row>
    <row r="444" spans="1:66" x14ac:dyDescent="0.25">
      <c r="A444" s="10"/>
      <c r="B444" s="10"/>
      <c r="C444" s="10"/>
      <c r="D444" s="16"/>
      <c r="E444" s="10"/>
      <c r="F444" s="10"/>
      <c r="G444" s="10"/>
      <c r="H444" s="10"/>
      <c r="I444" s="10"/>
      <c r="J444" s="10"/>
      <c r="K444" s="12"/>
      <c r="L444" s="12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4"/>
      <c r="BK444" s="14"/>
      <c r="BL444" s="14"/>
      <c r="BM444" s="14"/>
      <c r="BN444" s="14"/>
    </row>
    <row r="445" spans="1:66" x14ac:dyDescent="0.25">
      <c r="A445" s="10"/>
      <c r="B445" s="10"/>
      <c r="C445" s="10"/>
      <c r="D445" s="16"/>
      <c r="E445" s="10"/>
      <c r="F445" s="10"/>
      <c r="G445" s="10"/>
      <c r="H445" s="10"/>
      <c r="I445" s="10"/>
      <c r="J445" s="10"/>
      <c r="K445" s="12"/>
      <c r="L445" s="12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4"/>
      <c r="BK445" s="14"/>
      <c r="BL445" s="14"/>
      <c r="BM445" s="14"/>
      <c r="BN445" s="14"/>
    </row>
    <row r="446" spans="1:66" x14ac:dyDescent="0.25">
      <c r="A446" s="10"/>
      <c r="B446" s="10"/>
      <c r="C446" s="10"/>
      <c r="D446" s="16"/>
      <c r="E446" s="10"/>
      <c r="F446" s="10"/>
      <c r="G446" s="10"/>
      <c r="H446" s="10"/>
      <c r="I446" s="10"/>
      <c r="J446" s="10"/>
      <c r="K446" s="12"/>
      <c r="L446" s="12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4"/>
      <c r="BK446" s="14"/>
      <c r="BL446" s="14"/>
      <c r="BM446" s="14"/>
      <c r="BN446" s="14"/>
    </row>
    <row r="447" spans="1:66" x14ac:dyDescent="0.25">
      <c r="A447" s="10"/>
      <c r="B447" s="10"/>
      <c r="C447" s="10"/>
      <c r="D447" s="16"/>
      <c r="E447" s="10"/>
      <c r="F447" s="10"/>
      <c r="G447" s="10"/>
      <c r="H447" s="10"/>
      <c r="I447" s="10"/>
      <c r="J447" s="10"/>
      <c r="K447" s="12"/>
      <c r="L447" s="12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4"/>
      <c r="BK447" s="14"/>
      <c r="BL447" s="14"/>
      <c r="BM447" s="14"/>
      <c r="BN447" s="14"/>
    </row>
    <row r="448" spans="1:66" x14ac:dyDescent="0.25">
      <c r="A448" s="10"/>
      <c r="B448" s="10"/>
      <c r="C448" s="10"/>
      <c r="D448" s="16"/>
      <c r="E448" s="10"/>
      <c r="F448" s="10"/>
      <c r="G448" s="10"/>
      <c r="H448" s="10"/>
      <c r="I448" s="10"/>
      <c r="J448" s="10"/>
      <c r="K448" s="12"/>
      <c r="L448" s="12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4"/>
      <c r="BK448" s="14"/>
      <c r="BL448" s="14"/>
      <c r="BM448" s="14"/>
      <c r="BN448" s="14"/>
    </row>
    <row r="449" spans="1:66" x14ac:dyDescent="0.25">
      <c r="A449" s="10"/>
      <c r="B449" s="10"/>
      <c r="C449" s="10"/>
      <c r="D449" s="16"/>
      <c r="E449" s="10"/>
      <c r="F449" s="10"/>
      <c r="G449" s="10"/>
      <c r="H449" s="10"/>
      <c r="I449" s="10"/>
      <c r="J449" s="10"/>
      <c r="K449" s="12"/>
      <c r="L449" s="12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4"/>
      <c r="BK449" s="14"/>
      <c r="BL449" s="14"/>
      <c r="BM449" s="14"/>
      <c r="BN449" s="14"/>
    </row>
    <row r="450" spans="1:66" x14ac:dyDescent="0.25">
      <c r="A450" s="10"/>
      <c r="B450" s="10"/>
      <c r="C450" s="10"/>
      <c r="D450" s="16"/>
      <c r="E450" s="10"/>
      <c r="F450" s="10"/>
      <c r="G450" s="10"/>
      <c r="H450" s="10"/>
      <c r="I450" s="10"/>
      <c r="J450" s="10"/>
      <c r="K450" s="12"/>
      <c r="L450" s="12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4"/>
      <c r="BK450" s="14"/>
      <c r="BL450" s="14"/>
      <c r="BM450" s="14"/>
      <c r="BN450" s="14"/>
    </row>
    <row r="451" spans="1:66" x14ac:dyDescent="0.25">
      <c r="A451" s="10"/>
      <c r="B451" s="10"/>
      <c r="C451" s="10"/>
      <c r="D451" s="16"/>
      <c r="E451" s="10"/>
      <c r="F451" s="10"/>
      <c r="G451" s="10"/>
      <c r="H451" s="10"/>
      <c r="I451" s="10"/>
      <c r="J451" s="10"/>
      <c r="K451" s="12"/>
      <c r="L451" s="12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4"/>
      <c r="BK451" s="14"/>
      <c r="BL451" s="14"/>
      <c r="BM451" s="14"/>
      <c r="BN451" s="14"/>
    </row>
    <row r="452" spans="1:66" x14ac:dyDescent="0.25">
      <c r="A452" s="10"/>
      <c r="B452" s="10"/>
      <c r="C452" s="10"/>
      <c r="D452" s="16"/>
      <c r="E452" s="10"/>
      <c r="F452" s="10"/>
      <c r="G452" s="10"/>
      <c r="H452" s="10"/>
      <c r="I452" s="10"/>
      <c r="J452" s="10"/>
      <c r="K452" s="12"/>
      <c r="L452" s="12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4"/>
      <c r="BK452" s="14"/>
      <c r="BL452" s="14"/>
      <c r="BM452" s="14"/>
      <c r="BN452" s="14"/>
    </row>
    <row r="453" spans="1:66" x14ac:dyDescent="0.25">
      <c r="A453" s="10"/>
      <c r="B453" s="10"/>
      <c r="C453" s="10"/>
      <c r="D453" s="16"/>
      <c r="E453" s="10"/>
      <c r="F453" s="10"/>
      <c r="G453" s="10"/>
      <c r="H453" s="10"/>
      <c r="I453" s="10"/>
      <c r="J453" s="10"/>
      <c r="K453" s="12"/>
      <c r="L453" s="12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4"/>
      <c r="BK453" s="14"/>
      <c r="BL453" s="14"/>
      <c r="BM453" s="14"/>
      <c r="BN453" s="14"/>
    </row>
    <row r="454" spans="1:66" s="10" customFormat="1" x14ac:dyDescent="0.25">
      <c r="D454" s="16"/>
      <c r="K454" s="12"/>
      <c r="L454" s="12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4"/>
      <c r="BK454" s="14"/>
      <c r="BL454" s="14"/>
      <c r="BM454" s="14"/>
      <c r="BN454" s="14"/>
    </row>
    <row r="455" spans="1:66" x14ac:dyDescent="0.25">
      <c r="A455" s="10"/>
      <c r="B455" s="10"/>
      <c r="C455" s="10"/>
      <c r="D455" s="16"/>
      <c r="E455" s="10"/>
      <c r="F455" s="10"/>
      <c r="G455" s="10"/>
      <c r="H455" s="10"/>
      <c r="I455" s="10"/>
      <c r="J455" s="10"/>
      <c r="K455" s="12"/>
      <c r="L455" s="12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4"/>
      <c r="BK455" s="14"/>
      <c r="BL455" s="14"/>
      <c r="BM455" s="14"/>
      <c r="BN455" s="14"/>
    </row>
    <row r="456" spans="1:66" x14ac:dyDescent="0.25">
      <c r="A456" s="10"/>
      <c r="B456" s="10"/>
      <c r="C456" s="10"/>
      <c r="D456" s="16"/>
      <c r="E456" s="10"/>
      <c r="F456" s="10"/>
      <c r="G456" s="10"/>
      <c r="H456" s="10"/>
      <c r="I456" s="10"/>
      <c r="J456" s="10"/>
      <c r="K456" s="12"/>
      <c r="L456" s="12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4"/>
      <c r="BK456" s="14"/>
      <c r="BL456" s="14"/>
      <c r="BM456" s="14"/>
      <c r="BN456" s="14"/>
    </row>
    <row r="457" spans="1:66" x14ac:dyDescent="0.25">
      <c r="A457" s="10"/>
      <c r="B457" s="10"/>
      <c r="C457" s="10"/>
      <c r="D457" s="16"/>
      <c r="E457" s="10"/>
      <c r="F457" s="10"/>
      <c r="G457" s="10"/>
      <c r="H457" s="10"/>
      <c r="I457" s="10"/>
      <c r="J457" s="10"/>
      <c r="K457" s="12"/>
      <c r="L457" s="12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4"/>
      <c r="BK457" s="14"/>
      <c r="BL457" s="14"/>
      <c r="BM457" s="14"/>
      <c r="BN457" s="14"/>
    </row>
    <row r="458" spans="1:66" x14ac:dyDescent="0.25">
      <c r="A458" s="10"/>
      <c r="B458" s="10"/>
      <c r="C458" s="10"/>
      <c r="D458" s="16"/>
      <c r="E458" s="10"/>
      <c r="F458" s="10"/>
      <c r="G458" s="10"/>
      <c r="H458" s="10"/>
      <c r="I458" s="10"/>
      <c r="J458" s="10"/>
      <c r="K458" s="12"/>
      <c r="L458" s="12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4"/>
      <c r="BK458" s="14"/>
      <c r="BL458" s="14"/>
      <c r="BM458" s="14"/>
      <c r="BN458" s="14"/>
    </row>
    <row r="459" spans="1:66" x14ac:dyDescent="0.25">
      <c r="A459" s="10"/>
      <c r="B459" s="10"/>
      <c r="C459" s="10"/>
      <c r="D459" s="16"/>
      <c r="E459" s="10"/>
      <c r="F459" s="10"/>
      <c r="G459" s="10"/>
      <c r="H459" s="10"/>
      <c r="I459" s="10"/>
      <c r="J459" s="10"/>
      <c r="K459" s="12"/>
      <c r="L459" s="12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4"/>
      <c r="BK459" s="14"/>
      <c r="BL459" s="14"/>
      <c r="BM459" s="14"/>
      <c r="BN459" s="14"/>
    </row>
    <row r="460" spans="1:66" x14ac:dyDescent="0.25">
      <c r="A460" s="10"/>
      <c r="B460" s="10"/>
      <c r="C460" s="10"/>
      <c r="D460" s="16"/>
      <c r="E460" s="10"/>
      <c r="F460" s="10"/>
      <c r="G460" s="10"/>
      <c r="H460" s="10"/>
      <c r="I460" s="10"/>
      <c r="J460" s="10"/>
      <c r="K460" s="12"/>
      <c r="L460" s="12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4"/>
      <c r="BK460" s="14"/>
      <c r="BL460" s="14"/>
      <c r="BM460" s="14"/>
      <c r="BN460" s="14"/>
    </row>
    <row r="461" spans="1:66" x14ac:dyDescent="0.25">
      <c r="A461" s="10"/>
      <c r="B461" s="10"/>
      <c r="C461" s="10"/>
      <c r="D461" s="16"/>
      <c r="E461" s="10"/>
      <c r="F461" s="10"/>
      <c r="G461" s="10"/>
      <c r="H461" s="10"/>
      <c r="I461" s="10"/>
      <c r="J461" s="10"/>
      <c r="K461" s="12"/>
      <c r="L461" s="12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4"/>
      <c r="BK461" s="14"/>
      <c r="BL461" s="14"/>
      <c r="BM461" s="14"/>
      <c r="BN461" s="14"/>
    </row>
    <row r="462" spans="1:66" s="15" customFormat="1" x14ac:dyDescent="0.25">
      <c r="A462" s="10"/>
      <c r="B462" s="10"/>
      <c r="C462" s="10"/>
      <c r="D462" s="16"/>
      <c r="E462" s="10"/>
      <c r="F462" s="10"/>
      <c r="G462" s="10"/>
      <c r="H462" s="10"/>
      <c r="I462" s="10"/>
      <c r="J462" s="10"/>
      <c r="K462" s="12"/>
      <c r="L462" s="12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4"/>
      <c r="BK462" s="14"/>
      <c r="BL462" s="14"/>
      <c r="BM462" s="14"/>
      <c r="BN462" s="14"/>
    </row>
    <row r="463" spans="1:66" x14ac:dyDescent="0.25">
      <c r="A463" s="10"/>
      <c r="B463" s="10"/>
      <c r="C463" s="10"/>
      <c r="D463" s="17"/>
      <c r="E463" s="10"/>
      <c r="F463" s="10"/>
      <c r="G463" s="10"/>
      <c r="H463" s="10"/>
      <c r="I463" s="10"/>
      <c r="J463" s="10"/>
      <c r="K463" s="12"/>
      <c r="L463" s="12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4"/>
      <c r="BK463" s="14"/>
      <c r="BL463" s="14"/>
      <c r="BM463" s="14"/>
      <c r="BN463" s="14"/>
    </row>
    <row r="464" spans="1:66" x14ac:dyDescent="0.25">
      <c r="A464" s="10"/>
      <c r="B464" s="10"/>
      <c r="C464" s="10"/>
      <c r="D464" s="17"/>
      <c r="E464" s="10"/>
      <c r="F464" s="10"/>
      <c r="G464" s="10"/>
      <c r="H464" s="10"/>
      <c r="I464" s="10"/>
      <c r="J464" s="10"/>
      <c r="K464" s="12"/>
      <c r="L464" s="12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4"/>
      <c r="BK464" s="14"/>
      <c r="BL464" s="14"/>
      <c r="BM464" s="14"/>
      <c r="BN464" s="14"/>
    </row>
    <row r="465" spans="1:66" x14ac:dyDescent="0.25">
      <c r="A465" s="10"/>
      <c r="B465" s="10"/>
      <c r="C465" s="10"/>
      <c r="D465" s="17"/>
      <c r="E465" s="10"/>
      <c r="F465" s="10"/>
      <c r="G465" s="10"/>
      <c r="H465" s="10"/>
      <c r="I465" s="10"/>
      <c r="J465" s="10"/>
      <c r="K465" s="12"/>
      <c r="L465" s="12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4"/>
      <c r="BK465" s="14"/>
      <c r="BL465" s="14"/>
      <c r="BM465" s="14"/>
      <c r="BN465" s="14"/>
    </row>
    <row r="466" spans="1:66" x14ac:dyDescent="0.25">
      <c r="A466" s="10"/>
      <c r="B466" s="10"/>
      <c r="C466" s="10"/>
      <c r="D466" s="17"/>
      <c r="E466" s="10"/>
      <c r="F466" s="10"/>
      <c r="G466" s="10"/>
      <c r="H466" s="10"/>
      <c r="I466" s="10"/>
      <c r="J466" s="10"/>
      <c r="K466" s="12"/>
      <c r="L466" s="12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4"/>
      <c r="BK466" s="14"/>
      <c r="BL466" s="14"/>
      <c r="BM466" s="14"/>
      <c r="BN466" s="14"/>
    </row>
    <row r="467" spans="1:66" x14ac:dyDescent="0.25">
      <c r="A467" s="10"/>
      <c r="B467" s="10"/>
      <c r="C467" s="10"/>
      <c r="D467" s="17"/>
      <c r="E467" s="10"/>
      <c r="F467" s="10"/>
      <c r="G467" s="10"/>
      <c r="H467" s="10"/>
      <c r="I467" s="10"/>
      <c r="J467" s="10"/>
      <c r="K467" s="12"/>
      <c r="L467" s="12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4"/>
      <c r="BK467" s="14"/>
      <c r="BL467" s="14"/>
      <c r="BM467" s="14"/>
      <c r="BN467" s="14"/>
    </row>
    <row r="468" spans="1:66" x14ac:dyDescent="0.25">
      <c r="A468" s="10"/>
      <c r="B468" s="10"/>
      <c r="C468" s="10"/>
      <c r="D468" s="17"/>
      <c r="E468" s="10"/>
      <c r="F468" s="10"/>
      <c r="G468" s="10"/>
      <c r="H468" s="10"/>
      <c r="I468" s="10"/>
      <c r="J468" s="10"/>
      <c r="K468" s="12"/>
      <c r="L468" s="12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4"/>
      <c r="BK468" s="14"/>
      <c r="BL468" s="14"/>
      <c r="BM468" s="14"/>
      <c r="BN468" s="14"/>
    </row>
    <row r="469" spans="1:66" x14ac:dyDescent="0.25">
      <c r="A469" s="10"/>
      <c r="B469" s="10"/>
      <c r="C469" s="10"/>
      <c r="D469" s="17"/>
      <c r="E469" s="10"/>
      <c r="F469" s="10"/>
      <c r="G469" s="10"/>
      <c r="H469" s="10"/>
      <c r="I469" s="10"/>
      <c r="J469" s="10"/>
      <c r="K469" s="12"/>
      <c r="L469" s="12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4"/>
      <c r="BK469" s="14"/>
      <c r="BL469" s="14"/>
      <c r="BM469" s="14"/>
      <c r="BN469" s="14"/>
    </row>
    <row r="470" spans="1:66" x14ac:dyDescent="0.25">
      <c r="A470" s="10"/>
      <c r="B470" s="10"/>
      <c r="C470" s="10"/>
      <c r="D470" s="17"/>
      <c r="E470" s="10"/>
      <c r="F470" s="10"/>
      <c r="G470" s="10"/>
      <c r="H470" s="10"/>
      <c r="I470" s="10"/>
      <c r="J470" s="10"/>
      <c r="K470" s="12"/>
      <c r="L470" s="12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4"/>
      <c r="BK470" s="14"/>
      <c r="BL470" s="14"/>
      <c r="BM470" s="14"/>
      <c r="BN470" s="14"/>
    </row>
    <row r="471" spans="1:66" x14ac:dyDescent="0.25">
      <c r="A471" s="10"/>
      <c r="B471" s="10"/>
      <c r="C471" s="10"/>
      <c r="D471" s="17"/>
      <c r="E471" s="10"/>
      <c r="F471" s="10"/>
      <c r="G471" s="10"/>
      <c r="H471" s="10"/>
      <c r="I471" s="10"/>
      <c r="J471" s="10"/>
      <c r="K471" s="12"/>
      <c r="L471" s="12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4"/>
      <c r="BK471" s="14"/>
      <c r="BL471" s="14"/>
      <c r="BM471" s="14"/>
      <c r="BN471" s="14"/>
    </row>
    <row r="472" spans="1:66" x14ac:dyDescent="0.25">
      <c r="A472" s="10"/>
      <c r="B472" s="10"/>
      <c r="C472" s="10"/>
      <c r="D472" s="17"/>
      <c r="E472" s="10"/>
      <c r="F472" s="10"/>
      <c r="G472" s="10"/>
      <c r="H472" s="10"/>
      <c r="I472" s="10"/>
      <c r="J472" s="10"/>
      <c r="K472" s="12"/>
      <c r="L472" s="12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4"/>
      <c r="BK472" s="14"/>
      <c r="BL472" s="14"/>
      <c r="BM472" s="14"/>
      <c r="BN472" s="14"/>
    </row>
    <row r="473" spans="1:66" x14ac:dyDescent="0.25">
      <c r="A473" s="10"/>
      <c r="B473" s="10"/>
      <c r="C473" s="10"/>
      <c r="D473" s="17"/>
      <c r="E473" s="10"/>
      <c r="F473" s="10"/>
      <c r="G473" s="10"/>
      <c r="H473" s="10"/>
      <c r="I473" s="10"/>
      <c r="J473" s="10"/>
      <c r="K473" s="12"/>
      <c r="L473" s="12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4"/>
      <c r="BK473" s="14"/>
      <c r="BL473" s="14"/>
      <c r="BM473" s="14"/>
      <c r="BN473" s="14"/>
    </row>
    <row r="474" spans="1:66" x14ac:dyDescent="0.25">
      <c r="A474" s="10"/>
      <c r="B474" s="10"/>
      <c r="C474" s="10"/>
      <c r="D474" s="17"/>
      <c r="E474" s="10"/>
      <c r="F474" s="10"/>
      <c r="G474" s="10"/>
      <c r="H474" s="10"/>
      <c r="I474" s="10"/>
      <c r="J474" s="10"/>
      <c r="K474" s="12"/>
      <c r="L474" s="12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4"/>
      <c r="BK474" s="14"/>
      <c r="BL474" s="14"/>
      <c r="BM474" s="14"/>
      <c r="BN474" s="14"/>
    </row>
    <row r="475" spans="1:66" x14ac:dyDescent="0.25">
      <c r="A475" s="10"/>
      <c r="B475" s="10"/>
      <c r="C475" s="10"/>
      <c r="D475" s="17"/>
      <c r="E475" s="10"/>
      <c r="F475" s="10"/>
      <c r="G475" s="10"/>
      <c r="H475" s="10"/>
      <c r="I475" s="10"/>
      <c r="J475" s="10"/>
      <c r="K475" s="12"/>
      <c r="L475" s="12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4"/>
      <c r="BK475" s="14"/>
      <c r="BL475" s="14"/>
      <c r="BM475" s="14"/>
      <c r="BN475" s="14"/>
    </row>
    <row r="476" spans="1:66" x14ac:dyDescent="0.25">
      <c r="A476" s="10"/>
      <c r="B476" s="10"/>
      <c r="C476" s="10"/>
      <c r="D476" s="17"/>
      <c r="E476" s="10"/>
      <c r="F476" s="10"/>
      <c r="G476" s="10"/>
      <c r="H476" s="10"/>
      <c r="I476" s="10"/>
      <c r="J476" s="10"/>
      <c r="K476" s="12"/>
      <c r="L476" s="12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4"/>
      <c r="BK476" s="14"/>
      <c r="BL476" s="14"/>
      <c r="BM476" s="14"/>
      <c r="BN476" s="14"/>
    </row>
    <row r="477" spans="1:66" x14ac:dyDescent="0.25">
      <c r="A477" s="10"/>
      <c r="B477" s="10"/>
      <c r="C477" s="10"/>
      <c r="D477" s="17"/>
      <c r="E477" s="10"/>
      <c r="F477" s="10"/>
      <c r="G477" s="10"/>
      <c r="H477" s="10"/>
      <c r="I477" s="10"/>
      <c r="J477" s="10"/>
      <c r="K477" s="12"/>
      <c r="L477" s="12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4"/>
      <c r="BK477" s="14"/>
      <c r="BL477" s="14"/>
      <c r="BM477" s="14"/>
      <c r="BN477" s="14"/>
    </row>
    <row r="478" spans="1:66" x14ac:dyDescent="0.25">
      <c r="A478" s="10"/>
      <c r="B478" s="10"/>
      <c r="C478" s="10"/>
      <c r="D478" s="17"/>
      <c r="E478" s="10"/>
      <c r="F478" s="10"/>
      <c r="G478" s="10"/>
      <c r="H478" s="10"/>
      <c r="I478" s="10"/>
      <c r="J478" s="10"/>
      <c r="K478" s="12"/>
      <c r="L478" s="12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4"/>
      <c r="BK478" s="14"/>
      <c r="BL478" s="14"/>
      <c r="BM478" s="14"/>
      <c r="BN478" s="14"/>
    </row>
    <row r="479" spans="1:66" x14ac:dyDescent="0.25">
      <c r="A479" s="10"/>
      <c r="B479" s="10"/>
      <c r="C479" s="10"/>
      <c r="D479" s="17"/>
      <c r="E479" s="10"/>
      <c r="F479" s="10"/>
      <c r="G479" s="10"/>
      <c r="H479" s="10"/>
      <c r="I479" s="10"/>
      <c r="J479" s="10"/>
      <c r="K479" s="12"/>
      <c r="L479" s="12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4"/>
      <c r="BK479" s="14"/>
      <c r="BL479" s="14"/>
      <c r="BM479" s="14"/>
      <c r="BN479" s="14"/>
    </row>
    <row r="480" spans="1:66" x14ac:dyDescent="0.25">
      <c r="A480" s="10"/>
      <c r="B480" s="10"/>
      <c r="C480" s="10"/>
      <c r="D480" s="17"/>
      <c r="E480" s="10"/>
      <c r="F480" s="10"/>
      <c r="G480" s="10"/>
      <c r="H480" s="10"/>
      <c r="I480" s="10"/>
      <c r="J480" s="10"/>
      <c r="K480" s="12"/>
      <c r="L480" s="12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4"/>
      <c r="BK480" s="14"/>
      <c r="BL480" s="14"/>
      <c r="BM480" s="14"/>
      <c r="BN480" s="14"/>
    </row>
    <row r="481" spans="1:66" x14ac:dyDescent="0.25">
      <c r="A481" s="10"/>
      <c r="B481" s="10"/>
      <c r="C481" s="10"/>
      <c r="D481" s="17"/>
      <c r="E481" s="10"/>
      <c r="F481" s="10"/>
      <c r="G481" s="10"/>
      <c r="H481" s="10"/>
      <c r="I481" s="10"/>
      <c r="J481" s="10"/>
      <c r="K481" s="12"/>
      <c r="L481" s="12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4"/>
      <c r="BK481" s="14"/>
      <c r="BL481" s="14"/>
      <c r="BM481" s="14"/>
      <c r="BN481" s="14"/>
    </row>
    <row r="482" spans="1:66" x14ac:dyDescent="0.25">
      <c r="A482" s="10"/>
      <c r="B482" s="10"/>
      <c r="C482" s="10"/>
      <c r="D482" s="17"/>
      <c r="E482" s="10"/>
      <c r="F482" s="10"/>
      <c r="G482" s="10"/>
      <c r="H482" s="10"/>
      <c r="I482" s="10"/>
      <c r="J482" s="10"/>
      <c r="K482" s="12"/>
      <c r="L482" s="12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4"/>
      <c r="BK482" s="14"/>
      <c r="BL482" s="14"/>
      <c r="BM482" s="14"/>
      <c r="BN482" s="14"/>
    </row>
    <row r="483" spans="1:66" x14ac:dyDescent="0.25">
      <c r="A483" s="10"/>
      <c r="B483" s="10"/>
      <c r="C483" s="10"/>
      <c r="D483" s="17"/>
      <c r="E483" s="10"/>
      <c r="F483" s="10"/>
      <c r="G483" s="10"/>
      <c r="H483" s="10"/>
      <c r="I483" s="10"/>
      <c r="J483" s="10"/>
      <c r="K483" s="12"/>
      <c r="L483" s="12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4"/>
      <c r="BK483" s="14"/>
      <c r="BL483" s="14"/>
      <c r="BM483" s="14"/>
      <c r="BN483" s="14"/>
    </row>
    <row r="484" spans="1:66" x14ac:dyDescent="0.25">
      <c r="A484" s="10"/>
      <c r="B484" s="10"/>
      <c r="C484" s="10"/>
      <c r="D484" s="17"/>
      <c r="E484" s="10"/>
      <c r="F484" s="10"/>
      <c r="G484" s="10"/>
      <c r="H484" s="10"/>
      <c r="I484" s="10"/>
      <c r="J484" s="10"/>
      <c r="K484" s="12"/>
      <c r="L484" s="12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4"/>
      <c r="BK484" s="14"/>
      <c r="BL484" s="14"/>
      <c r="BM484" s="14"/>
      <c r="BN484" s="14"/>
    </row>
    <row r="485" spans="1:66" s="10" customFormat="1" x14ac:dyDescent="0.25">
      <c r="D485" s="17"/>
      <c r="K485" s="12"/>
      <c r="L485" s="12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4"/>
      <c r="BK485" s="14"/>
      <c r="BL485" s="14"/>
      <c r="BM485" s="14"/>
      <c r="BN485" s="14"/>
    </row>
    <row r="486" spans="1:66" x14ac:dyDescent="0.25">
      <c r="A486" s="10"/>
      <c r="B486" s="10"/>
      <c r="C486" s="10"/>
      <c r="D486" s="17"/>
      <c r="E486" s="10"/>
      <c r="F486" s="10"/>
      <c r="G486" s="10"/>
      <c r="H486" s="10"/>
      <c r="I486" s="10"/>
      <c r="J486" s="10"/>
      <c r="K486" s="12"/>
      <c r="L486" s="12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4"/>
      <c r="BK486" s="14"/>
      <c r="BL486" s="14"/>
      <c r="BM486" s="14"/>
      <c r="BN486" s="14"/>
    </row>
    <row r="487" spans="1:66" x14ac:dyDescent="0.25">
      <c r="A487" s="10"/>
      <c r="B487" s="10"/>
      <c r="C487" s="10"/>
      <c r="D487" s="17"/>
      <c r="E487" s="10"/>
      <c r="F487" s="10"/>
      <c r="G487" s="10"/>
      <c r="H487" s="10"/>
      <c r="I487" s="10"/>
      <c r="J487" s="10"/>
      <c r="K487" s="12"/>
      <c r="L487" s="12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4"/>
      <c r="BK487" s="14"/>
      <c r="BL487" s="14"/>
      <c r="BM487" s="14"/>
      <c r="BN487" s="14"/>
    </row>
    <row r="488" spans="1:66" x14ac:dyDescent="0.25">
      <c r="A488" s="10"/>
      <c r="B488" s="10"/>
      <c r="C488" s="10"/>
      <c r="D488" s="17"/>
      <c r="E488" s="10"/>
      <c r="F488" s="10"/>
      <c r="G488" s="10"/>
      <c r="H488" s="10"/>
      <c r="I488" s="10"/>
      <c r="J488" s="10"/>
      <c r="K488" s="12"/>
      <c r="L488" s="12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4"/>
      <c r="BK488" s="14"/>
      <c r="BL488" s="14"/>
      <c r="BM488" s="14"/>
      <c r="BN488" s="14"/>
    </row>
    <row r="489" spans="1:66" x14ac:dyDescent="0.25">
      <c r="A489" s="10"/>
      <c r="B489" s="10"/>
      <c r="C489" s="10"/>
      <c r="D489" s="17"/>
      <c r="E489" s="10"/>
      <c r="F489" s="10"/>
      <c r="G489" s="10"/>
      <c r="H489" s="10"/>
      <c r="I489" s="10"/>
      <c r="J489" s="10"/>
      <c r="K489" s="12"/>
      <c r="L489" s="12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4"/>
      <c r="BK489" s="14"/>
      <c r="BL489" s="14"/>
      <c r="BM489" s="14"/>
      <c r="BN489" s="14"/>
    </row>
    <row r="490" spans="1:66" x14ac:dyDescent="0.25">
      <c r="A490" s="10"/>
      <c r="B490" s="10"/>
      <c r="C490" s="10"/>
      <c r="D490" s="17"/>
      <c r="E490" s="10"/>
      <c r="F490" s="10"/>
      <c r="G490" s="10"/>
      <c r="H490" s="10"/>
      <c r="I490" s="10"/>
      <c r="J490" s="10"/>
      <c r="K490" s="12"/>
      <c r="L490" s="12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4"/>
      <c r="BK490" s="14"/>
      <c r="BL490" s="14"/>
      <c r="BM490" s="14"/>
      <c r="BN490" s="14"/>
    </row>
    <row r="491" spans="1:66" x14ac:dyDescent="0.25">
      <c r="A491" s="10"/>
      <c r="B491" s="10"/>
      <c r="C491" s="10"/>
      <c r="D491" s="17"/>
      <c r="E491" s="10"/>
      <c r="F491" s="10"/>
      <c r="G491" s="10"/>
      <c r="H491" s="10"/>
      <c r="I491" s="10"/>
      <c r="J491" s="10"/>
      <c r="K491" s="12"/>
      <c r="L491" s="12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4"/>
      <c r="BK491" s="14"/>
      <c r="BL491" s="14"/>
      <c r="BM491" s="14"/>
      <c r="BN491" s="14"/>
    </row>
    <row r="492" spans="1:66" x14ac:dyDescent="0.25">
      <c r="A492" s="10"/>
      <c r="B492" s="10"/>
      <c r="C492" s="10"/>
      <c r="D492" s="17"/>
      <c r="E492" s="10"/>
      <c r="F492" s="10"/>
      <c r="G492" s="10"/>
      <c r="H492" s="10"/>
      <c r="I492" s="10"/>
      <c r="J492" s="10"/>
      <c r="K492" s="12"/>
      <c r="L492" s="12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4"/>
      <c r="BK492" s="14"/>
      <c r="BL492" s="14"/>
      <c r="BM492" s="14"/>
      <c r="BN492" s="14"/>
    </row>
    <row r="493" spans="1:66" x14ac:dyDescent="0.25">
      <c r="A493" s="10"/>
      <c r="B493" s="10"/>
      <c r="C493" s="10"/>
      <c r="D493" s="17"/>
      <c r="E493" s="10"/>
      <c r="F493" s="10"/>
      <c r="G493" s="10"/>
      <c r="H493" s="10"/>
      <c r="I493" s="10"/>
      <c r="J493" s="10"/>
      <c r="K493" s="12"/>
      <c r="L493" s="12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4"/>
      <c r="BK493" s="14"/>
      <c r="BL493" s="14"/>
      <c r="BM493" s="14"/>
      <c r="BN493" s="14"/>
    </row>
    <row r="494" spans="1:66" x14ac:dyDescent="0.25">
      <c r="A494" s="10"/>
      <c r="B494" s="10"/>
      <c r="C494" s="10"/>
      <c r="D494" s="17"/>
      <c r="E494" s="10"/>
      <c r="F494" s="10"/>
      <c r="G494" s="10"/>
      <c r="H494" s="10"/>
      <c r="I494" s="10"/>
      <c r="J494" s="10"/>
      <c r="K494" s="12"/>
      <c r="L494" s="12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4"/>
      <c r="BK494" s="14"/>
      <c r="BL494" s="14"/>
      <c r="BM494" s="14"/>
      <c r="BN494" s="14"/>
    </row>
    <row r="495" spans="1:66" x14ac:dyDescent="0.25">
      <c r="A495" s="10"/>
      <c r="B495" s="10"/>
      <c r="C495" s="10"/>
      <c r="D495" s="17"/>
      <c r="E495" s="10"/>
      <c r="F495" s="10"/>
      <c r="G495" s="10"/>
      <c r="H495" s="10"/>
      <c r="I495" s="10"/>
      <c r="J495" s="10"/>
      <c r="K495" s="12"/>
      <c r="L495" s="12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4"/>
      <c r="BK495" s="14"/>
      <c r="BL495" s="14"/>
      <c r="BM495" s="14"/>
      <c r="BN495" s="14"/>
    </row>
    <row r="496" spans="1:66" x14ac:dyDescent="0.25">
      <c r="A496" s="10"/>
      <c r="B496" s="10"/>
      <c r="C496" s="10"/>
      <c r="D496" s="17"/>
      <c r="E496" s="10"/>
      <c r="F496" s="10"/>
      <c r="G496" s="10"/>
      <c r="H496" s="10"/>
      <c r="I496" s="10"/>
      <c r="J496" s="10"/>
      <c r="K496" s="12"/>
      <c r="L496" s="12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4"/>
      <c r="BK496" s="14"/>
      <c r="BL496" s="14"/>
      <c r="BM496" s="14"/>
      <c r="BN496" s="14"/>
    </row>
    <row r="497" spans="1:66" x14ac:dyDescent="0.25">
      <c r="A497" s="10"/>
      <c r="B497" s="10"/>
      <c r="C497" s="10"/>
      <c r="D497" s="17"/>
      <c r="E497" s="10"/>
      <c r="F497" s="10"/>
      <c r="G497" s="10"/>
      <c r="H497" s="10"/>
      <c r="I497" s="10"/>
      <c r="J497" s="10"/>
      <c r="K497" s="12"/>
      <c r="L497" s="12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4"/>
      <c r="BK497" s="14"/>
      <c r="BL497" s="14"/>
      <c r="BM497" s="14"/>
      <c r="BN497" s="14"/>
    </row>
    <row r="498" spans="1:66" x14ac:dyDescent="0.25">
      <c r="A498" s="10"/>
      <c r="B498" s="10"/>
      <c r="C498" s="10"/>
      <c r="D498" s="17"/>
      <c r="E498" s="10"/>
      <c r="F498" s="10"/>
      <c r="G498" s="10"/>
      <c r="H498" s="10"/>
      <c r="I498" s="10"/>
      <c r="J498" s="10"/>
      <c r="K498" s="12"/>
      <c r="L498" s="12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4"/>
      <c r="BK498" s="14"/>
      <c r="BL498" s="14"/>
      <c r="BM498" s="14"/>
      <c r="BN498" s="14"/>
    </row>
    <row r="499" spans="1:66" x14ac:dyDescent="0.25">
      <c r="A499" s="10"/>
      <c r="B499" s="10"/>
      <c r="C499" s="10"/>
      <c r="D499" s="17"/>
      <c r="E499" s="10"/>
      <c r="F499" s="10"/>
      <c r="G499" s="10"/>
      <c r="H499" s="10"/>
      <c r="I499" s="10"/>
      <c r="J499" s="10"/>
      <c r="K499" s="12"/>
      <c r="L499" s="12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4"/>
      <c r="BK499" s="14"/>
      <c r="BL499" s="14"/>
      <c r="BM499" s="14"/>
      <c r="BN499" s="14"/>
    </row>
    <row r="500" spans="1:66" x14ac:dyDescent="0.25">
      <c r="A500" s="10"/>
      <c r="B500" s="10"/>
      <c r="C500" s="10"/>
      <c r="D500" s="17"/>
      <c r="E500" s="10"/>
      <c r="F500" s="10"/>
      <c r="G500" s="10"/>
      <c r="H500" s="10"/>
      <c r="I500" s="10"/>
      <c r="J500" s="10"/>
      <c r="K500" s="12"/>
      <c r="L500" s="12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4"/>
      <c r="BK500" s="14"/>
      <c r="BL500" s="14"/>
      <c r="BM500" s="14"/>
      <c r="BN500" s="14"/>
    </row>
    <row r="501" spans="1:66" x14ac:dyDescent="0.25">
      <c r="A501" s="10"/>
      <c r="B501" s="10"/>
      <c r="C501" s="10"/>
      <c r="D501" s="17"/>
      <c r="E501" s="10"/>
      <c r="F501" s="10"/>
      <c r="G501" s="10"/>
      <c r="H501" s="10"/>
      <c r="I501" s="10"/>
      <c r="J501" s="10"/>
      <c r="K501" s="12"/>
      <c r="L501" s="12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4"/>
      <c r="BK501" s="14"/>
      <c r="BL501" s="14"/>
      <c r="BM501" s="14"/>
      <c r="BN501" s="14"/>
    </row>
    <row r="502" spans="1:66" x14ac:dyDescent="0.25">
      <c r="A502" s="10"/>
      <c r="B502" s="10"/>
      <c r="C502" s="10"/>
      <c r="D502" s="17"/>
      <c r="E502" s="10"/>
      <c r="F502" s="10"/>
      <c r="G502" s="10"/>
      <c r="H502" s="10"/>
      <c r="I502" s="10"/>
      <c r="J502" s="10"/>
      <c r="K502" s="12"/>
      <c r="L502" s="12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4"/>
      <c r="BK502" s="14"/>
      <c r="BL502" s="14"/>
      <c r="BM502" s="14"/>
      <c r="BN502" s="14"/>
    </row>
    <row r="503" spans="1:66" x14ac:dyDescent="0.25">
      <c r="A503" s="10"/>
      <c r="B503" s="10"/>
      <c r="C503" s="10"/>
      <c r="D503" s="17"/>
      <c r="E503" s="10"/>
      <c r="F503" s="10"/>
      <c r="G503" s="10"/>
      <c r="H503" s="10"/>
      <c r="I503" s="10"/>
      <c r="J503" s="10"/>
      <c r="K503" s="12"/>
      <c r="L503" s="12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4"/>
      <c r="BK503" s="14"/>
      <c r="BL503" s="14"/>
      <c r="BM503" s="14"/>
      <c r="BN503" s="14"/>
    </row>
    <row r="504" spans="1:66" x14ac:dyDescent="0.25">
      <c r="A504" s="10"/>
      <c r="B504" s="10"/>
      <c r="C504" s="10"/>
      <c r="D504" s="17"/>
      <c r="E504" s="10"/>
      <c r="F504" s="10"/>
      <c r="G504" s="10"/>
      <c r="H504" s="10"/>
      <c r="I504" s="10"/>
      <c r="J504" s="10"/>
      <c r="K504" s="12"/>
      <c r="L504" s="12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4"/>
      <c r="BK504" s="14"/>
      <c r="BL504" s="14"/>
      <c r="BM504" s="14"/>
      <c r="BN504" s="14"/>
    </row>
    <row r="505" spans="1:66" x14ac:dyDescent="0.25">
      <c r="A505" s="10"/>
      <c r="B505" s="10"/>
      <c r="C505" s="10"/>
      <c r="D505" s="17"/>
      <c r="E505" s="10"/>
      <c r="F505" s="10"/>
      <c r="G505" s="10"/>
      <c r="H505" s="10"/>
      <c r="I505" s="10"/>
      <c r="J505" s="10"/>
      <c r="K505" s="12"/>
      <c r="L505" s="12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4"/>
      <c r="BK505" s="14"/>
      <c r="BL505" s="14"/>
      <c r="BM505" s="14"/>
      <c r="BN505" s="14"/>
    </row>
    <row r="506" spans="1:66" s="10" customFormat="1" x14ac:dyDescent="0.25">
      <c r="D506" s="17"/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1:66" x14ac:dyDescent="0.25">
      <c r="A507" s="10"/>
      <c r="B507" s="10"/>
      <c r="C507" s="10"/>
      <c r="D507" s="17"/>
      <c r="E507" s="10"/>
      <c r="F507" s="10"/>
      <c r="G507" s="10"/>
      <c r="H507" s="10"/>
      <c r="I507" s="10"/>
      <c r="J507" s="10"/>
      <c r="K507" s="12"/>
      <c r="L507" s="12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4"/>
      <c r="BK507" s="14"/>
      <c r="BL507" s="14"/>
      <c r="BM507" s="14"/>
      <c r="BN507" s="14"/>
    </row>
    <row r="508" spans="1:66" x14ac:dyDescent="0.25">
      <c r="A508" s="10"/>
      <c r="B508" s="10"/>
      <c r="C508" s="10"/>
      <c r="D508" s="17"/>
      <c r="E508" s="10"/>
      <c r="F508" s="10"/>
      <c r="G508" s="10"/>
      <c r="H508" s="10"/>
      <c r="I508" s="10"/>
      <c r="J508" s="10"/>
      <c r="K508" s="12"/>
      <c r="L508" s="12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4"/>
      <c r="BK508" s="14"/>
      <c r="BL508" s="14"/>
      <c r="BM508" s="14"/>
      <c r="BN508" s="14"/>
    </row>
    <row r="509" spans="1:66" x14ac:dyDescent="0.25">
      <c r="A509" s="10"/>
      <c r="B509" s="10"/>
      <c r="C509" s="10"/>
      <c r="D509" s="17"/>
      <c r="E509" s="10"/>
      <c r="F509" s="10"/>
      <c r="G509" s="10"/>
      <c r="H509" s="10"/>
      <c r="I509" s="10"/>
      <c r="J509" s="10"/>
      <c r="K509" s="12"/>
      <c r="L509" s="12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4"/>
      <c r="BK509" s="14"/>
      <c r="BL509" s="14"/>
      <c r="BM509" s="14"/>
      <c r="BN509" s="14"/>
    </row>
    <row r="510" spans="1:66" x14ac:dyDescent="0.25">
      <c r="A510" s="10"/>
      <c r="B510" s="10"/>
      <c r="C510" s="10"/>
      <c r="D510" s="17"/>
      <c r="E510" s="10"/>
      <c r="F510" s="10"/>
      <c r="G510" s="10"/>
      <c r="H510" s="10"/>
      <c r="I510" s="10"/>
      <c r="J510" s="10"/>
      <c r="K510" s="12"/>
      <c r="L510" s="12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4"/>
      <c r="BK510" s="14"/>
      <c r="BL510" s="14"/>
      <c r="BM510" s="14"/>
      <c r="BN510" s="14"/>
    </row>
    <row r="511" spans="1:66" x14ac:dyDescent="0.25">
      <c r="A511" s="10"/>
      <c r="B511" s="10"/>
      <c r="C511" s="10"/>
      <c r="D511" s="17"/>
      <c r="E511" s="10"/>
      <c r="F511" s="10"/>
      <c r="G511" s="10"/>
      <c r="H511" s="10"/>
      <c r="I511" s="10"/>
      <c r="J511" s="10"/>
      <c r="K511" s="12"/>
      <c r="L511" s="12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4"/>
      <c r="BK511" s="14"/>
      <c r="BL511" s="14"/>
      <c r="BM511" s="14"/>
      <c r="BN511" s="14"/>
    </row>
    <row r="512" spans="1:66" x14ac:dyDescent="0.25">
      <c r="A512" s="10"/>
      <c r="B512" s="10"/>
      <c r="C512" s="10"/>
      <c r="D512" s="17"/>
      <c r="E512" s="10"/>
      <c r="F512" s="10"/>
      <c r="G512" s="10"/>
      <c r="H512" s="10"/>
      <c r="I512" s="10"/>
      <c r="J512" s="10"/>
      <c r="K512" s="12"/>
      <c r="L512" s="12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4"/>
      <c r="BK512" s="14"/>
      <c r="BL512" s="14"/>
      <c r="BM512" s="14"/>
      <c r="BN512" s="14"/>
    </row>
    <row r="513" spans="1:66" x14ac:dyDescent="0.25">
      <c r="A513" s="10"/>
      <c r="B513" s="10"/>
      <c r="C513" s="10"/>
      <c r="D513" s="17"/>
      <c r="E513" s="10"/>
      <c r="F513" s="10"/>
      <c r="G513" s="10"/>
      <c r="H513" s="10"/>
      <c r="I513" s="10"/>
      <c r="J513" s="10"/>
      <c r="K513" s="12"/>
      <c r="L513" s="12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4"/>
      <c r="BK513" s="14"/>
      <c r="BL513" s="14"/>
      <c r="BM513" s="14"/>
      <c r="BN513" s="14"/>
    </row>
    <row r="514" spans="1:66" x14ac:dyDescent="0.25">
      <c r="A514" s="10"/>
      <c r="B514" s="10"/>
      <c r="C514" s="10"/>
      <c r="D514" s="17"/>
      <c r="E514" s="10"/>
      <c r="F514" s="10"/>
      <c r="G514" s="10"/>
      <c r="H514" s="10"/>
      <c r="I514" s="10"/>
      <c r="J514" s="10"/>
      <c r="K514" s="12"/>
      <c r="L514" s="12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4"/>
      <c r="BK514" s="14"/>
      <c r="BL514" s="14"/>
      <c r="BM514" s="14"/>
      <c r="BN514" s="14"/>
    </row>
    <row r="515" spans="1:66" x14ac:dyDescent="0.25">
      <c r="A515" s="10"/>
      <c r="B515" s="10"/>
      <c r="C515" s="10"/>
      <c r="D515" s="18"/>
      <c r="E515" s="10"/>
      <c r="F515" s="10"/>
      <c r="G515" s="10"/>
      <c r="H515" s="10"/>
      <c r="I515" s="10"/>
      <c r="J515" s="10"/>
      <c r="K515" s="12"/>
      <c r="L515" s="12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4"/>
      <c r="BK515" s="14"/>
      <c r="BL515" s="14"/>
      <c r="BM515" s="14"/>
      <c r="BN515" s="14"/>
    </row>
    <row r="516" spans="1:66" x14ac:dyDescent="0.25">
      <c r="A516" s="10"/>
      <c r="B516" s="10"/>
      <c r="C516" s="10"/>
      <c r="D516" s="18"/>
      <c r="E516" s="10"/>
      <c r="F516" s="10"/>
      <c r="G516" s="10"/>
      <c r="H516" s="10"/>
      <c r="I516" s="10"/>
      <c r="J516" s="10"/>
      <c r="K516" s="12"/>
      <c r="L516" s="12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4"/>
      <c r="BK516" s="14"/>
      <c r="BL516" s="14"/>
      <c r="BM516" s="14"/>
      <c r="BN516" s="14"/>
    </row>
    <row r="517" spans="1:66" x14ac:dyDescent="0.25">
      <c r="A517" s="10"/>
      <c r="B517" s="10"/>
      <c r="C517" s="10"/>
      <c r="D517" s="18"/>
      <c r="E517" s="10"/>
      <c r="F517" s="10"/>
      <c r="G517" s="10"/>
      <c r="H517" s="10"/>
      <c r="I517" s="10"/>
      <c r="J517" s="10"/>
      <c r="K517" s="12"/>
      <c r="L517" s="12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4"/>
      <c r="BK517" s="14"/>
      <c r="BL517" s="14"/>
      <c r="BM517" s="14"/>
      <c r="BN517" s="14"/>
    </row>
    <row r="518" spans="1:66" x14ac:dyDescent="0.25">
      <c r="A518" s="10"/>
      <c r="B518" s="10"/>
      <c r="C518" s="10"/>
      <c r="D518" s="18"/>
      <c r="E518" s="10"/>
      <c r="F518" s="10"/>
      <c r="G518" s="10"/>
      <c r="H518" s="10"/>
      <c r="I518" s="10"/>
      <c r="J518" s="10"/>
      <c r="K518" s="12"/>
      <c r="L518" s="12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4"/>
      <c r="BK518" s="14"/>
      <c r="BL518" s="14"/>
      <c r="BM518" s="14"/>
      <c r="BN518" s="14"/>
    </row>
    <row r="519" spans="1:66" x14ac:dyDescent="0.25">
      <c r="A519" s="10"/>
      <c r="B519" s="10"/>
      <c r="C519" s="10"/>
      <c r="D519" s="18"/>
      <c r="E519" s="10"/>
      <c r="F519" s="10"/>
      <c r="G519" s="10"/>
      <c r="H519" s="10"/>
      <c r="I519" s="10"/>
      <c r="J519" s="10"/>
      <c r="K519" s="12"/>
      <c r="L519" s="12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4"/>
      <c r="BK519" s="14"/>
      <c r="BL519" s="14"/>
      <c r="BM519" s="14"/>
      <c r="BN519" s="14"/>
    </row>
    <row r="520" spans="1:66" x14ac:dyDescent="0.25">
      <c r="A520" s="10"/>
      <c r="B520" s="10"/>
      <c r="C520" s="10"/>
      <c r="D520" s="18"/>
      <c r="E520" s="10"/>
      <c r="F520" s="10"/>
      <c r="G520" s="10"/>
      <c r="H520" s="10"/>
      <c r="I520" s="10"/>
      <c r="J520" s="10"/>
      <c r="K520" s="12"/>
      <c r="L520" s="12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4"/>
      <c r="BK520" s="14"/>
      <c r="BL520" s="14"/>
      <c r="BM520" s="14"/>
      <c r="BN520" s="14"/>
    </row>
    <row r="521" spans="1:66" x14ac:dyDescent="0.25">
      <c r="A521" s="10"/>
      <c r="B521" s="10"/>
      <c r="C521" s="10"/>
      <c r="D521" s="18"/>
      <c r="E521" s="10"/>
      <c r="F521" s="10"/>
      <c r="G521" s="10"/>
      <c r="H521" s="10"/>
      <c r="I521" s="10"/>
      <c r="J521" s="10"/>
      <c r="K521" s="12"/>
      <c r="L521" s="12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4"/>
      <c r="BK521" s="14"/>
      <c r="BL521" s="14"/>
      <c r="BM521" s="14"/>
      <c r="BN521" s="14"/>
    </row>
    <row r="522" spans="1:66" x14ac:dyDescent="0.25">
      <c r="A522" s="10"/>
      <c r="B522" s="10"/>
      <c r="C522" s="10"/>
      <c r="D522" s="18"/>
      <c r="E522" s="10"/>
      <c r="F522" s="10"/>
      <c r="G522" s="10"/>
      <c r="H522" s="10"/>
      <c r="I522" s="10"/>
      <c r="J522" s="10"/>
      <c r="K522" s="12"/>
      <c r="L522" s="12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4"/>
      <c r="BK522" s="14"/>
      <c r="BL522" s="14"/>
      <c r="BM522" s="14"/>
      <c r="BN522" s="14"/>
    </row>
    <row r="523" spans="1:66" x14ac:dyDescent="0.25">
      <c r="A523" s="10"/>
      <c r="B523" s="10"/>
      <c r="C523" s="10"/>
      <c r="D523" s="18"/>
      <c r="E523" s="10"/>
      <c r="F523" s="10"/>
      <c r="G523" s="10"/>
      <c r="H523" s="10"/>
      <c r="I523" s="10"/>
      <c r="J523" s="10"/>
      <c r="K523" s="12"/>
      <c r="L523" s="12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4"/>
      <c r="BK523" s="14"/>
      <c r="BL523" s="14"/>
      <c r="BM523" s="14"/>
      <c r="BN523" s="14"/>
    </row>
    <row r="524" spans="1:66" x14ac:dyDescent="0.25">
      <c r="A524" s="10"/>
      <c r="B524" s="10"/>
      <c r="C524" s="10"/>
      <c r="D524" s="18"/>
      <c r="E524" s="10"/>
      <c r="F524" s="10"/>
      <c r="G524" s="10"/>
      <c r="H524" s="10"/>
      <c r="I524" s="10"/>
      <c r="J524" s="10"/>
      <c r="K524" s="12"/>
      <c r="L524" s="12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4"/>
      <c r="BK524" s="14"/>
      <c r="BL524" s="14"/>
      <c r="BM524" s="14"/>
      <c r="BN524" s="14"/>
    </row>
    <row r="525" spans="1:66" x14ac:dyDescent="0.25">
      <c r="A525" s="10"/>
      <c r="B525" s="10"/>
      <c r="C525" s="10"/>
      <c r="D525" s="18"/>
      <c r="E525" s="10"/>
      <c r="F525" s="10"/>
      <c r="G525" s="10"/>
      <c r="H525" s="10"/>
      <c r="I525" s="10"/>
      <c r="J525" s="10"/>
      <c r="K525" s="12"/>
      <c r="L525" s="12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4"/>
      <c r="BK525" s="14"/>
      <c r="BL525" s="14"/>
      <c r="BM525" s="14"/>
      <c r="BN525" s="14"/>
    </row>
    <row r="526" spans="1:66" x14ac:dyDescent="0.25">
      <c r="A526" s="10"/>
      <c r="B526" s="10"/>
      <c r="C526" s="10"/>
      <c r="D526" s="18"/>
      <c r="E526" s="10"/>
      <c r="F526" s="10"/>
      <c r="G526" s="10"/>
      <c r="H526" s="10"/>
      <c r="I526" s="10"/>
      <c r="J526" s="10"/>
      <c r="K526" s="12"/>
      <c r="L526" s="12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4"/>
      <c r="BK526" s="14"/>
      <c r="BL526" s="14"/>
      <c r="BM526" s="14"/>
      <c r="BN526" s="14"/>
    </row>
    <row r="527" spans="1:66" x14ac:dyDescent="0.25">
      <c r="A527" s="10"/>
      <c r="B527" s="10"/>
      <c r="C527" s="10"/>
      <c r="D527" s="18"/>
      <c r="E527" s="10"/>
      <c r="F527" s="10"/>
      <c r="G527" s="10"/>
      <c r="H527" s="10"/>
      <c r="I527" s="10"/>
      <c r="J527" s="10"/>
      <c r="K527" s="12"/>
      <c r="L527" s="12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4"/>
      <c r="BK527" s="14"/>
      <c r="BL527" s="14"/>
      <c r="BM527" s="14"/>
      <c r="BN527" s="14"/>
    </row>
    <row r="528" spans="1:66" x14ac:dyDescent="0.25">
      <c r="A528" s="10"/>
      <c r="B528" s="10"/>
      <c r="C528" s="10"/>
      <c r="D528" s="18"/>
      <c r="E528" s="10"/>
      <c r="F528" s="10"/>
      <c r="G528" s="10"/>
      <c r="H528" s="10"/>
      <c r="I528" s="10"/>
      <c r="J528" s="10"/>
      <c r="K528" s="12"/>
      <c r="L528" s="12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4"/>
      <c r="BK528" s="14"/>
      <c r="BL528" s="14"/>
      <c r="BM528" s="14"/>
      <c r="BN528" s="14"/>
    </row>
    <row r="529" spans="1:66" x14ac:dyDescent="0.25">
      <c r="A529" s="10"/>
      <c r="B529" s="10"/>
      <c r="C529" s="10"/>
      <c r="D529" s="18"/>
      <c r="E529" s="10"/>
      <c r="F529" s="10"/>
      <c r="G529" s="10"/>
      <c r="H529" s="10"/>
      <c r="I529" s="10"/>
      <c r="J529" s="10"/>
      <c r="K529" s="12"/>
      <c r="L529" s="12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4"/>
      <c r="BK529" s="14"/>
      <c r="BL529" s="14"/>
      <c r="BM529" s="14"/>
      <c r="BN529" s="14"/>
    </row>
    <row r="530" spans="1:66" s="15" customFormat="1" x14ac:dyDescent="0.25">
      <c r="A530" s="10"/>
      <c r="B530" s="10"/>
      <c r="C530" s="10"/>
      <c r="D530" s="18"/>
      <c r="E530" s="10"/>
      <c r="F530" s="10"/>
      <c r="G530" s="10"/>
      <c r="H530" s="10"/>
      <c r="I530" s="10"/>
      <c r="J530" s="10"/>
      <c r="K530" s="12"/>
      <c r="L530" s="12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4"/>
      <c r="BK530" s="14"/>
      <c r="BL530" s="14"/>
      <c r="BM530" s="14"/>
      <c r="BN530" s="14"/>
    </row>
    <row r="531" spans="1:66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2"/>
      <c r="L531" s="12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4"/>
      <c r="BK531" s="14"/>
      <c r="BL531" s="14"/>
      <c r="BM531" s="14"/>
      <c r="BN531" s="14"/>
    </row>
    <row r="532" spans="1:66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2"/>
      <c r="L532" s="12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4"/>
      <c r="BK532" s="14"/>
      <c r="BL532" s="14"/>
      <c r="BM532" s="14"/>
      <c r="BN532" s="14"/>
    </row>
    <row r="533" spans="1:66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2"/>
      <c r="L533" s="12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4"/>
      <c r="BK533" s="14"/>
      <c r="BL533" s="14"/>
      <c r="BM533" s="14"/>
      <c r="BN533" s="14"/>
    </row>
    <row r="534" spans="1:66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2"/>
      <c r="L534" s="12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4"/>
      <c r="BK534" s="14"/>
      <c r="BL534" s="14"/>
      <c r="BM534" s="14"/>
      <c r="BN534" s="14"/>
    </row>
    <row r="535" spans="1:66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2"/>
      <c r="L535" s="12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4"/>
      <c r="BK535" s="14"/>
      <c r="BL535" s="14"/>
      <c r="BM535" s="14"/>
      <c r="BN535" s="14"/>
    </row>
    <row r="536" spans="1:66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2"/>
      <c r="L536" s="12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4"/>
      <c r="BK536" s="14"/>
      <c r="BL536" s="14"/>
      <c r="BM536" s="14"/>
      <c r="BN536" s="14"/>
    </row>
    <row r="537" spans="1:66" s="10" customFormat="1" x14ac:dyDescent="0.25"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1:66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4"/>
      <c r="BK538" s="14"/>
      <c r="BL538" s="14"/>
      <c r="BM538" s="14"/>
      <c r="BN538" s="14"/>
    </row>
    <row r="539" spans="1:66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2"/>
      <c r="L539" s="12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4"/>
      <c r="BK539" s="14"/>
      <c r="BL539" s="14"/>
      <c r="BM539" s="14"/>
      <c r="BN539" s="14"/>
    </row>
    <row r="540" spans="1:66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4"/>
      <c r="BK540" s="14"/>
      <c r="BL540" s="14"/>
      <c r="BM540" s="14"/>
      <c r="BN540" s="14"/>
    </row>
    <row r="541" spans="1:66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4"/>
      <c r="BK541" s="14"/>
      <c r="BL541" s="14"/>
      <c r="BM541" s="14"/>
      <c r="BN541" s="14"/>
    </row>
    <row r="542" spans="1:66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4"/>
      <c r="BK542" s="14"/>
      <c r="BL542" s="14"/>
      <c r="BM542" s="14"/>
      <c r="BN542" s="14"/>
    </row>
    <row r="543" spans="1:66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2"/>
      <c r="L543" s="12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4"/>
      <c r="BK543" s="14"/>
      <c r="BL543" s="14"/>
      <c r="BM543" s="14"/>
      <c r="BN543" s="14"/>
    </row>
    <row r="544" spans="1:66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2"/>
      <c r="L544" s="12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4"/>
      <c r="BK544" s="14"/>
      <c r="BL544" s="14"/>
      <c r="BM544" s="14"/>
      <c r="BN544" s="14"/>
    </row>
    <row r="545" spans="1:66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4"/>
      <c r="BK545" s="14"/>
      <c r="BL545" s="14"/>
      <c r="BM545" s="14"/>
      <c r="BN545" s="14"/>
    </row>
    <row r="546" spans="1:66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1:66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1:66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1:66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1:66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1:66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1:66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1:66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1:66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1:66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1:66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1:66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1:66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1:66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1:66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1:66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1:66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1:66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1:66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1:66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1:66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1:66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1:66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1:66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1:66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1:66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1:66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1:66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1:66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1:66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1:66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1:66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1:66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1:66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1:66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1:66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1:66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1:66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1:66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1:66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1:66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1:66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1:66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1:66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1:66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1:66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1:66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1:66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1:66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1:66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1:66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1:66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1:66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1:66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1:66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1:66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1:66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1:66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1:66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1:66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1:66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1:66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1:66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1:66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1:66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1:66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1:66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1:66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1:66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1:66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1:66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1:66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1:66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1:66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1:66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1:66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1:66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1:66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1:66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1:66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1:66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1:66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1:66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1:66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1:66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1:66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1:66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1:66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1:66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1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1:66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1:66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1:66" s="10" customFormat="1" x14ac:dyDescent="0.25"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1:66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1:66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1:66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1:66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1:66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1:66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1:66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1:66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1:66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1:66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1:66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1:66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1:66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1:66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1:66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1:66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1:66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1:66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1:66" s="15" customForma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1:66" x14ac:dyDescent="0.25">
      <c r="A658" s="10"/>
      <c r="B658" s="10"/>
      <c r="C658" s="10"/>
      <c r="D658" s="16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1:66" x14ac:dyDescent="0.25">
      <c r="A659" s="10"/>
      <c r="B659" s="10"/>
      <c r="C659" s="10"/>
      <c r="D659" s="16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1:66" x14ac:dyDescent="0.25">
      <c r="A660" s="10"/>
      <c r="B660" s="10"/>
      <c r="C660" s="10"/>
      <c r="D660" s="16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1:66" x14ac:dyDescent="0.25">
      <c r="A661" s="10"/>
      <c r="B661" s="10"/>
      <c r="C661" s="10"/>
      <c r="D661" s="16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1:66" x14ac:dyDescent="0.25">
      <c r="A662" s="10"/>
      <c r="B662" s="10"/>
      <c r="C662" s="10"/>
      <c r="D662" s="16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1:66" x14ac:dyDescent="0.25">
      <c r="A663" s="10"/>
      <c r="B663" s="10"/>
      <c r="C663" s="10"/>
      <c r="D663" s="16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1:66" x14ac:dyDescent="0.25">
      <c r="A664" s="10"/>
      <c r="B664" s="10"/>
      <c r="C664" s="10"/>
      <c r="D664" s="16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1:66" x14ac:dyDescent="0.25">
      <c r="A665" s="10"/>
      <c r="B665" s="10"/>
      <c r="C665" s="10"/>
      <c r="D665" s="16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1:66" x14ac:dyDescent="0.25">
      <c r="A666" s="10"/>
      <c r="B666" s="10"/>
      <c r="C666" s="10"/>
      <c r="D666" s="1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1:66" x14ac:dyDescent="0.25">
      <c r="A667" s="10"/>
      <c r="B667" s="10"/>
      <c r="C667" s="10"/>
      <c r="D667" s="16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1:66" x14ac:dyDescent="0.25">
      <c r="A668" s="10"/>
      <c r="B668" s="10"/>
      <c r="C668" s="10"/>
      <c r="D668" s="16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1:66" x14ac:dyDescent="0.25">
      <c r="A669" s="10"/>
      <c r="B669" s="10"/>
      <c r="C669" s="10"/>
      <c r="D669" s="16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1:66" x14ac:dyDescent="0.25">
      <c r="A670" s="10"/>
      <c r="B670" s="10"/>
      <c r="C670" s="10"/>
      <c r="D670" s="16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1:66" x14ac:dyDescent="0.25">
      <c r="A671" s="10"/>
      <c r="B671" s="10"/>
      <c r="C671" s="10"/>
      <c r="D671" s="16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1:66" x14ac:dyDescent="0.25">
      <c r="A672" s="10"/>
      <c r="B672" s="10"/>
      <c r="C672" s="10"/>
      <c r="D672" s="16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1:66" x14ac:dyDescent="0.25">
      <c r="A673" s="10"/>
      <c r="B673" s="10"/>
      <c r="C673" s="10"/>
      <c r="D673" s="16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1:66" x14ac:dyDescent="0.25">
      <c r="A674" s="10"/>
      <c r="B674" s="10"/>
      <c r="C674" s="10"/>
      <c r="D674" s="16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1:66" x14ac:dyDescent="0.25">
      <c r="A675" s="10"/>
      <c r="B675" s="10"/>
      <c r="C675" s="10"/>
      <c r="D675" s="16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1:66" x14ac:dyDescent="0.25">
      <c r="A676" s="10"/>
      <c r="B676" s="10"/>
      <c r="C676" s="10"/>
      <c r="D676" s="1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1:66" x14ac:dyDescent="0.25">
      <c r="A677" s="10"/>
      <c r="B677" s="10"/>
      <c r="C677" s="10"/>
      <c r="D677" s="16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1:66" x14ac:dyDescent="0.25">
      <c r="A678" s="10"/>
      <c r="B678" s="10"/>
      <c r="C678" s="10"/>
      <c r="D678" s="16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1:66" x14ac:dyDescent="0.25">
      <c r="A679" s="10"/>
      <c r="B679" s="10"/>
      <c r="C679" s="10"/>
      <c r="D679" s="16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1:66" x14ac:dyDescent="0.25">
      <c r="A680" s="10"/>
      <c r="B680" s="10"/>
      <c r="C680" s="10"/>
      <c r="D680" s="16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1:66" x14ac:dyDescent="0.25">
      <c r="A681" s="10"/>
      <c r="B681" s="10"/>
      <c r="C681" s="10"/>
      <c r="D681" s="16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1:66" s="10" customFormat="1" x14ac:dyDescent="0.25">
      <c r="D682" s="16"/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1:66" x14ac:dyDescent="0.25">
      <c r="A683" s="10"/>
      <c r="B683" s="10"/>
      <c r="C683" s="10"/>
      <c r="D683" s="16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1:66" x14ac:dyDescent="0.25">
      <c r="A684" s="10"/>
      <c r="B684" s="10"/>
      <c r="C684" s="10"/>
      <c r="D684" s="16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1:66" x14ac:dyDescent="0.25">
      <c r="A685" s="10"/>
      <c r="B685" s="10"/>
      <c r="C685" s="10"/>
      <c r="D685" s="16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1:66" x14ac:dyDescent="0.25">
      <c r="A686" s="10"/>
      <c r="B686" s="10"/>
      <c r="C686" s="10"/>
      <c r="D686" s="1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1:66" x14ac:dyDescent="0.25">
      <c r="A687" s="10"/>
      <c r="B687" s="10"/>
      <c r="C687" s="10"/>
      <c r="D687" s="16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1:66" x14ac:dyDescent="0.25">
      <c r="A688" s="10"/>
      <c r="B688" s="10"/>
      <c r="C688" s="10"/>
      <c r="D688" s="16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1:66" x14ac:dyDescent="0.25">
      <c r="A689" s="10"/>
      <c r="B689" s="10"/>
      <c r="C689" s="10"/>
      <c r="D689" s="16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1:66" x14ac:dyDescent="0.25">
      <c r="A690" s="10"/>
      <c r="B690" s="10"/>
      <c r="C690" s="10"/>
      <c r="D690" s="16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1:66" x14ac:dyDescent="0.25">
      <c r="A691" s="10"/>
      <c r="B691" s="10"/>
      <c r="C691" s="10"/>
      <c r="D691" s="16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1:66" x14ac:dyDescent="0.25">
      <c r="A692" s="10"/>
      <c r="B692" s="10"/>
      <c r="C692" s="10"/>
      <c r="D692" s="16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1:66" x14ac:dyDescent="0.25">
      <c r="A693" s="10"/>
      <c r="B693" s="10"/>
      <c r="C693" s="10"/>
      <c r="D693" s="16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1:66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1:66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1:66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1:66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1:66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1:66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1:66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1:66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1:66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1:66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1:66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1:66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1:66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1:66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1:66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1:66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1:66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1:66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1:66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1:66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1:66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1:66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1:66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1:66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1:66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1:66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1:66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1:66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1:66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1:66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1:66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1:66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1:66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1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1:66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1:66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1:66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1:66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1:66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1:66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1:66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1:66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1:66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1:6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1:6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1:6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1:6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1:6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1:6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1:6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1:6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1:6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1:6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1:6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1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1:6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1:6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1:6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1:6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1:6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1:6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1:6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1:6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1:6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1:6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1:6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1:6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1:6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1:6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1:6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1:6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1:6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1:6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1:6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1:6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1:6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1:6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1:6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1:6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1:66" s="15" customForma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1:6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1:6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1:6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1:6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1:6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1:6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1:6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1:6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Magut</cp:lastModifiedBy>
  <dcterms:created xsi:type="dcterms:W3CDTF">2021-01-19T16:29:10Z</dcterms:created>
  <dcterms:modified xsi:type="dcterms:W3CDTF">2021-07-23T19:07:08Z</dcterms:modified>
</cp:coreProperties>
</file>