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209" i="8" l="1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C210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T210" i="8" s="1"/>
  <c r="S210" i="8"/>
  <c r="C211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S211" i="8" s="1"/>
  <c r="R211" i="8"/>
  <c r="T211" i="8" s="1"/>
  <c r="C212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S212" i="8" s="1"/>
  <c r="R212" i="8"/>
  <c r="C213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T213" i="8" s="1"/>
  <c r="Q213" i="8"/>
  <c r="R213" i="8"/>
  <c r="C214" i="8"/>
  <c r="D214" i="8"/>
  <c r="E214" i="8"/>
  <c r="M214" i="8" s="1"/>
  <c r="F214" i="8"/>
  <c r="G214" i="8"/>
  <c r="H214" i="8"/>
  <c r="I214" i="8"/>
  <c r="J214" i="8"/>
  <c r="K214" i="8"/>
  <c r="L214" i="8"/>
  <c r="O214" i="8"/>
  <c r="S214" i="8" s="1"/>
  <c r="P214" i="8"/>
  <c r="T214" i="8" s="1"/>
  <c r="Q214" i="8"/>
  <c r="R214" i="8"/>
  <c r="U209" i="2"/>
  <c r="V209" i="2"/>
  <c r="W209" i="2"/>
  <c r="X209" i="2"/>
  <c r="Y209" i="2"/>
  <c r="Z209" i="2"/>
  <c r="AC209" i="2" s="1"/>
  <c r="AA209" i="2"/>
  <c r="AB209" i="2"/>
  <c r="U210" i="2"/>
  <c r="V210" i="2"/>
  <c r="W210" i="2"/>
  <c r="AC210" i="2" s="1"/>
  <c r="X210" i="2"/>
  <c r="Y210" i="2"/>
  <c r="AB210" i="2" s="1"/>
  <c r="Z210" i="2"/>
  <c r="AA210" i="2"/>
  <c r="U211" i="2"/>
  <c r="V211" i="2"/>
  <c r="AB211" i="2" s="1"/>
  <c r="W211" i="2"/>
  <c r="AC211" i="2" s="1"/>
  <c r="X211" i="2"/>
  <c r="AA211" i="2" s="1"/>
  <c r="Y211" i="2"/>
  <c r="Z211" i="2"/>
  <c r="U212" i="2"/>
  <c r="AA212" i="2" s="1"/>
  <c r="V212" i="2"/>
  <c r="AB212" i="2" s="1"/>
  <c r="W212" i="2"/>
  <c r="AC212" i="2" s="1"/>
  <c r="X212" i="2"/>
  <c r="Y212" i="2"/>
  <c r="Z212" i="2"/>
  <c r="U213" i="2"/>
  <c r="AA213" i="2" s="1"/>
  <c r="V213" i="2"/>
  <c r="AB213" i="2" s="1"/>
  <c r="W213" i="2"/>
  <c r="AC213" i="2" s="1"/>
  <c r="X213" i="2"/>
  <c r="Y213" i="2"/>
  <c r="Z213" i="2"/>
  <c r="U214" i="2"/>
  <c r="AA214" i="2" s="1"/>
  <c r="V214" i="2"/>
  <c r="AB214" i="2" s="1"/>
  <c r="W214" i="2"/>
  <c r="AC214" i="2" s="1"/>
  <c r="X214" i="2"/>
  <c r="Y214" i="2"/>
  <c r="Z214" i="2"/>
  <c r="U188" i="2"/>
  <c r="AA188" i="2" s="1"/>
  <c r="V188" i="2"/>
  <c r="AB188" i="2" s="1"/>
  <c r="W188" i="2"/>
  <c r="X188" i="2"/>
  <c r="Y188" i="2"/>
  <c r="Z188" i="2"/>
  <c r="AC188" i="2" s="1"/>
  <c r="U189" i="2"/>
  <c r="AA189" i="2" s="1"/>
  <c r="V189" i="2"/>
  <c r="W189" i="2"/>
  <c r="X189" i="2"/>
  <c r="Y189" i="2"/>
  <c r="AB189" i="2" s="1"/>
  <c r="Z189" i="2"/>
  <c r="AC189" i="2"/>
  <c r="U190" i="2"/>
  <c r="V190" i="2"/>
  <c r="W190" i="2"/>
  <c r="AC190" i="2" s="1"/>
  <c r="X190" i="2"/>
  <c r="AA190" i="2" s="1"/>
  <c r="Y190" i="2"/>
  <c r="Z190" i="2"/>
  <c r="AB190" i="2"/>
  <c r="U191" i="2"/>
  <c r="V191" i="2"/>
  <c r="AB191" i="2" s="1"/>
  <c r="W191" i="2"/>
  <c r="AC191" i="2" s="1"/>
  <c r="X191" i="2"/>
  <c r="Y191" i="2"/>
  <c r="Z191" i="2"/>
  <c r="AA191" i="2"/>
  <c r="U192" i="2"/>
  <c r="AA192" i="2" s="1"/>
  <c r="V192" i="2"/>
  <c r="AB192" i="2" s="1"/>
  <c r="W192" i="2"/>
  <c r="X192" i="2"/>
  <c r="Y192" i="2"/>
  <c r="Z192" i="2"/>
  <c r="AC192" i="2" s="1"/>
  <c r="U193" i="2"/>
  <c r="AA193" i="2" s="1"/>
  <c r="V193" i="2"/>
  <c r="W193" i="2"/>
  <c r="X193" i="2"/>
  <c r="Y193" i="2"/>
  <c r="AB193" i="2" s="1"/>
  <c r="Z193" i="2"/>
  <c r="AC193" i="2"/>
  <c r="U194" i="2"/>
  <c r="V194" i="2"/>
  <c r="W194" i="2"/>
  <c r="AC194" i="2" s="1"/>
  <c r="X194" i="2"/>
  <c r="AA194" i="2" s="1"/>
  <c r="Y194" i="2"/>
  <c r="Z194" i="2"/>
  <c r="AB194" i="2"/>
  <c r="U195" i="2"/>
  <c r="V195" i="2"/>
  <c r="AB195" i="2" s="1"/>
  <c r="W195" i="2"/>
  <c r="AC195" i="2" s="1"/>
  <c r="X195" i="2"/>
  <c r="Y195" i="2"/>
  <c r="Z195" i="2"/>
  <c r="AA195" i="2"/>
  <c r="U196" i="2"/>
  <c r="AA196" i="2" s="1"/>
  <c r="V196" i="2"/>
  <c r="AB196" i="2" s="1"/>
  <c r="W196" i="2"/>
  <c r="X196" i="2"/>
  <c r="Y196" i="2"/>
  <c r="Z196" i="2"/>
  <c r="AC196" i="2" s="1"/>
  <c r="U197" i="2"/>
  <c r="AA197" i="2" s="1"/>
  <c r="V197" i="2"/>
  <c r="W197" i="2"/>
  <c r="X197" i="2"/>
  <c r="Y197" i="2"/>
  <c r="AB197" i="2" s="1"/>
  <c r="Z197" i="2"/>
  <c r="AC197" i="2"/>
  <c r="U198" i="2"/>
  <c r="V198" i="2"/>
  <c r="W198" i="2"/>
  <c r="AC198" i="2" s="1"/>
  <c r="X198" i="2"/>
  <c r="AA198" i="2" s="1"/>
  <c r="Y198" i="2"/>
  <c r="Z198" i="2"/>
  <c r="AB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 s="1"/>
  <c r="U201" i="2"/>
  <c r="AA201" i="2" s="1"/>
  <c r="V201" i="2"/>
  <c r="W201" i="2"/>
  <c r="X201" i="2"/>
  <c r="Y201" i="2"/>
  <c r="AB201" i="2" s="1"/>
  <c r="Z201" i="2"/>
  <c r="AC201" i="2"/>
  <c r="U202" i="2"/>
  <c r="V202" i="2"/>
  <c r="W202" i="2"/>
  <c r="AC202" i="2" s="1"/>
  <c r="X202" i="2"/>
  <c r="AA202" i="2" s="1"/>
  <c r="Y202" i="2"/>
  <c r="Z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 s="1"/>
  <c r="U205" i="2"/>
  <c r="AA205" i="2" s="1"/>
  <c r="V205" i="2"/>
  <c r="W205" i="2"/>
  <c r="X205" i="2"/>
  <c r="Y205" i="2"/>
  <c r="AB205" i="2" s="1"/>
  <c r="Z205" i="2"/>
  <c r="AC205" i="2"/>
  <c r="U206" i="2"/>
  <c r="V206" i="2"/>
  <c r="W206" i="2"/>
  <c r="AC206" i="2" s="1"/>
  <c r="X206" i="2"/>
  <c r="AA206" i="2" s="1"/>
  <c r="Y206" i="2"/>
  <c r="Z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AB208" i="2" s="1"/>
  <c r="W208" i="2"/>
  <c r="X208" i="2"/>
  <c r="Y208" i="2"/>
  <c r="Z208" i="2"/>
  <c r="AC208" i="2" s="1"/>
  <c r="D209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D210" i="2"/>
  <c r="E210" i="2"/>
  <c r="F210" i="2"/>
  <c r="O210" i="2" s="1"/>
  <c r="G210" i="2"/>
  <c r="H210" i="2"/>
  <c r="I210" i="2"/>
  <c r="J210" i="2"/>
  <c r="K210" i="2"/>
  <c r="L210" i="2"/>
  <c r="M210" i="2"/>
  <c r="N210" i="2"/>
  <c r="P210" i="2"/>
  <c r="D211" i="2"/>
  <c r="E211" i="2"/>
  <c r="F211" i="2"/>
  <c r="O211" i="2" s="1"/>
  <c r="G211" i="2"/>
  <c r="H211" i="2"/>
  <c r="I211" i="2"/>
  <c r="J211" i="2"/>
  <c r="K211" i="2"/>
  <c r="L211" i="2"/>
  <c r="M211" i="2"/>
  <c r="N211" i="2"/>
  <c r="P211" i="2"/>
  <c r="D212" i="2"/>
  <c r="E212" i="2"/>
  <c r="F212" i="2"/>
  <c r="O212" i="2" s="1"/>
  <c r="G212" i="2"/>
  <c r="H212" i="2"/>
  <c r="I212" i="2"/>
  <c r="J212" i="2"/>
  <c r="K212" i="2"/>
  <c r="L212" i="2"/>
  <c r="M212" i="2"/>
  <c r="N212" i="2"/>
  <c r="P212" i="2"/>
  <c r="D213" i="2"/>
  <c r="E213" i="2"/>
  <c r="F213" i="2"/>
  <c r="G213" i="2"/>
  <c r="P213" i="2" s="1"/>
  <c r="H213" i="2"/>
  <c r="I213" i="2"/>
  <c r="J213" i="2"/>
  <c r="K213" i="2"/>
  <c r="L213" i="2"/>
  <c r="M213" i="2"/>
  <c r="N213" i="2"/>
  <c r="O213" i="2"/>
  <c r="D214" i="2"/>
  <c r="E214" i="2"/>
  <c r="F214" i="2"/>
  <c r="G214" i="2"/>
  <c r="P214" i="2" s="1"/>
  <c r="H214" i="2"/>
  <c r="I214" i="2"/>
  <c r="J214" i="2"/>
  <c r="K214" i="2"/>
  <c r="L214" i="2"/>
  <c r="M214" i="2"/>
  <c r="N214" i="2"/>
  <c r="O214" i="2"/>
  <c r="O187" i="8" l="1"/>
  <c r="P187" i="8"/>
  <c r="T187" i="8" s="1"/>
  <c r="Q187" i="8"/>
  <c r="R187" i="8"/>
  <c r="O188" i="8"/>
  <c r="P188" i="8"/>
  <c r="Q188" i="8"/>
  <c r="R188" i="8"/>
  <c r="O189" i="8"/>
  <c r="P189" i="8"/>
  <c r="T189" i="8" s="1"/>
  <c r="Q189" i="8"/>
  <c r="R189" i="8"/>
  <c r="O190" i="8"/>
  <c r="P190" i="8"/>
  <c r="Q190" i="8"/>
  <c r="R190" i="8"/>
  <c r="T190" i="8" s="1"/>
  <c r="O191" i="8"/>
  <c r="P191" i="8"/>
  <c r="Q191" i="8"/>
  <c r="R191" i="8"/>
  <c r="O192" i="8"/>
  <c r="P192" i="8"/>
  <c r="Q192" i="8"/>
  <c r="S192" i="8" s="1"/>
  <c r="R192" i="8"/>
  <c r="O193" i="8"/>
  <c r="P193" i="8"/>
  <c r="Q193" i="8"/>
  <c r="R193" i="8"/>
  <c r="O194" i="8"/>
  <c r="P194" i="8"/>
  <c r="Q194" i="8"/>
  <c r="S194" i="8" s="1"/>
  <c r="R194" i="8"/>
  <c r="T194" i="8"/>
  <c r="O195" i="8"/>
  <c r="P195" i="8"/>
  <c r="T195" i="8" s="1"/>
  <c r="Q195" i="8"/>
  <c r="S195" i="8" s="1"/>
  <c r="R195" i="8"/>
  <c r="O196" i="8"/>
  <c r="P196" i="8"/>
  <c r="T196" i="8" s="1"/>
  <c r="Q196" i="8"/>
  <c r="S196" i="8" s="1"/>
  <c r="R196" i="8"/>
  <c r="O197" i="8"/>
  <c r="P197" i="8"/>
  <c r="T197" i="8" s="1"/>
  <c r="Q197" i="8"/>
  <c r="S197" i="8" s="1"/>
  <c r="R197" i="8"/>
  <c r="O198" i="8"/>
  <c r="P198" i="8"/>
  <c r="T198" i="8" s="1"/>
  <c r="Q198" i="8"/>
  <c r="R198" i="8"/>
  <c r="O199" i="8"/>
  <c r="P199" i="8"/>
  <c r="Q199" i="8"/>
  <c r="R199" i="8"/>
  <c r="T199" i="8"/>
  <c r="O200" i="8"/>
  <c r="P200" i="8"/>
  <c r="T200" i="8" s="1"/>
  <c r="Q200" i="8"/>
  <c r="R200" i="8"/>
  <c r="O201" i="8"/>
  <c r="P201" i="8"/>
  <c r="Q201" i="8"/>
  <c r="R201" i="8"/>
  <c r="T201" i="8" s="1"/>
  <c r="O202" i="8"/>
  <c r="P202" i="8"/>
  <c r="Q202" i="8"/>
  <c r="R202" i="8"/>
  <c r="O203" i="8"/>
  <c r="P203" i="8"/>
  <c r="Q203" i="8"/>
  <c r="S203" i="8" s="1"/>
  <c r="R203" i="8"/>
  <c r="T203" i="8"/>
  <c r="O204" i="8"/>
  <c r="P204" i="8"/>
  <c r="T204" i="8" s="1"/>
  <c r="Q204" i="8"/>
  <c r="S204" i="8" s="1"/>
  <c r="R204" i="8"/>
  <c r="O205" i="8"/>
  <c r="P205" i="8"/>
  <c r="T205" i="8" s="1"/>
  <c r="Q205" i="8"/>
  <c r="R205" i="8"/>
  <c r="O206" i="8"/>
  <c r="P206" i="8"/>
  <c r="Q206" i="8"/>
  <c r="R206" i="8"/>
  <c r="T206" i="8"/>
  <c r="O207" i="8"/>
  <c r="P207" i="8"/>
  <c r="T207" i="8" s="1"/>
  <c r="Q207" i="8"/>
  <c r="R207" i="8"/>
  <c r="O208" i="8"/>
  <c r="P208" i="8"/>
  <c r="Q208" i="8"/>
  <c r="R208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U187" i="2"/>
  <c r="V187" i="2"/>
  <c r="AB187" i="2" s="1"/>
  <c r="W187" i="2"/>
  <c r="X187" i="2"/>
  <c r="AA187" i="2" s="1"/>
  <c r="Y187" i="2"/>
  <c r="Z187" i="2"/>
  <c r="AC187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S208" i="8" l="1"/>
  <c r="S201" i="8"/>
  <c r="T192" i="8"/>
  <c r="S190" i="8"/>
  <c r="S188" i="8"/>
  <c r="T208" i="8"/>
  <c r="S206" i="8"/>
  <c r="S199" i="8"/>
  <c r="T188" i="8"/>
  <c r="S202" i="8"/>
  <c r="S193" i="8"/>
  <c r="S191" i="8"/>
  <c r="S207" i="8"/>
  <c r="T202" i="8"/>
  <c r="S200" i="8"/>
  <c r="T193" i="8"/>
  <c r="T191" i="8"/>
  <c r="S189" i="8"/>
  <c r="S187" i="8"/>
  <c r="S205" i="8"/>
  <c r="S198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76" i="11" l="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G207" i="8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F191" i="8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F195" i="8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F203" i="8" s="1"/>
  <c r="C198" i="9"/>
  <c r="D198" i="9" s="1"/>
  <c r="F199" i="8" s="1"/>
  <c r="C196" i="9"/>
  <c r="E196" i="9" s="1"/>
  <c r="G197" i="8" s="1"/>
  <c r="C188" i="9"/>
  <c r="G188" i="9" s="1"/>
  <c r="C186" i="9"/>
  <c r="E186" i="9" s="1"/>
  <c r="G187" i="8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G205" i="8" s="1"/>
  <c r="C200" i="9"/>
  <c r="E200" i="9" s="1"/>
  <c r="G201" i="8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G208" i="8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G192" i="8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J208" i="2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F200" i="8" s="1"/>
  <c r="C195" i="9"/>
  <c r="E195" i="9" s="1"/>
  <c r="G196" i="8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G206" i="8" s="1"/>
  <c r="C201" i="9"/>
  <c r="C193" i="9"/>
  <c r="E193" i="9" s="1"/>
  <c r="G194" i="8" s="1"/>
  <c r="C189" i="9"/>
  <c r="E189" i="9" s="1"/>
  <c r="G190" i="8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H189" i="2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106" i="3"/>
  <c r="D975" i="3"/>
  <c r="D62" i="3"/>
  <c r="D41" i="3"/>
  <c r="D175" i="3"/>
  <c r="D46" i="3"/>
  <c r="D78" i="3"/>
  <c r="D898" i="3"/>
  <c r="D987" i="3"/>
  <c r="D6" i="3"/>
  <c r="D572" i="3"/>
  <c r="D670" i="3"/>
  <c r="D655" i="3"/>
  <c r="D600" i="3"/>
  <c r="D520" i="3"/>
  <c r="D612" i="3"/>
  <c r="D805" i="3"/>
  <c r="D839" i="3"/>
  <c r="D722" i="3"/>
  <c r="D696" i="3"/>
  <c r="D855" i="3"/>
  <c r="D698" i="3"/>
  <c r="D386" i="3"/>
  <c r="D376" i="3"/>
  <c r="D414" i="3"/>
  <c r="D382" i="3"/>
  <c r="D815" i="3"/>
  <c r="D963" i="3"/>
  <c r="D9" i="3"/>
  <c r="D58" i="3"/>
  <c r="D107" i="3"/>
  <c r="D903" i="3"/>
  <c r="D876" i="3"/>
  <c r="D977" i="3"/>
  <c r="D75" i="3"/>
  <c r="D166" i="3"/>
  <c r="D184" i="3"/>
  <c r="D65" i="3"/>
  <c r="D56" i="3"/>
  <c r="D988" i="3"/>
  <c r="D99" i="3"/>
  <c r="D633" i="3"/>
  <c r="D519" i="3"/>
  <c r="D678" i="3"/>
  <c r="D690" i="3"/>
  <c r="D809" i="3"/>
  <c r="D783" i="3"/>
  <c r="D830" i="3"/>
  <c r="D702" i="3"/>
  <c r="D366" i="3"/>
  <c r="D462" i="3"/>
  <c r="D372" i="3"/>
  <c r="D109" i="3"/>
  <c r="D152" i="3"/>
  <c r="D555" i="3"/>
  <c r="D642" i="3"/>
  <c r="D856" i="3"/>
  <c r="D489" i="3"/>
  <c r="D10" i="3"/>
  <c r="D71" i="3"/>
  <c r="D134" i="3"/>
  <c r="D115" i="3"/>
  <c r="D113" i="3"/>
  <c r="D646" i="3"/>
  <c r="D651" i="3"/>
  <c r="D586" i="3"/>
  <c r="D513" i="3"/>
  <c r="D528" i="3"/>
  <c r="D748" i="3"/>
  <c r="D785" i="3"/>
  <c r="D716" i="3"/>
  <c r="D824" i="3"/>
  <c r="D457" i="3"/>
  <c r="D358" i="3"/>
  <c r="D373" i="3"/>
  <c r="D954" i="3"/>
  <c r="D928" i="3"/>
  <c r="D579" i="3"/>
  <c r="D838" i="3"/>
  <c r="D770" i="3"/>
  <c r="D482" i="3"/>
  <c r="D950" i="3"/>
  <c r="D160" i="3"/>
  <c r="D958" i="3"/>
  <c r="D74" i="3"/>
  <c r="D917" i="3"/>
  <c r="D536" i="3"/>
  <c r="D599" i="3"/>
  <c r="D512" i="3"/>
  <c r="D524" i="3"/>
  <c r="D635" i="3"/>
  <c r="D697" i="3"/>
  <c r="D710" i="3"/>
  <c r="D851" i="3"/>
  <c r="D728" i="3"/>
  <c r="D365" i="3"/>
  <c r="D459" i="3"/>
  <c r="D481" i="3"/>
  <c r="D137" i="3"/>
  <c r="D873" i="3"/>
  <c r="D639" i="3"/>
  <c r="D743" i="3"/>
  <c r="D769" i="3"/>
  <c r="D359" i="3"/>
  <c r="D97" i="3"/>
  <c r="D147" i="3"/>
  <c r="D945" i="3"/>
  <c r="D18" i="3"/>
  <c r="D875" i="3"/>
  <c r="D64" i="3"/>
  <c r="D89" i="3"/>
  <c r="D924" i="3"/>
  <c r="D953" i="3"/>
  <c r="D986" i="3"/>
  <c r="D640" i="3"/>
  <c r="D497" i="3"/>
  <c r="D674" i="3"/>
  <c r="D626" i="3"/>
  <c r="D550" i="3"/>
  <c r="D650" i="3"/>
  <c r="D847" i="3"/>
  <c r="D857" i="3"/>
  <c r="D700" i="3"/>
  <c r="D735" i="3"/>
  <c r="D717" i="3"/>
  <c r="D737" i="3"/>
  <c r="D394" i="3"/>
  <c r="D430" i="3"/>
  <c r="D486" i="3"/>
  <c r="D378" i="3"/>
  <c r="D47" i="3"/>
  <c r="D886" i="3"/>
  <c r="D978" i="3"/>
  <c r="D135" i="3"/>
  <c r="D80" i="3"/>
  <c r="D992" i="3"/>
  <c r="D142" i="3"/>
  <c r="D985" i="3"/>
  <c r="D19" i="3"/>
  <c r="D887" i="3"/>
  <c r="D949" i="3"/>
  <c r="D100" i="3"/>
  <c r="D970" i="3"/>
  <c r="D1001" i="3"/>
  <c r="D892" i="3"/>
  <c r="D684" i="3"/>
  <c r="D680" i="3"/>
  <c r="D610" i="3"/>
  <c r="D624" i="3"/>
  <c r="D825" i="3"/>
  <c r="D784" i="3"/>
  <c r="D797" i="3"/>
  <c r="D745" i="3"/>
  <c r="D406" i="3"/>
  <c r="D449" i="3"/>
  <c r="D390" i="3"/>
  <c r="D941" i="3"/>
  <c r="D27" i="3"/>
  <c r="D522" i="3"/>
  <c r="D534" i="3"/>
  <c r="D693" i="3"/>
  <c r="D440" i="3"/>
  <c r="D930" i="3"/>
  <c r="D120" i="3"/>
  <c r="D174" i="3"/>
  <c r="D17" i="3"/>
  <c r="D141" i="3"/>
  <c r="D570" i="3"/>
  <c r="D644" i="3"/>
  <c r="D588" i="3"/>
  <c r="D516" i="3"/>
  <c r="D580" i="3"/>
  <c r="D756" i="3"/>
  <c r="D807" i="3"/>
  <c r="D724" i="3"/>
  <c r="D841" i="3"/>
  <c r="D426" i="3"/>
  <c r="D371" i="3"/>
  <c r="D480" i="3"/>
  <c r="D922" i="3"/>
  <c r="D22" i="3"/>
  <c r="D525" i="3"/>
  <c r="D858" i="3"/>
  <c r="D811" i="3"/>
  <c r="D389" i="3"/>
  <c r="D50" i="3"/>
  <c r="D155" i="3"/>
  <c r="D116" i="3"/>
  <c r="D138" i="3"/>
  <c r="D864" i="3"/>
  <c r="D554" i="3"/>
  <c r="D648" i="3"/>
  <c r="D556" i="3"/>
  <c r="D601" i="3"/>
  <c r="D663" i="3"/>
  <c r="D707" i="3"/>
  <c r="D835" i="3"/>
  <c r="D699" i="3"/>
  <c r="D853" i="3"/>
  <c r="D387" i="3"/>
  <c r="D441" i="3"/>
  <c r="D439" i="3"/>
  <c r="D880" i="3"/>
  <c r="D606" i="3"/>
  <c r="D569" i="3"/>
  <c r="D859" i="3"/>
  <c r="D383" i="3"/>
  <c r="D355" i="3"/>
  <c r="D339" i="3"/>
  <c r="D351" i="3"/>
  <c r="D938" i="3"/>
  <c r="D63" i="3"/>
  <c r="D178" i="3"/>
  <c r="D868" i="3"/>
  <c r="D946" i="3"/>
  <c r="D143" i="3"/>
  <c r="D996" i="3"/>
  <c r="D920" i="3"/>
  <c r="D161" i="3"/>
  <c r="D812" i="3"/>
  <c r="D619" i="3"/>
  <c r="D605" i="3"/>
  <c r="D541" i="3"/>
  <c r="D681" i="3"/>
  <c r="D613" i="3"/>
  <c r="D503" i="3"/>
  <c r="D791" i="3"/>
  <c r="D787" i="3"/>
  <c r="D694" i="3"/>
  <c r="D829" i="3"/>
  <c r="D695" i="3"/>
  <c r="D393" i="3"/>
  <c r="D413" i="3"/>
  <c r="D397" i="3"/>
  <c r="D463" i="3"/>
  <c r="D902" i="3"/>
  <c r="D16" i="3"/>
  <c r="D128" i="3"/>
  <c r="D904" i="3"/>
  <c r="D133" i="3"/>
  <c r="D931" i="3"/>
  <c r="D968" i="3"/>
  <c r="D936" i="3"/>
  <c r="D960" i="3"/>
  <c r="D983" i="3"/>
  <c r="D973" i="3"/>
  <c r="D181" i="3"/>
  <c r="D872" i="3"/>
  <c r="D158" i="3"/>
  <c r="D21" i="3"/>
  <c r="D507" i="3"/>
  <c r="D676" i="3"/>
  <c r="D514" i="3"/>
  <c r="D630" i="3"/>
  <c r="D506" i="3"/>
  <c r="D813" i="3"/>
  <c r="D750" i="3"/>
  <c r="D726" i="3"/>
  <c r="D846" i="3"/>
  <c r="D473" i="3"/>
  <c r="D485" i="3"/>
  <c r="D380" i="3"/>
  <c r="D976" i="3"/>
  <c r="D76" i="3"/>
  <c r="D515" i="3"/>
  <c r="D671" i="3"/>
  <c r="D852" i="3"/>
  <c r="D472" i="3"/>
  <c r="D176" i="3"/>
  <c r="D26" i="3"/>
  <c r="D68" i="3"/>
  <c r="D878" i="3"/>
  <c r="D145" i="3"/>
  <c r="D542" i="3"/>
  <c r="D597" i="3"/>
  <c r="D567" i="3"/>
  <c r="D510" i="3"/>
  <c r="D596" i="3"/>
  <c r="D701" i="3"/>
  <c r="D842" i="3"/>
  <c r="D723" i="3"/>
  <c r="D802" i="3"/>
  <c r="D392" i="3"/>
  <c r="D455" i="3"/>
  <c r="D464" i="3"/>
  <c r="D885" i="3"/>
  <c r="D93" i="3"/>
  <c r="D526" i="3"/>
  <c r="D782" i="3"/>
  <c r="D460" i="3"/>
  <c r="D20" i="3"/>
  <c r="D962" i="3"/>
  <c r="D923" i="3"/>
  <c r="D874" i="3"/>
  <c r="D34" i="3"/>
  <c r="D117" i="3"/>
  <c r="D631" i="3"/>
  <c r="D531" i="3"/>
  <c r="D665" i="3"/>
  <c r="D673" i="3"/>
  <c r="D689" i="3"/>
  <c r="D849" i="3"/>
  <c r="D781" i="3"/>
  <c r="D711" i="3"/>
  <c r="D416" i="3"/>
  <c r="D432" i="3"/>
  <c r="D435" i="3"/>
  <c r="D469" i="3"/>
  <c r="D108" i="3"/>
  <c r="D490" i="3"/>
  <c r="D623" i="3"/>
  <c r="D739" i="3"/>
  <c r="D411" i="3"/>
  <c r="D353" i="3"/>
  <c r="D84" i="3"/>
  <c r="D82" i="3"/>
  <c r="D159" i="3"/>
  <c r="D877" i="3"/>
  <c r="D151" i="3"/>
  <c r="D997" i="3"/>
  <c r="D182" i="3"/>
  <c r="D890" i="3"/>
  <c r="D925" i="3"/>
  <c r="D8" i="3"/>
  <c r="D984" i="3"/>
  <c r="D625" i="3"/>
  <c r="D575" i="3"/>
  <c r="D495" i="3"/>
  <c r="D661" i="3"/>
  <c r="D493" i="3"/>
  <c r="D641" i="3"/>
  <c r="D713" i="3"/>
  <c r="D790" i="3"/>
  <c r="D738" i="3"/>
  <c r="D705" i="3"/>
  <c r="D729" i="3"/>
  <c r="D451" i="3"/>
  <c r="D478" i="3"/>
  <c r="D468" i="3"/>
  <c r="D452" i="3"/>
  <c r="D891" i="3"/>
  <c r="D136" i="3"/>
  <c r="D77" i="3"/>
  <c r="D948" i="3"/>
  <c r="D119" i="3"/>
  <c r="D932" i="3"/>
  <c r="D867" i="3"/>
  <c r="D127" i="3"/>
  <c r="D2" i="3"/>
  <c r="D49" i="3"/>
  <c r="D900" i="3"/>
  <c r="D103" i="3"/>
  <c r="D110" i="3"/>
  <c r="D882" i="3"/>
  <c r="D423" i="3"/>
  <c r="D533" i="3"/>
  <c r="D553" i="3"/>
  <c r="D564" i="3"/>
  <c r="D622" i="3"/>
  <c r="D602" i="3"/>
  <c r="D836" i="3"/>
  <c r="D757" i="3"/>
  <c r="D788" i="3"/>
  <c r="D814" i="3"/>
  <c r="D398" i="3"/>
  <c r="D404" i="3"/>
  <c r="D458" i="3"/>
  <c r="D79" i="3"/>
  <c r="D163" i="3"/>
  <c r="D558" i="3"/>
  <c r="D827" i="3"/>
  <c r="D786" i="3"/>
  <c r="D479" i="3"/>
  <c r="D148" i="3"/>
  <c r="D130" i="3"/>
  <c r="D947" i="3"/>
  <c r="D933" i="3"/>
  <c r="D972" i="3"/>
  <c r="D583" i="3"/>
  <c r="D561" i="3"/>
  <c r="D649" i="3"/>
  <c r="D509" i="3"/>
  <c r="D589" i="3"/>
  <c r="D749" i="3"/>
  <c r="D773" i="3"/>
  <c r="D843" i="3"/>
  <c r="D821" i="3"/>
  <c r="D369" i="3"/>
  <c r="D443" i="3"/>
  <c r="D419" i="3"/>
  <c r="D11" i="3"/>
  <c r="D15" i="3"/>
  <c r="D491" i="3"/>
  <c r="D772" i="3"/>
  <c r="D412" i="3"/>
  <c r="D935" i="3"/>
  <c r="D28" i="3"/>
  <c r="D43" i="3"/>
  <c r="D129" i="3"/>
  <c r="D168" i="3"/>
  <c r="D122" i="3"/>
  <c r="D668" i="3"/>
  <c r="D682" i="3"/>
  <c r="D653" i="3"/>
  <c r="D667" i="3"/>
  <c r="D751" i="3"/>
  <c r="D780" i="3"/>
  <c r="D708" i="3"/>
  <c r="D709" i="3"/>
  <c r="D466" i="3"/>
  <c r="D400" i="3"/>
  <c r="D420" i="3"/>
  <c r="D927" i="3"/>
  <c r="D149" i="3"/>
  <c r="D666" i="3"/>
  <c r="D692" i="3"/>
  <c r="D840" i="3"/>
  <c r="D356" i="3"/>
  <c r="D354" i="3"/>
  <c r="D348" i="3"/>
  <c r="D347" i="3"/>
  <c r="D352" i="3"/>
  <c r="D334" i="3"/>
  <c r="D344" i="3"/>
  <c r="D282" i="3"/>
  <c r="D296" i="3"/>
  <c r="D284" i="3"/>
  <c r="D288" i="3"/>
  <c r="D292" i="3"/>
  <c r="D961" i="10"/>
  <c r="D934" i="10"/>
  <c r="D761" i="10"/>
  <c r="D1000" i="10"/>
  <c r="D707" i="10"/>
  <c r="D975" i="10"/>
  <c r="D980" i="10"/>
  <c r="D767" i="10"/>
  <c r="D842" i="10"/>
  <c r="D936" i="10"/>
  <c r="D137" i="10"/>
  <c r="D82" i="10"/>
  <c r="D121" i="3"/>
  <c r="D88" i="3"/>
  <c r="D934" i="3"/>
  <c r="D994" i="3"/>
  <c r="D926" i="3"/>
  <c r="D939" i="3"/>
  <c r="D157" i="3"/>
  <c r="D991" i="3"/>
  <c r="D125" i="3"/>
  <c r="D879" i="3"/>
  <c r="D45" i="3"/>
  <c r="D632" i="3"/>
  <c r="D502" i="3"/>
  <c r="D539" i="3"/>
  <c r="D565" i="3"/>
  <c r="D611" i="3"/>
  <c r="D571" i="3"/>
  <c r="D808" i="3"/>
  <c r="D761" i="3"/>
  <c r="D817" i="3"/>
  <c r="D861" i="3"/>
  <c r="D818" i="3"/>
  <c r="D384" i="3"/>
  <c r="D360" i="3"/>
  <c r="D438" i="3"/>
  <c r="D475" i="3"/>
  <c r="D53" i="3"/>
  <c r="D85" i="3"/>
  <c r="D132" i="3"/>
  <c r="D69" i="3"/>
  <c r="D37" i="3"/>
  <c r="D87" i="3"/>
  <c r="D896" i="3"/>
  <c r="D12" i="3"/>
  <c r="D177" i="3"/>
  <c r="D70" i="3"/>
  <c r="D3" i="3"/>
  <c r="D98" i="3"/>
  <c r="D40" i="3"/>
  <c r="D964" i="3"/>
  <c r="D114" i="3"/>
  <c r="D617" i="3"/>
  <c r="D574" i="3"/>
  <c r="D504" i="3"/>
  <c r="D643" i="3"/>
  <c r="D530" i="3"/>
  <c r="D714" i="3"/>
  <c r="D746" i="3"/>
  <c r="D736" i="3"/>
  <c r="D828" i="3"/>
  <c r="D381" i="3"/>
  <c r="D436" i="3"/>
  <c r="D431" i="3"/>
  <c r="D95" i="3"/>
  <c r="D1000" i="3"/>
  <c r="D614" i="3"/>
  <c r="D740" i="3"/>
  <c r="D762" i="3"/>
  <c r="D374" i="3"/>
  <c r="D111" i="3"/>
  <c r="D29" i="3"/>
  <c r="D173" i="3"/>
  <c r="D871" i="3"/>
  <c r="D81" i="3"/>
  <c r="D645" i="3"/>
  <c r="D505" i="3"/>
  <c r="D521" i="3"/>
  <c r="D559" i="3"/>
  <c r="D660" i="3"/>
  <c r="D706" i="3"/>
  <c r="D725" i="3"/>
  <c r="D759" i="3"/>
  <c r="D747" i="3"/>
  <c r="D474" i="3"/>
  <c r="D357" i="3"/>
  <c r="D453" i="3"/>
  <c r="D94" i="3"/>
  <c r="D527" i="3"/>
  <c r="D618" i="3"/>
  <c r="D733" i="3"/>
  <c r="D403" i="3"/>
  <c r="D144" i="3"/>
  <c r="D961" i="3"/>
  <c r="D967" i="3"/>
  <c r="D989" i="3"/>
  <c r="D150" i="3"/>
  <c r="D422" i="3"/>
  <c r="D652" i="3"/>
  <c r="D547" i="3"/>
  <c r="D560" i="3"/>
  <c r="D582" i="3"/>
  <c r="D753" i="3"/>
  <c r="D796" i="3"/>
  <c r="D744" i="3"/>
  <c r="D810" i="3"/>
  <c r="D408" i="3"/>
  <c r="D448" i="3"/>
  <c r="D434" i="3"/>
  <c r="D865" i="3"/>
  <c r="D889" i="3"/>
  <c r="D591" i="3"/>
  <c r="D584" i="3"/>
  <c r="D765" i="3"/>
  <c r="D395" i="3"/>
  <c r="D326" i="3"/>
  <c r="D324" i="3"/>
  <c r="D335" i="3"/>
  <c r="D906" i="3"/>
  <c r="D30" i="3"/>
  <c r="D96" i="3"/>
  <c r="D908" i="3"/>
  <c r="D48" i="3"/>
  <c r="D990" i="3"/>
  <c r="D170" i="3"/>
  <c r="D23" i="3"/>
  <c r="D91" i="3"/>
  <c r="D131" i="3"/>
  <c r="D545" i="3"/>
  <c r="D566" i="3"/>
  <c r="D535" i="3"/>
  <c r="D494" i="3"/>
  <c r="D634" i="3"/>
  <c r="D672" i="3"/>
  <c r="D500" i="3"/>
  <c r="D721" i="3"/>
  <c r="D760" i="3"/>
  <c r="D834" i="3"/>
  <c r="D837" i="3"/>
  <c r="D844" i="3"/>
  <c r="D450" i="3"/>
  <c r="D467" i="3"/>
  <c r="D476" i="3"/>
  <c r="D402" i="3"/>
  <c r="D910" i="3"/>
  <c r="D943" i="3"/>
  <c r="D92" i="3"/>
  <c r="D36" i="3"/>
  <c r="D918" i="3"/>
  <c r="D42" i="3"/>
  <c r="D14" i="3"/>
  <c r="D156" i="3"/>
  <c r="D911" i="3"/>
  <c r="D965" i="3"/>
  <c r="D895" i="3"/>
  <c r="D90" i="3"/>
  <c r="D956" i="3"/>
  <c r="D146" i="3"/>
  <c r="D154" i="3"/>
  <c r="D598" i="3"/>
  <c r="D557" i="3"/>
  <c r="D532" i="3"/>
  <c r="D496" i="3"/>
  <c r="D594" i="3"/>
  <c r="D755" i="3"/>
  <c r="D795" i="3"/>
  <c r="D754" i="3"/>
  <c r="D801" i="3"/>
  <c r="D388" i="3"/>
  <c r="D391" i="3"/>
  <c r="D405" i="3"/>
  <c r="D993" i="3"/>
  <c r="D39" i="3"/>
  <c r="D669" i="3"/>
  <c r="D766" i="3"/>
  <c r="D741" i="3"/>
  <c r="D477" i="3"/>
  <c r="D124" i="3"/>
  <c r="D44" i="3"/>
  <c r="D981" i="3"/>
  <c r="D86" i="3"/>
  <c r="D912" i="3"/>
  <c r="D537" i="3"/>
  <c r="D492" i="3"/>
  <c r="D688" i="3"/>
  <c r="D677" i="3"/>
  <c r="D685" i="3"/>
  <c r="D862" i="3"/>
  <c r="D789" i="3"/>
  <c r="D833" i="3"/>
  <c r="D385" i="3"/>
  <c r="D445" i="3"/>
  <c r="D407" i="3"/>
  <c r="D487" i="3"/>
  <c r="D894" i="3"/>
  <c r="D529" i="3"/>
  <c r="D581" i="3"/>
  <c r="D763" i="3"/>
  <c r="D488" i="3"/>
  <c r="D916" i="3"/>
  <c r="D60" i="3"/>
  <c r="D54" i="3"/>
  <c r="D25" i="3"/>
  <c r="D914" i="3"/>
  <c r="D620" i="3"/>
  <c r="D607" i="3"/>
  <c r="D609" i="3"/>
  <c r="D538" i="3"/>
  <c r="D563" i="3"/>
  <c r="D704" i="3"/>
  <c r="D742" i="3"/>
  <c r="D778" i="3"/>
  <c r="D800" i="3"/>
  <c r="D484" i="3"/>
  <c r="D417" i="3"/>
  <c r="D442" i="3"/>
  <c r="D957" i="3"/>
  <c r="D909" i="3"/>
  <c r="D590" i="3"/>
  <c r="D585" i="3"/>
  <c r="D734" i="3"/>
  <c r="D428" i="3"/>
  <c r="D333" i="3"/>
  <c r="D332" i="3"/>
  <c r="D314" i="3"/>
  <c r="D313" i="3"/>
  <c r="D349" i="3"/>
  <c r="D273" i="3"/>
  <c r="D309" i="3"/>
  <c r="D269" i="3"/>
  <c r="D298" i="3"/>
  <c r="D291" i="3"/>
  <c r="D294" i="3"/>
  <c r="D911" i="10"/>
  <c r="D991" i="10"/>
  <c r="D696" i="10"/>
  <c r="D949" i="10"/>
  <c r="D791" i="10"/>
  <c r="D839" i="10"/>
  <c r="D1001" i="10"/>
  <c r="D724" i="10"/>
  <c r="D73" i="3"/>
  <c r="D866" i="3"/>
  <c r="D5" i="3"/>
  <c r="D999" i="3"/>
  <c r="D38" i="3"/>
  <c r="D971" i="3"/>
  <c r="D162" i="3"/>
  <c r="D974" i="3"/>
  <c r="D907" i="3"/>
  <c r="D901" i="3"/>
  <c r="D637" i="3"/>
  <c r="D656" i="3"/>
  <c r="D576" i="3"/>
  <c r="D638" i="3"/>
  <c r="D577" i="3"/>
  <c r="D664" i="3"/>
  <c r="D659" i="3"/>
  <c r="D730" i="3"/>
  <c r="D703" i="3"/>
  <c r="D860" i="3"/>
  <c r="D718" i="3"/>
  <c r="D793" i="3"/>
  <c r="D377" i="3"/>
  <c r="D368" i="3"/>
  <c r="D471" i="3"/>
  <c r="D415" i="3"/>
  <c r="D881" i="3"/>
  <c r="D140" i="3"/>
  <c r="D185" i="3"/>
  <c r="D169" i="3"/>
  <c r="D72" i="3"/>
  <c r="D35" i="3"/>
  <c r="D929" i="3"/>
  <c r="D905" i="3"/>
  <c r="D883" i="3"/>
  <c r="D952" i="3"/>
  <c r="D180" i="3"/>
  <c r="D897" i="3"/>
  <c r="D118" i="3"/>
  <c r="D172" i="3"/>
  <c r="D982" i="3"/>
  <c r="D552" i="3"/>
  <c r="D595" i="3"/>
  <c r="D628" i="3"/>
  <c r="D499" i="3"/>
  <c r="D573" i="3"/>
  <c r="D764" i="3"/>
  <c r="D826" i="3"/>
  <c r="D752" i="3"/>
  <c r="D775" i="3"/>
  <c r="D447" i="3"/>
  <c r="D362" i="3"/>
  <c r="D399" i="3"/>
  <c r="D167" i="3"/>
  <c r="D604" i="3"/>
  <c r="D540" i="3"/>
  <c r="D776" i="3"/>
  <c r="D444" i="3"/>
  <c r="D980" i="3"/>
  <c r="D940" i="3"/>
  <c r="D126" i="3"/>
  <c r="D102" i="3"/>
  <c r="D105" i="3"/>
  <c r="D55" i="3"/>
  <c r="D603" i="3"/>
  <c r="D683" i="3"/>
  <c r="D675" i="3"/>
  <c r="D657" i="3"/>
  <c r="D774" i="3"/>
  <c r="D799" i="3"/>
  <c r="D715" i="3"/>
  <c r="D777" i="3"/>
  <c r="D433" i="3"/>
  <c r="D396" i="3"/>
  <c r="D367" i="3"/>
  <c r="D24" i="3"/>
  <c r="D893" i="3"/>
  <c r="D662" i="3"/>
  <c r="D549" i="3"/>
  <c r="D792" i="3"/>
  <c r="D409" i="3"/>
  <c r="D919" i="3"/>
  <c r="D104" i="3"/>
  <c r="D33" i="3"/>
  <c r="D66" i="3"/>
  <c r="D7" i="3"/>
  <c r="D636" i="3"/>
  <c r="D621" i="3"/>
  <c r="D615" i="3"/>
  <c r="D501" i="3"/>
  <c r="D517" i="3"/>
  <c r="D804" i="3"/>
  <c r="D768" i="3"/>
  <c r="D719" i="3"/>
  <c r="D850" i="3"/>
  <c r="D456" i="3"/>
  <c r="D364" i="3"/>
  <c r="D483" i="3"/>
  <c r="D951" i="3"/>
  <c r="D944" i="3"/>
  <c r="D654" i="3"/>
  <c r="D831" i="3"/>
  <c r="D771" i="3"/>
  <c r="D418" i="3"/>
  <c r="D330" i="3"/>
  <c r="D317" i="3"/>
  <c r="D328" i="3"/>
  <c r="D316" i="3"/>
  <c r="D345" i="3"/>
  <c r="D300" i="3"/>
  <c r="D278" i="3"/>
  <c r="D277" i="3"/>
  <c r="D271" i="3"/>
  <c r="D272" i="3"/>
  <c r="D286" i="3"/>
  <c r="D942" i="10"/>
  <c r="D711" i="10"/>
  <c r="D740" i="10"/>
  <c r="D995" i="10"/>
  <c r="D737" i="10"/>
  <c r="D869" i="10"/>
  <c r="D704" i="10"/>
  <c r="D863" i="10"/>
  <c r="D164" i="3"/>
  <c r="D869" i="3"/>
  <c r="D424" i="3"/>
  <c r="D57" i="3"/>
  <c r="D52" i="3"/>
  <c r="D421" i="3"/>
  <c r="D998" i="3"/>
  <c r="D888" i="3"/>
  <c r="D179" i="3"/>
  <c r="D966" i="3"/>
  <c r="D551" i="3"/>
  <c r="D686" i="3"/>
  <c r="D568" i="3"/>
  <c r="D647" i="3"/>
  <c r="D562" i="3"/>
  <c r="D543" i="3"/>
  <c r="D679" i="3"/>
  <c r="D794" i="3"/>
  <c r="D803" i="3"/>
  <c r="D731" i="3"/>
  <c r="D732" i="3"/>
  <c r="D820" i="3"/>
  <c r="D425" i="3"/>
  <c r="D370" i="3"/>
  <c r="D379" i="3"/>
  <c r="D454" i="3"/>
  <c r="D899" i="3"/>
  <c r="D83" i="3"/>
  <c r="D153" i="3"/>
  <c r="D913" i="3"/>
  <c r="D51" i="3"/>
  <c r="D67" i="3"/>
  <c r="D995" i="3"/>
  <c r="D915" i="3"/>
  <c r="D101" i="3"/>
  <c r="D955" i="3"/>
  <c r="D937" i="3"/>
  <c r="D13" i="3"/>
  <c r="D165" i="3"/>
  <c r="D942" i="3"/>
  <c r="D4" i="3"/>
  <c r="D629" i="3"/>
  <c r="D511" i="3"/>
  <c r="D593" i="3"/>
  <c r="D544" i="3"/>
  <c r="D691" i="3"/>
  <c r="D854" i="3"/>
  <c r="D806" i="3"/>
  <c r="D819" i="3"/>
  <c r="D727" i="3"/>
  <c r="D410" i="3"/>
  <c r="D363" i="3"/>
  <c r="D427" i="3"/>
  <c r="D112" i="3"/>
  <c r="D498" i="3"/>
  <c r="D608" i="3"/>
  <c r="D767" i="3"/>
  <c r="D429" i="3"/>
  <c r="D61" i="3"/>
  <c r="D884" i="3"/>
  <c r="D816" i="3"/>
  <c r="D171" i="3"/>
  <c r="D921" i="3"/>
  <c r="D969" i="3"/>
  <c r="D658" i="3"/>
  <c r="D687" i="3"/>
  <c r="D627" i="3"/>
  <c r="D508" i="3"/>
  <c r="D779" i="3"/>
  <c r="D848" i="3"/>
  <c r="D832" i="3"/>
  <c r="D845" i="3"/>
  <c r="D375" i="3"/>
  <c r="D461" i="3"/>
  <c r="D437" i="3"/>
  <c r="D959" i="3"/>
  <c r="D32" i="3"/>
  <c r="D587" i="3"/>
  <c r="D546" i="3"/>
  <c r="D863" i="3"/>
  <c r="D465" i="3"/>
  <c r="D139" i="3"/>
  <c r="D183" i="3"/>
  <c r="D31" i="3"/>
  <c r="D123" i="3"/>
  <c r="D979" i="3"/>
  <c r="D578" i="3"/>
  <c r="D518" i="3"/>
  <c r="D592" i="3"/>
  <c r="D523" i="3"/>
  <c r="D616" i="3"/>
  <c r="D798" i="3"/>
  <c r="D823" i="3"/>
  <c r="D720" i="3"/>
  <c r="D822" i="3"/>
  <c r="D446" i="3"/>
  <c r="D401" i="3"/>
  <c r="D470" i="3"/>
  <c r="D59" i="3"/>
  <c r="D870" i="3"/>
  <c r="D548" i="3"/>
  <c r="D758" i="3"/>
  <c r="D712" i="3"/>
  <c r="D361" i="3"/>
  <c r="D340" i="3"/>
  <c r="D346" i="3"/>
  <c r="D320" i="3"/>
  <c r="D337" i="3"/>
  <c r="D341" i="3"/>
  <c r="D310" i="3"/>
  <c r="D270" i="3"/>
  <c r="D295" i="3"/>
  <c r="D275" i="3"/>
  <c r="D268" i="3"/>
  <c r="D281" i="3"/>
  <c r="D846" i="10"/>
  <c r="D703" i="10"/>
  <c r="D972" i="10"/>
  <c r="D916" i="10"/>
  <c r="D815" i="10"/>
  <c r="D939" i="10"/>
  <c r="D810" i="10"/>
  <c r="D935" i="10"/>
  <c r="D902" i="10"/>
  <c r="D832" i="10"/>
  <c r="D134" i="10"/>
  <c r="D39" i="10"/>
  <c r="D331" i="3"/>
  <c r="D315" i="3"/>
  <c r="D301" i="3"/>
  <c r="D303" i="3"/>
  <c r="D302" i="3"/>
  <c r="D905" i="10"/>
  <c r="D957" i="10"/>
  <c r="D697" i="10"/>
  <c r="D691" i="10"/>
  <c r="D751" i="10"/>
  <c r="D734" i="10"/>
  <c r="D57" i="10"/>
  <c r="D929" i="10"/>
  <c r="D893" i="10"/>
  <c r="D718" i="10"/>
  <c r="D894" i="10"/>
  <c r="D793" i="10"/>
  <c r="D906" i="10"/>
  <c r="D946" i="10"/>
  <c r="D715" i="10"/>
  <c r="D833" i="10"/>
  <c r="D818" i="10"/>
  <c r="D78" i="10"/>
  <c r="D132" i="10"/>
  <c r="D955" i="10"/>
  <c r="D871" i="10"/>
  <c r="D985" i="10"/>
  <c r="D732" i="10"/>
  <c r="D820" i="10"/>
  <c r="D14" i="10"/>
  <c r="D89" i="10"/>
  <c r="D131" i="10"/>
  <c r="D60" i="10"/>
  <c r="D157" i="10"/>
  <c r="D500" i="10"/>
  <c r="D379" i="10"/>
  <c r="D646" i="10"/>
  <c r="D526" i="10"/>
  <c r="D670" i="10"/>
  <c r="D507" i="10"/>
  <c r="D685" i="10"/>
  <c r="D380" i="10"/>
  <c r="D517" i="10"/>
  <c r="D542" i="10"/>
  <c r="D329" i="10"/>
  <c r="D308" i="10"/>
  <c r="D289" i="10"/>
  <c r="D882" i="10"/>
  <c r="D797" i="10"/>
  <c r="D170" i="10"/>
  <c r="D153" i="10"/>
  <c r="D73" i="10"/>
  <c r="D399" i="10"/>
  <c r="D589" i="10"/>
  <c r="D497" i="10"/>
  <c r="D386" i="10"/>
  <c r="D603" i="10"/>
  <c r="D285" i="10"/>
  <c r="D789" i="10"/>
  <c r="D933" i="10"/>
  <c r="D97" i="10"/>
  <c r="D689" i="10"/>
  <c r="D638" i="10"/>
  <c r="D602" i="10"/>
  <c r="D620" i="10"/>
  <c r="D345" i="10"/>
  <c r="D829" i="10"/>
  <c r="D925" i="10"/>
  <c r="D823" i="10"/>
  <c r="D116" i="10"/>
  <c r="D178" i="10"/>
  <c r="D475" i="10"/>
  <c r="D595" i="10"/>
  <c r="D641" i="10"/>
  <c r="D648" i="10"/>
  <c r="D558" i="10"/>
  <c r="D336" i="10"/>
  <c r="D278" i="10"/>
  <c r="D891" i="10"/>
  <c r="D184" i="10"/>
  <c r="D144" i="10"/>
  <c r="D329" i="3"/>
  <c r="D350" i="3"/>
  <c r="D283" i="3"/>
  <c r="D299" i="3"/>
  <c r="D274" i="3"/>
  <c r="D873" i="10"/>
  <c r="D930" i="10"/>
  <c r="D796" i="10"/>
  <c r="D692" i="10"/>
  <c r="D804" i="10"/>
  <c r="D2" i="10"/>
  <c r="D127" i="10"/>
  <c r="D852" i="10"/>
  <c r="D978" i="10"/>
  <c r="D694" i="10"/>
  <c r="D854" i="10"/>
  <c r="D782" i="10"/>
  <c r="D974" i="10"/>
  <c r="D743" i="10"/>
  <c r="D981" i="10"/>
  <c r="D783" i="10"/>
  <c r="D806" i="10"/>
  <c r="D54" i="10"/>
  <c r="D155" i="10"/>
  <c r="D941" i="10"/>
  <c r="D884" i="10"/>
  <c r="D948" i="10"/>
  <c r="D699" i="10"/>
  <c r="D723" i="10"/>
  <c r="D77" i="10"/>
  <c r="D86" i="10"/>
  <c r="D37" i="10"/>
  <c r="D118" i="10"/>
  <c r="D389" i="10"/>
  <c r="D484" i="10"/>
  <c r="D401" i="10"/>
  <c r="D468" i="10"/>
  <c r="D552" i="10"/>
  <c r="D663" i="10"/>
  <c r="D571" i="10"/>
  <c r="D390" i="10"/>
  <c r="D434" i="10"/>
  <c r="D577" i="10"/>
  <c r="D462" i="10"/>
  <c r="D348" i="10"/>
  <c r="D302" i="10"/>
  <c r="D298" i="10"/>
  <c r="D886" i="10"/>
  <c r="D762" i="10"/>
  <c r="D91" i="10"/>
  <c r="D63" i="10"/>
  <c r="D374" i="10"/>
  <c r="D363" i="10"/>
  <c r="D548" i="10"/>
  <c r="D559" i="10"/>
  <c r="D443" i="10"/>
  <c r="D565" i="10"/>
  <c r="D279" i="10"/>
  <c r="D701" i="10"/>
  <c r="D728" i="10"/>
  <c r="D129" i="10"/>
  <c r="D394" i="10"/>
  <c r="D486" i="10"/>
  <c r="D537" i="10"/>
  <c r="D616" i="10"/>
  <c r="D333" i="10"/>
  <c r="D774" i="10"/>
  <c r="D840" i="10"/>
  <c r="D918" i="10"/>
  <c r="D35" i="10"/>
  <c r="D23" i="10"/>
  <c r="D564" i="10"/>
  <c r="D586" i="10"/>
  <c r="D656" i="10"/>
  <c r="D364" i="10"/>
  <c r="D637" i="10"/>
  <c r="D347" i="10"/>
  <c r="D306" i="10"/>
  <c r="D968" i="10"/>
  <c r="D167" i="10"/>
  <c r="D99" i="10"/>
  <c r="D549" i="10"/>
  <c r="D325" i="3"/>
  <c r="D321" i="3"/>
  <c r="D306" i="3"/>
  <c r="D304" i="3"/>
  <c r="D308" i="3"/>
  <c r="D887" i="10"/>
  <c r="D824" i="10"/>
  <c r="D913" i="10"/>
  <c r="D763" i="10"/>
  <c r="D970" i="10"/>
  <c r="D20" i="10"/>
  <c r="D94" i="10"/>
  <c r="D858" i="10"/>
  <c r="D735" i="10"/>
  <c r="D835" i="10"/>
  <c r="D851" i="10"/>
  <c r="D754" i="10"/>
  <c r="D971" i="10"/>
  <c r="D752" i="10"/>
  <c r="D909" i="10"/>
  <c r="D784" i="10"/>
  <c r="D878" i="10"/>
  <c r="D117" i="10"/>
  <c r="D19" i="10"/>
  <c r="D747" i="10"/>
  <c r="D967" i="10"/>
  <c r="D901" i="10"/>
  <c r="D853" i="10"/>
  <c r="D717" i="10"/>
  <c r="D171" i="10"/>
  <c r="D50" i="10"/>
  <c r="D6" i="10"/>
  <c r="D183" i="10"/>
  <c r="D396" i="10"/>
  <c r="D624" i="10"/>
  <c r="D398" i="10"/>
  <c r="D561" i="10"/>
  <c r="D461" i="10"/>
  <c r="D688" i="10"/>
  <c r="D499" i="10"/>
  <c r="D560" i="10"/>
  <c r="D452" i="10"/>
  <c r="D610" i="10"/>
  <c r="D510" i="10"/>
  <c r="D331" i="10"/>
  <c r="D271" i="10"/>
  <c r="D286" i="10"/>
  <c r="D907" i="10"/>
  <c r="D770" i="10"/>
  <c r="D26" i="10"/>
  <c r="D80" i="10"/>
  <c r="D402" i="10"/>
  <c r="D439" i="10"/>
  <c r="D567" i="10"/>
  <c r="D640" i="10"/>
  <c r="D474" i="10"/>
  <c r="D677" i="10"/>
  <c r="D293" i="10"/>
  <c r="D915" i="10"/>
  <c r="D850" i="10"/>
  <c r="D130" i="10"/>
  <c r="D441" i="10"/>
  <c r="D404" i="10"/>
  <c r="D478" i="10"/>
  <c r="D671" i="10"/>
  <c r="D291" i="10"/>
  <c r="D706" i="10"/>
  <c r="D889" i="10"/>
  <c r="D104" i="10"/>
  <c r="D158" i="10"/>
  <c r="D113" i="10"/>
  <c r="D578" i="10"/>
  <c r="D645" i="10"/>
  <c r="D414" i="10"/>
  <c r="D480" i="10"/>
  <c r="D664" i="10"/>
  <c r="D338" i="3"/>
  <c r="D319" i="3"/>
  <c r="D289" i="3"/>
  <c r="D287" i="3"/>
  <c r="D305" i="3"/>
  <c r="D879" i="10"/>
  <c r="D872" i="10"/>
  <c r="D952" i="10"/>
  <c r="D713" i="10"/>
  <c r="D712" i="10"/>
  <c r="D40" i="10"/>
  <c r="D106" i="10"/>
  <c r="D927" i="10"/>
  <c r="D757" i="10"/>
  <c r="D984" i="10"/>
  <c r="D921" i="10"/>
  <c r="D809" i="10"/>
  <c r="D910" i="10"/>
  <c r="D756" i="10"/>
  <c r="D870" i="10"/>
  <c r="D861" i="10"/>
  <c r="D912" i="10"/>
  <c r="D175" i="10"/>
  <c r="D53" i="10"/>
  <c r="D776" i="10"/>
  <c r="D860" i="10"/>
  <c r="D954" i="10"/>
  <c r="D772" i="10"/>
  <c r="D741" i="10"/>
  <c r="D160" i="10"/>
  <c r="D32" i="10"/>
  <c r="D128" i="10"/>
  <c r="D120" i="10"/>
  <c r="D417" i="10"/>
  <c r="D492" i="10"/>
  <c r="D428" i="10"/>
  <c r="D579" i="10"/>
  <c r="D493" i="10"/>
  <c r="D391" i="10"/>
  <c r="D503" i="10"/>
  <c r="D605" i="10"/>
  <c r="D458" i="10"/>
  <c r="D662" i="10"/>
  <c r="D647" i="10"/>
  <c r="D322" i="10"/>
  <c r="D303" i="10"/>
  <c r="D919" i="10"/>
  <c r="D695" i="10"/>
  <c r="D885" i="10"/>
  <c r="D36" i="10"/>
  <c r="D93" i="10"/>
  <c r="D435" i="10"/>
  <c r="D590" i="10"/>
  <c r="D623" i="10"/>
  <c r="D684" i="10"/>
  <c r="D545" i="10"/>
  <c r="D343" i="10"/>
  <c r="D294" i="10"/>
  <c r="D989" i="10"/>
  <c r="D69" i="10"/>
  <c r="D47" i="10"/>
  <c r="D609" i="10"/>
  <c r="D629" i="10"/>
  <c r="D405" i="10"/>
  <c r="D387" i="10"/>
  <c r="D275" i="10"/>
  <c r="D999" i="10"/>
  <c r="D755" i="10"/>
  <c r="D169" i="10"/>
  <c r="D27" i="10"/>
  <c r="D13" i="10"/>
  <c r="D583" i="10"/>
  <c r="D412" i="10"/>
  <c r="D430" i="10"/>
  <c r="D530" i="10"/>
  <c r="D365" i="10"/>
  <c r="D323" i="3"/>
  <c r="D343" i="3"/>
  <c r="D311" i="3"/>
  <c r="D280" i="3"/>
  <c r="D290" i="3"/>
  <c r="D690" i="10"/>
  <c r="D947" i="10"/>
  <c r="D969" i="10"/>
  <c r="D848" i="10"/>
  <c r="D914" i="10"/>
  <c r="D156" i="10"/>
  <c r="D31" i="10"/>
  <c r="D865" i="10"/>
  <c r="D817" i="10"/>
  <c r="D819" i="10"/>
  <c r="D849" i="10"/>
  <c r="D780" i="10"/>
  <c r="D876" i="10"/>
  <c r="D808" i="10"/>
  <c r="D733" i="10"/>
  <c r="D813" i="10"/>
  <c r="D4" i="10"/>
  <c r="D145" i="10"/>
  <c r="D100" i="10"/>
  <c r="D781" i="10"/>
  <c r="D777" i="10"/>
  <c r="D976" i="10"/>
  <c r="D932" i="10"/>
  <c r="D162" i="10"/>
  <c r="D123" i="10"/>
  <c r="D182" i="10"/>
  <c r="D114" i="10"/>
  <c r="D51" i="10"/>
  <c r="D410" i="10"/>
  <c r="D479" i="10"/>
  <c r="D450" i="10"/>
  <c r="D556" i="10"/>
  <c r="D539" i="10"/>
  <c r="D416" i="10"/>
  <c r="D531" i="10"/>
  <c r="D598" i="10"/>
  <c r="D456" i="10"/>
  <c r="D679" i="10"/>
  <c r="D657" i="10"/>
  <c r="D323" i="10"/>
  <c r="D280" i="10"/>
  <c r="D986" i="10"/>
  <c r="D738" i="10"/>
  <c r="D705" i="10"/>
  <c r="D102" i="10"/>
  <c r="D125" i="10"/>
  <c r="D584" i="10"/>
  <c r="D627" i="10"/>
  <c r="D682" i="10"/>
  <c r="D672" i="10"/>
  <c r="D529" i="10"/>
  <c r="D328" i="10"/>
  <c r="D311" i="10"/>
  <c r="D802" i="10"/>
  <c r="D92" i="10"/>
  <c r="D55" i="10"/>
  <c r="D525" i="10"/>
  <c r="D614" i="10"/>
  <c r="D513" i="10"/>
  <c r="D634" i="10"/>
  <c r="D307" i="10"/>
  <c r="D836" i="10"/>
  <c r="D786" i="10"/>
  <c r="D166" i="10"/>
  <c r="D66" i="10"/>
  <c r="D161" i="10"/>
  <c r="D372" i="10"/>
  <c r="D436" i="10"/>
  <c r="D505" i="10"/>
  <c r="D381" i="10"/>
  <c r="D496" i="10"/>
  <c r="D296" i="10"/>
  <c r="D765" i="10"/>
  <c r="D959" i="10"/>
  <c r="D112" i="10"/>
  <c r="D327" i="3"/>
  <c r="D336" i="3"/>
  <c r="D307" i="3"/>
  <c r="D297" i="3"/>
  <c r="D312" i="3"/>
  <c r="D760" i="10"/>
  <c r="D896" i="10"/>
  <c r="D908" i="10"/>
  <c r="D800" i="10"/>
  <c r="D830" i="10"/>
  <c r="D52" i="10"/>
  <c r="D41" i="10"/>
  <c r="D898" i="10"/>
  <c r="D700" i="10"/>
  <c r="D843" i="10"/>
  <c r="D868" i="10"/>
  <c r="D805" i="10"/>
  <c r="D992" i="10"/>
  <c r="D778" i="10"/>
  <c r="D725" i="10"/>
  <c r="D950" i="10"/>
  <c r="D174" i="10"/>
  <c r="D33" i="10"/>
  <c r="D856" i="10"/>
  <c r="D736" i="10"/>
  <c r="D722" i="10"/>
  <c r="D837" i="10"/>
  <c r="D890" i="10"/>
  <c r="D44" i="10"/>
  <c r="D22" i="10"/>
  <c r="D84" i="10"/>
  <c r="D139" i="10"/>
  <c r="D48" i="10"/>
  <c r="D421" i="10"/>
  <c r="D491" i="10"/>
  <c r="D485" i="10"/>
  <c r="D375" i="10"/>
  <c r="D451" i="10"/>
  <c r="D426" i="10"/>
  <c r="D465" i="10"/>
  <c r="D471" i="10"/>
  <c r="D587" i="10"/>
  <c r="D411" i="10"/>
  <c r="D354" i="10"/>
  <c r="D340" i="10"/>
  <c r="D270" i="10"/>
  <c r="D826" i="10"/>
  <c r="D888" i="10"/>
  <c r="D801" i="10"/>
  <c r="D152" i="10"/>
  <c r="D110" i="10"/>
  <c r="D574" i="10"/>
  <c r="D635" i="10"/>
  <c r="D687" i="10"/>
  <c r="D460" i="10"/>
  <c r="D674" i="10"/>
  <c r="D319" i="10"/>
  <c r="D304" i="10"/>
  <c r="D965" i="10"/>
  <c r="D42" i="10"/>
  <c r="D105" i="10"/>
  <c r="D369" i="10"/>
  <c r="D508" i="10"/>
  <c r="D535" i="10"/>
  <c r="D660" i="10"/>
  <c r="D287" i="10"/>
  <c r="D960" i="10"/>
  <c r="D822" i="10"/>
  <c r="D88" i="10"/>
  <c r="D101" i="10"/>
  <c r="D408" i="10"/>
  <c r="D368" i="10"/>
  <c r="D547" i="10"/>
  <c r="D546" i="10"/>
  <c r="D639" i="10"/>
  <c r="D467" i="10"/>
  <c r="D309" i="10"/>
  <c r="D997" i="10"/>
  <c r="D953" i="10"/>
  <c r="D81" i="10"/>
  <c r="D406" i="10"/>
  <c r="D318" i="3"/>
  <c r="D342" i="3"/>
  <c r="D266" i="3"/>
  <c r="D285" i="3"/>
  <c r="D279" i="3"/>
  <c r="D714" i="10"/>
  <c r="D709" i="10"/>
  <c r="D958" i="10"/>
  <c r="D775" i="10"/>
  <c r="D799" i="10"/>
  <c r="D159" i="10"/>
  <c r="D831" i="10"/>
  <c r="D866" i="10"/>
  <c r="D744" i="10"/>
  <c r="D827" i="10"/>
  <c r="D739" i="10"/>
  <c r="D943" i="10"/>
  <c r="D857" i="10"/>
  <c r="D719" i="10"/>
  <c r="D904" i="10"/>
  <c r="D945" i="10"/>
  <c r="D149" i="10"/>
  <c r="D70" i="10"/>
  <c r="D928" i="10"/>
  <c r="D710" i="10"/>
  <c r="D720" i="10"/>
  <c r="D729" i="10"/>
  <c r="D788" i="10"/>
  <c r="D18" i="10"/>
  <c r="D185" i="10"/>
  <c r="D103" i="10"/>
  <c r="D65" i="10"/>
  <c r="D179" i="10"/>
  <c r="D440" i="10"/>
  <c r="D581" i="10"/>
  <c r="D472" i="10"/>
  <c r="D383" i="10"/>
  <c r="D580" i="10"/>
  <c r="D470" i="10"/>
  <c r="D659" i="10"/>
  <c r="D667" i="10"/>
  <c r="D570" i="10"/>
  <c r="D419" i="10"/>
  <c r="D314" i="10"/>
  <c r="D315" i="10"/>
  <c r="D300" i="10"/>
  <c r="D726" i="10"/>
  <c r="D864" i="10"/>
  <c r="D3" i="10"/>
  <c r="D12" i="10"/>
  <c r="D109" i="10"/>
  <c r="D622" i="10"/>
  <c r="D534" i="10"/>
  <c r="D361" i="10"/>
  <c r="D543" i="10"/>
  <c r="D666" i="10"/>
  <c r="D327" i="10"/>
  <c r="D990" i="10"/>
  <c r="D795" i="10"/>
  <c r="D147" i="10"/>
  <c r="D165" i="10"/>
  <c r="D403" i="10"/>
  <c r="D653" i="10"/>
  <c r="D415" i="10"/>
  <c r="D324" i="10"/>
  <c r="D963" i="10"/>
  <c r="D766" i="10"/>
  <c r="D828" i="10"/>
  <c r="D43" i="10"/>
  <c r="D177" i="10"/>
  <c r="D360" i="10"/>
  <c r="D433" i="10"/>
  <c r="D454" i="10"/>
  <c r="D632" i="10"/>
  <c r="D524" i="10"/>
  <c r="D355" i="10"/>
  <c r="D268" i="10"/>
  <c r="D881" i="10"/>
  <c r="D880" i="10"/>
  <c r="D135" i="10"/>
  <c r="D357" i="10"/>
  <c r="D516" i="10"/>
  <c r="D599" i="10"/>
  <c r="D550" i="10"/>
  <c r="D297" i="10"/>
  <c r="D926" i="10"/>
  <c r="D883" i="10"/>
  <c r="D940" i="10"/>
  <c r="D812" i="10"/>
  <c r="D899" i="10"/>
  <c r="D68" i="10"/>
  <c r="D151" i="10"/>
  <c r="D58" i="10"/>
  <c r="D24" i="10"/>
  <c r="D16" i="10"/>
  <c r="D511" i="10"/>
  <c r="D400" i="10"/>
  <c r="D613" i="10"/>
  <c r="D541" i="10"/>
  <c r="D655" i="10"/>
  <c r="D476" i="10"/>
  <c r="D367" i="10"/>
  <c r="D373" i="10"/>
  <c r="D457" i="10"/>
  <c r="D621" i="10"/>
  <c r="D334" i="10"/>
  <c r="D272" i="10"/>
  <c r="D312" i="10"/>
  <c r="D895" i="10"/>
  <c r="D141" i="10"/>
  <c r="D140" i="10"/>
  <c r="D469" i="10"/>
  <c r="D600" i="10"/>
  <c r="D536" i="10"/>
  <c r="D310" i="10"/>
  <c r="D258" i="10"/>
  <c r="D193" i="10"/>
  <c r="D263" i="10"/>
  <c r="D190" i="10"/>
  <c r="D253" i="10"/>
  <c r="D192" i="10"/>
  <c r="D255" i="10"/>
  <c r="D186" i="10"/>
  <c r="D234" i="10"/>
  <c r="D206" i="10"/>
  <c r="D245" i="3"/>
  <c r="D215" i="3"/>
  <c r="D322" i="3"/>
  <c r="D293" i="3"/>
  <c r="D267" i="3"/>
  <c r="D276" i="3"/>
  <c r="D987" i="10"/>
  <c r="D816" i="10"/>
  <c r="D785" i="10"/>
  <c r="D973" i="10"/>
  <c r="D838" i="10"/>
  <c r="D749" i="10"/>
  <c r="D64" i="10"/>
  <c r="D841" i="10"/>
  <c r="D903" i="10"/>
  <c r="D758" i="10"/>
  <c r="D931" i="10"/>
  <c r="D721" i="10"/>
  <c r="D982" i="10"/>
  <c r="D897" i="10"/>
  <c r="D708" i="10"/>
  <c r="D845" i="10"/>
  <c r="D834" i="10"/>
  <c r="D17" i="10"/>
  <c r="D30" i="10"/>
  <c r="D922" i="10"/>
  <c r="D937" i="10"/>
  <c r="D790" i="10"/>
  <c r="D730" i="10"/>
  <c r="D855" i="10"/>
  <c r="D45" i="10"/>
  <c r="D8" i="10"/>
  <c r="D29" i="10"/>
  <c r="D49" i="10"/>
  <c r="D163" i="10"/>
  <c r="D519" i="10"/>
  <c r="D378" i="10"/>
  <c r="D506" i="10"/>
  <c r="D427" i="10"/>
  <c r="D630" i="10"/>
  <c r="D463" i="10"/>
  <c r="D668" i="10"/>
  <c r="D654" i="10"/>
  <c r="D455" i="10"/>
  <c r="D593" i="10"/>
  <c r="D317" i="10"/>
  <c r="D342" i="10"/>
  <c r="D295" i="10"/>
  <c r="D779" i="10"/>
  <c r="D844" i="10"/>
  <c r="D111" i="10"/>
  <c r="D9" i="10"/>
  <c r="D38" i="10"/>
  <c r="D518" i="10"/>
  <c r="D358" i="10"/>
  <c r="D608" i="10"/>
  <c r="D681" i="10"/>
  <c r="D429" i="10"/>
  <c r="D320" i="10"/>
  <c r="D962" i="10"/>
  <c r="D750" i="10"/>
  <c r="D85" i="10"/>
  <c r="D148" i="10"/>
  <c r="D445" i="10"/>
  <c r="D393" i="10"/>
  <c r="D490" i="10"/>
  <c r="D344" i="10"/>
  <c r="D924" i="10"/>
  <c r="D745" i="10"/>
  <c r="D807" i="10"/>
  <c r="D180" i="10"/>
  <c r="D59" i="10"/>
  <c r="D448" i="10"/>
  <c r="D575" i="10"/>
  <c r="D572" i="10"/>
  <c r="D459" i="10"/>
  <c r="D533" i="10"/>
  <c r="D341" i="10"/>
  <c r="D305" i="10"/>
  <c r="D693" i="10"/>
  <c r="D771" i="10"/>
  <c r="D34" i="10"/>
  <c r="D523" i="10"/>
  <c r="D385" i="10"/>
  <c r="D594" i="10"/>
  <c r="D658" i="10"/>
  <c r="D276" i="10"/>
  <c r="D977" i="10"/>
  <c r="D944" i="10"/>
  <c r="D938" i="10"/>
  <c r="D900" i="10"/>
  <c r="D798" i="10"/>
  <c r="D96" i="10"/>
  <c r="D28" i="10"/>
  <c r="D164" i="10"/>
  <c r="D25" i="10"/>
  <c r="D377" i="10"/>
  <c r="D604" i="10"/>
  <c r="D418" i="10"/>
  <c r="D636" i="10"/>
  <c r="D528" i="10"/>
  <c r="D661" i="10"/>
  <c r="D481" i="10"/>
  <c r="D423" i="10"/>
  <c r="D420" i="10"/>
  <c r="D612" i="10"/>
  <c r="D606" i="10"/>
  <c r="D346" i="10"/>
  <c r="D277" i="10"/>
  <c r="D266" i="10"/>
  <c r="D821" i="10"/>
  <c r="D143" i="10"/>
  <c r="D376" i="10"/>
  <c r="D437" i="10"/>
  <c r="D678" i="10"/>
  <c r="D673" i="10"/>
  <c r="D254" i="10"/>
  <c r="D241" i="10"/>
  <c r="D188" i="10"/>
  <c r="D229" i="10"/>
  <c r="D215" i="10"/>
  <c r="D235" i="10"/>
  <c r="D203" i="10"/>
  <c r="D230" i="10"/>
  <c r="D204" i="10"/>
  <c r="D238" i="10"/>
  <c r="D237" i="3"/>
  <c r="D246" i="3"/>
  <c r="D191" i="3"/>
  <c r="D356" i="10"/>
  <c r="D124" i="10"/>
  <c r="D261" i="10"/>
  <c r="D235" i="3"/>
  <c r="D313" i="10"/>
  <c r="D216" i="10"/>
  <c r="D242" i="3"/>
  <c r="D193" i="3"/>
  <c r="D447" i="10"/>
  <c r="D242" i="10"/>
  <c r="D208" i="3"/>
  <c r="D218" i="3"/>
  <c r="D238" i="3"/>
  <c r="D253" i="3"/>
  <c r="D250" i="10"/>
  <c r="D251" i="3"/>
  <c r="D330" i="10"/>
  <c r="D115" i="10"/>
  <c r="D532" i="10"/>
  <c r="D413" i="10"/>
  <c r="D283" i="10"/>
  <c r="D803" i="10"/>
  <c r="D716" i="10"/>
  <c r="D748" i="10"/>
  <c r="D61" i="10"/>
  <c r="D74" i="10"/>
  <c r="D142" i="10"/>
  <c r="D15" i="10"/>
  <c r="D442" i="10"/>
  <c r="D366" i="10"/>
  <c r="D618" i="10"/>
  <c r="D644" i="10"/>
  <c r="D520" i="10"/>
  <c r="D488" i="10"/>
  <c r="D453" i="10"/>
  <c r="D597" i="10"/>
  <c r="D337" i="10"/>
  <c r="D281" i="10"/>
  <c r="D792" i="10"/>
  <c r="D501" i="10"/>
  <c r="D219" i="10"/>
  <c r="D214" i="10"/>
  <c r="D219" i="3"/>
  <c r="D239" i="3"/>
  <c r="D498" i="10"/>
  <c r="D231" i="10"/>
  <c r="D198" i="3"/>
  <c r="D197" i="3"/>
  <c r="D217" i="10"/>
  <c r="D213" i="3"/>
  <c r="D212" i="3"/>
  <c r="D867" i="10"/>
  <c r="D138" i="10"/>
  <c r="D568" i="10"/>
  <c r="D487" i="10"/>
  <c r="D288" i="10"/>
  <c r="D811" i="10"/>
  <c r="D731" i="10"/>
  <c r="D862" i="10"/>
  <c r="D7" i="10"/>
  <c r="D119" i="10"/>
  <c r="D133" i="10"/>
  <c r="D21" i="10"/>
  <c r="D444" i="10"/>
  <c r="D359" i="10"/>
  <c r="D551" i="10"/>
  <c r="D562" i="10"/>
  <c r="D521" i="10"/>
  <c r="D576" i="10"/>
  <c r="D482" i="10"/>
  <c r="D625" i="10"/>
  <c r="D352" i="10"/>
  <c r="D176" i="10"/>
  <c r="D321" i="10"/>
  <c r="D260" i="10"/>
  <c r="D227" i="3"/>
  <c r="D228" i="3"/>
  <c r="D205" i="3"/>
  <c r="D240" i="3"/>
  <c r="D229" i="3"/>
  <c r="D226" i="3"/>
  <c r="D966" i="10"/>
  <c r="D633" i="10"/>
  <c r="D651" i="10"/>
  <c r="D502" i="10"/>
  <c r="D282" i="10"/>
  <c r="D759" i="10"/>
  <c r="D768" i="10"/>
  <c r="D787" i="10"/>
  <c r="D122" i="10"/>
  <c r="D90" i="10"/>
  <c r="D79" i="10"/>
  <c r="D108" i="10"/>
  <c r="D615" i="10"/>
  <c r="D432" i="10"/>
  <c r="D395" i="10"/>
  <c r="D512" i="10"/>
  <c r="D643" i="10"/>
  <c r="D483" i="10"/>
  <c r="D495" i="10"/>
  <c r="D680" i="10"/>
  <c r="D316" i="10"/>
  <c r="D290" i="10"/>
  <c r="D742" i="10"/>
  <c r="D168" i="10"/>
  <c r="D553" i="10"/>
  <c r="D669" i="10"/>
  <c r="D350" i="10"/>
  <c r="D249" i="10"/>
  <c r="D205" i="10"/>
  <c r="D222" i="10"/>
  <c r="D247" i="10"/>
  <c r="D192" i="3"/>
  <c r="D217" i="3"/>
  <c r="D252" i="3"/>
  <c r="D875" i="10"/>
  <c r="D388" i="10"/>
  <c r="D438" i="10"/>
  <c r="D642" i="10"/>
  <c r="D892" i="10"/>
  <c r="D993" i="10"/>
  <c r="D996" i="10"/>
  <c r="D994" i="10"/>
  <c r="D173" i="10"/>
  <c r="D62" i="10"/>
  <c r="D136" i="10"/>
  <c r="D146" i="10"/>
  <c r="D569" i="10"/>
  <c r="D424" i="10"/>
  <c r="D446" i="10"/>
  <c r="D382" i="10"/>
  <c r="D596" i="10"/>
  <c r="D652" i="10"/>
  <c r="D686" i="10"/>
  <c r="D338" i="10"/>
  <c r="D292" i="10"/>
  <c r="D847" i="10"/>
  <c r="D956" i="10"/>
  <c r="D172" i="10"/>
  <c r="D588" i="10"/>
  <c r="D425" i="10"/>
  <c r="D267" i="10"/>
  <c r="D226" i="10"/>
  <c r="D199" i="10"/>
  <c r="D233" i="10"/>
  <c r="D248" i="10"/>
  <c r="D207" i="10"/>
  <c r="D211" i="10"/>
  <c r="D188" i="3"/>
  <c r="D698" i="10"/>
  <c r="D362" i="10"/>
  <c r="D592" i="10"/>
  <c r="D566" i="10"/>
  <c r="D920" i="10"/>
  <c r="D979" i="10"/>
  <c r="D917" i="10"/>
  <c r="D773" i="10"/>
  <c r="D181" i="10"/>
  <c r="D72" i="10"/>
  <c r="D11" i="10"/>
  <c r="D87" i="10"/>
  <c r="D631" i="10"/>
  <c r="D601" i="10"/>
  <c r="D527" i="10"/>
  <c r="D407" i="10"/>
  <c r="D563" i="10"/>
  <c r="D397" i="10"/>
  <c r="D676" i="10"/>
  <c r="D318" i="10"/>
  <c r="D301" i="10"/>
  <c r="D951" i="10"/>
  <c r="D746" i="10"/>
  <c r="D83" i="10"/>
  <c r="D617" i="10"/>
  <c r="D555" i="10"/>
  <c r="D273" i="10"/>
  <c r="D257" i="10"/>
  <c r="D245" i="10"/>
  <c r="D237" i="10"/>
  <c r="D240" i="10"/>
  <c r="D220" i="10"/>
  <c r="D191" i="10"/>
  <c r="D197" i="10"/>
  <c r="D256" i="3"/>
  <c r="D216" i="3"/>
  <c r="D244" i="3"/>
  <c r="D254" i="3"/>
  <c r="D264" i="3"/>
  <c r="D223" i="3"/>
  <c r="D203" i="3"/>
  <c r="D265" i="3"/>
  <c r="D247" i="3"/>
  <c r="D231" i="3"/>
  <c r="D224" i="3"/>
  <c r="D126" i="10"/>
  <c r="D522" i="10"/>
  <c r="D675" i="10"/>
  <c r="D325" i="10"/>
  <c r="D877" i="10"/>
  <c r="D859" i="10"/>
  <c r="D964" i="10"/>
  <c r="D998" i="10"/>
  <c r="D46" i="10"/>
  <c r="D98" i="10"/>
  <c r="D154" i="10"/>
  <c r="D370" i="10"/>
  <c r="D477" i="10"/>
  <c r="D504" i="10"/>
  <c r="D466" i="10"/>
  <c r="D431" i="10"/>
  <c r="D649" i="10"/>
  <c r="D494" i="10"/>
  <c r="D650" i="10"/>
  <c r="D326" i="10"/>
  <c r="D299" i="10"/>
  <c r="D814" i="10"/>
  <c r="D121" i="10"/>
  <c r="D449" i="10"/>
  <c r="D626" i="10"/>
  <c r="D607" i="10"/>
  <c r="D243" i="10"/>
  <c r="D196" i="10"/>
  <c r="D256" i="10"/>
  <c r="D201" i="10"/>
  <c r="D224" i="10"/>
  <c r="D213" i="10"/>
  <c r="D189" i="10"/>
  <c r="D194" i="10"/>
  <c r="D260" i="3"/>
  <c r="D202" i="3"/>
  <c r="D248" i="3"/>
  <c r="D258" i="3"/>
  <c r="D230" i="3"/>
  <c r="D262" i="3"/>
  <c r="D214" i="3"/>
  <c r="D225" i="3"/>
  <c r="D211" i="3"/>
  <c r="D5" i="10"/>
  <c r="D591" i="10"/>
  <c r="D351" i="10"/>
  <c r="D764" i="10"/>
  <c r="D983" i="10"/>
  <c r="D150" i="10"/>
  <c r="D538" i="10"/>
  <c r="D619" i="10"/>
  <c r="D464" i="10"/>
  <c r="D422" i="10"/>
  <c r="D274" i="10"/>
  <c r="D628" i="10"/>
  <c r="D353" i="10"/>
  <c r="D212" i="10"/>
  <c r="D225" i="10"/>
  <c r="D210" i="10"/>
  <c r="D222" i="3"/>
  <c r="D187" i="3"/>
  <c r="D194" i="3"/>
  <c r="D241" i="3"/>
  <c r="D384" i="10"/>
  <c r="D244" i="10"/>
  <c r="D251" i="10"/>
  <c r="D221" i="10"/>
  <c r="D236" i="3"/>
  <c r="D210" i="3"/>
  <c r="D702" i="10"/>
  <c r="D262" i="10"/>
  <c r="D202" i="10"/>
  <c r="D190" i="3"/>
  <c r="D209" i="3"/>
  <c r="D232" i="10"/>
  <c r="D220" i="3"/>
  <c r="D201" i="3"/>
  <c r="D10" i="10"/>
  <c r="D515" i="10"/>
  <c r="D489" i="10"/>
  <c r="D339" i="10"/>
  <c r="D825" i="10"/>
  <c r="D988" i="10"/>
  <c r="D794" i="10"/>
  <c r="D753" i="10"/>
  <c r="D67" i="10"/>
  <c r="D76" i="10"/>
  <c r="D56" i="10"/>
  <c r="D371" i="10"/>
  <c r="D573" i="10"/>
  <c r="D514" i="10"/>
  <c r="D509" i="10"/>
  <c r="D554" i="10"/>
  <c r="D665" i="10"/>
  <c r="D557" i="10"/>
  <c r="D409" i="10"/>
  <c r="D332" i="10"/>
  <c r="D269" i="10"/>
  <c r="D923" i="10"/>
  <c r="D75" i="10"/>
  <c r="D544" i="10"/>
  <c r="D392" i="10"/>
  <c r="D683" i="10"/>
  <c r="D228" i="10"/>
  <c r="D198" i="10"/>
  <c r="D223" i="10"/>
  <c r="D209" i="10"/>
  <c r="D239" i="10"/>
  <c r="D187" i="10"/>
  <c r="D208" i="10"/>
  <c r="D200" i="10"/>
  <c r="D250" i="3"/>
  <c r="D186" i="3"/>
  <c r="D263" i="3"/>
  <c r="D195" i="3"/>
  <c r="D261" i="3"/>
  <c r="D249" i="3"/>
  <c r="D204" i="3"/>
  <c r="D257" i="3"/>
  <c r="D221" i="3"/>
  <c r="D335" i="10"/>
  <c r="D473" i="10"/>
  <c r="D769" i="10"/>
  <c r="D727" i="10"/>
  <c r="D107" i="10"/>
  <c r="D71" i="10"/>
  <c r="D611" i="10"/>
  <c r="D540" i="10"/>
  <c r="D582" i="10"/>
  <c r="D349" i="10"/>
  <c r="D874" i="10"/>
  <c r="D585" i="10"/>
  <c r="D264" i="10"/>
  <c r="D246" i="10"/>
  <c r="D236" i="10"/>
  <c r="D195" i="10"/>
  <c r="D206" i="3"/>
  <c r="D232" i="3"/>
  <c r="D200" i="3"/>
  <c r="D207" i="3"/>
  <c r="D95" i="10"/>
  <c r="D252" i="10"/>
  <c r="D227" i="10"/>
  <c r="D234" i="3"/>
  <c r="D199" i="3"/>
  <c r="D196" i="3"/>
  <c r="D284" i="10"/>
  <c r="D218" i="10"/>
  <c r="D265" i="10"/>
  <c r="D255" i="3"/>
  <c r="D259" i="3"/>
  <c r="D259" i="10"/>
  <c r="D243" i="3"/>
  <c r="D233" i="3"/>
  <c r="D189" i="3"/>
  <c r="D189" i="8" l="1"/>
  <c r="L189" i="8" s="1"/>
  <c r="E189" i="8"/>
  <c r="M189" i="8" s="1"/>
  <c r="E198" i="8"/>
  <c r="M198" i="8" s="1"/>
  <c r="D198" i="8"/>
  <c r="L198" i="8" s="1"/>
  <c r="S190" i="4"/>
  <c r="U190" i="4" s="1"/>
  <c r="E207" i="2"/>
  <c r="N207" i="2" s="1"/>
  <c r="F207" i="2"/>
  <c r="O207" i="2" s="1"/>
  <c r="G207" i="2"/>
  <c r="P207" i="2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J96" i="8"/>
  <c r="K96" i="8"/>
  <c r="K207" i="3"/>
  <c r="J207" i="3"/>
  <c r="J200" i="3"/>
  <c r="K200" i="3"/>
  <c r="K232" i="3"/>
  <c r="J232" i="3"/>
  <c r="J206" i="3"/>
  <c r="K206" i="3"/>
  <c r="K196" i="8"/>
  <c r="J196" i="8"/>
  <c r="J875" i="8"/>
  <c r="K875" i="8"/>
  <c r="K72" i="8"/>
  <c r="J72" i="8"/>
  <c r="J108" i="8"/>
  <c r="K108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J201" i="8"/>
  <c r="K201" i="8"/>
  <c r="J188" i="8"/>
  <c r="K188" i="8"/>
  <c r="J199" i="8"/>
  <c r="K199" i="8"/>
  <c r="K76" i="8"/>
  <c r="J76" i="8"/>
  <c r="K924" i="8"/>
  <c r="J924" i="8"/>
  <c r="J57" i="8"/>
  <c r="K57" i="8"/>
  <c r="J77" i="8"/>
  <c r="K77" i="8"/>
  <c r="J68" i="8"/>
  <c r="K68" i="8"/>
  <c r="J754" i="8"/>
  <c r="K754" i="8"/>
  <c r="K795" i="8"/>
  <c r="J795" i="8"/>
  <c r="J989" i="8"/>
  <c r="K989" i="8"/>
  <c r="J826" i="8"/>
  <c r="K826" i="8"/>
  <c r="J11" i="8"/>
  <c r="K11" i="8"/>
  <c r="K201" i="3"/>
  <c r="J201" i="3"/>
  <c r="K220" i="3"/>
  <c r="J220" i="3"/>
  <c r="J209" i="3"/>
  <c r="K209" i="3"/>
  <c r="K190" i="3"/>
  <c r="J190" i="3"/>
  <c r="K203" i="8"/>
  <c r="J203" i="8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K151" i="8"/>
  <c r="J151" i="8"/>
  <c r="J984" i="8"/>
  <c r="K984" i="8"/>
  <c r="J765" i="8"/>
  <c r="K765" i="8"/>
  <c r="J6" i="8"/>
  <c r="K6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195" i="8"/>
  <c r="J195" i="8"/>
  <c r="J190" i="8"/>
  <c r="K190" i="8"/>
  <c r="J202" i="8"/>
  <c r="K202" i="8"/>
  <c r="J197" i="8"/>
  <c r="K197" i="8"/>
  <c r="K122" i="8"/>
  <c r="J122" i="8"/>
  <c r="K815" i="8"/>
  <c r="J815" i="8"/>
  <c r="J155" i="8"/>
  <c r="K155" i="8"/>
  <c r="J99" i="8"/>
  <c r="K99" i="8"/>
  <c r="J47" i="8"/>
  <c r="K47" i="8"/>
  <c r="J999" i="8"/>
  <c r="K999" i="8"/>
  <c r="J965" i="8"/>
  <c r="K965" i="8"/>
  <c r="J860" i="8"/>
  <c r="K860" i="8"/>
  <c r="J878" i="8"/>
  <c r="K878" i="8"/>
  <c r="K127" i="8"/>
  <c r="J127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198" i="8"/>
  <c r="J198" i="8"/>
  <c r="J192" i="8"/>
  <c r="K192" i="8"/>
  <c r="J84" i="8"/>
  <c r="K84" i="8"/>
  <c r="K747" i="8"/>
  <c r="J747" i="8"/>
  <c r="J952" i="8"/>
  <c r="K952" i="8"/>
  <c r="K88" i="8"/>
  <c r="J88" i="8"/>
  <c r="K12" i="8"/>
  <c r="J12" i="8"/>
  <c r="J73" i="8"/>
  <c r="K73" i="8"/>
  <c r="J182" i="8"/>
  <c r="K18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208" i="8"/>
  <c r="K208" i="8"/>
  <c r="K200" i="8"/>
  <c r="J200" i="8"/>
  <c r="J173" i="8"/>
  <c r="K173" i="8"/>
  <c r="J957" i="8"/>
  <c r="K957" i="8"/>
  <c r="J848" i="8"/>
  <c r="K848" i="8"/>
  <c r="J147" i="8"/>
  <c r="K147" i="8"/>
  <c r="K137" i="8"/>
  <c r="J137" i="8"/>
  <c r="J63" i="8"/>
  <c r="K63" i="8"/>
  <c r="K174" i="8"/>
  <c r="J174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206" i="8"/>
  <c r="K206" i="8"/>
  <c r="K169" i="8"/>
  <c r="J169" i="8"/>
  <c r="J743" i="8"/>
  <c r="K743" i="8"/>
  <c r="K109" i="8"/>
  <c r="J109" i="8"/>
  <c r="J80" i="8"/>
  <c r="K80" i="8"/>
  <c r="K91" i="8"/>
  <c r="J91" i="8"/>
  <c r="K123" i="8"/>
  <c r="J12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177" i="8"/>
  <c r="K177" i="8"/>
  <c r="K22" i="8"/>
  <c r="J22" i="8"/>
  <c r="J134" i="8"/>
  <c r="K134" i="8"/>
  <c r="J120" i="8"/>
  <c r="K120" i="8"/>
  <c r="J8" i="8"/>
  <c r="K8" i="8"/>
  <c r="J863" i="8"/>
  <c r="K863" i="8"/>
  <c r="J732" i="8"/>
  <c r="K732" i="8"/>
  <c r="J812" i="8"/>
  <c r="K812" i="8"/>
  <c r="J139" i="8"/>
  <c r="K139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J16" i="8"/>
  <c r="K16" i="8"/>
  <c r="J143" i="8"/>
  <c r="K143" i="8"/>
  <c r="J75" i="8"/>
  <c r="K75" i="8"/>
  <c r="J62" i="8"/>
  <c r="K62" i="8"/>
  <c r="K749" i="8"/>
  <c r="J749" i="8"/>
  <c r="J717" i="8"/>
  <c r="K717" i="8"/>
  <c r="K804" i="8"/>
  <c r="J804" i="8"/>
  <c r="J116" i="8"/>
  <c r="K116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25" i="8"/>
  <c r="J125" i="8"/>
  <c r="K191" i="3"/>
  <c r="J191" i="3"/>
  <c r="K246" i="3"/>
  <c r="J246" i="3"/>
  <c r="J237" i="3"/>
  <c r="K237" i="3"/>
  <c r="J205" i="8"/>
  <c r="K205" i="8"/>
  <c r="J204" i="8"/>
  <c r="K204" i="8"/>
  <c r="J189" i="8"/>
  <c r="K189" i="8"/>
  <c r="J144" i="8"/>
  <c r="K144" i="8"/>
  <c r="J822" i="8"/>
  <c r="K822" i="8"/>
  <c r="J26" i="8"/>
  <c r="K26" i="8"/>
  <c r="J165" i="8"/>
  <c r="K165" i="8"/>
  <c r="J29" i="8"/>
  <c r="K29" i="8"/>
  <c r="K97" i="8"/>
  <c r="J97" i="8"/>
  <c r="K799" i="8"/>
  <c r="J799" i="8"/>
  <c r="J901" i="8"/>
  <c r="K901" i="8"/>
  <c r="K939" i="8"/>
  <c r="J939" i="8"/>
  <c r="K945" i="8"/>
  <c r="J945" i="8"/>
  <c r="J978" i="8"/>
  <c r="K978" i="8"/>
  <c r="K35" i="8"/>
  <c r="J35" i="8"/>
  <c r="J772" i="8"/>
  <c r="K772" i="8"/>
  <c r="J694" i="8"/>
  <c r="K694" i="8"/>
  <c r="J60" i="8"/>
  <c r="K60" i="8"/>
  <c r="J181" i="8"/>
  <c r="K181" i="8"/>
  <c r="K808" i="8"/>
  <c r="J808" i="8"/>
  <c r="K746" i="8"/>
  <c r="J746" i="8"/>
  <c r="J925" i="8"/>
  <c r="K925" i="8"/>
  <c r="K149" i="8"/>
  <c r="J149" i="8"/>
  <c r="J86" i="8"/>
  <c r="K86" i="8"/>
  <c r="J751" i="8"/>
  <c r="K751" i="8"/>
  <c r="K963" i="8"/>
  <c r="J963" i="8"/>
  <c r="K39" i="8"/>
  <c r="J39" i="8"/>
  <c r="K10" i="8"/>
  <c r="J10" i="8"/>
  <c r="J112" i="8"/>
  <c r="K112" i="8"/>
  <c r="J845" i="8"/>
  <c r="K845" i="8"/>
  <c r="J780" i="8"/>
  <c r="K780" i="8"/>
  <c r="K164" i="8"/>
  <c r="J164" i="8"/>
  <c r="J50" i="8"/>
  <c r="K50" i="8"/>
  <c r="J30" i="8"/>
  <c r="K30" i="8"/>
  <c r="J9" i="8"/>
  <c r="K9" i="8"/>
  <c r="J46" i="8"/>
  <c r="K46" i="8"/>
  <c r="J856" i="8"/>
  <c r="K856" i="8"/>
  <c r="J731" i="8"/>
  <c r="K731" i="8"/>
  <c r="K791" i="8"/>
  <c r="J791" i="8"/>
  <c r="K938" i="8"/>
  <c r="J938" i="8"/>
  <c r="J923" i="8"/>
  <c r="K923" i="8"/>
  <c r="J31" i="8"/>
  <c r="K31" i="8"/>
  <c r="J18" i="8"/>
  <c r="K18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K65" i="8"/>
  <c r="J65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K207" i="8"/>
  <c r="J207" i="8"/>
  <c r="J187" i="8"/>
  <c r="K187" i="8"/>
  <c r="K193" i="8"/>
  <c r="J193" i="8"/>
  <c r="J191" i="8"/>
  <c r="K191" i="8"/>
  <c r="J194" i="8"/>
  <c r="K194" i="8"/>
  <c r="J141" i="8"/>
  <c r="K141" i="8"/>
  <c r="J142" i="8"/>
  <c r="K142" i="8"/>
  <c r="J896" i="8"/>
  <c r="K896" i="8"/>
  <c r="J17" i="8"/>
  <c r="K17" i="8"/>
  <c r="J25" i="8"/>
  <c r="K25" i="8"/>
  <c r="J59" i="8"/>
  <c r="K59" i="8"/>
  <c r="J152" i="8"/>
  <c r="K152" i="8"/>
  <c r="J69" i="8"/>
  <c r="K69" i="8"/>
  <c r="J900" i="8"/>
  <c r="K900" i="8"/>
  <c r="J813" i="8"/>
  <c r="K813" i="8"/>
  <c r="K941" i="8"/>
  <c r="J941" i="8"/>
  <c r="J884" i="8"/>
  <c r="K884" i="8"/>
  <c r="K927" i="8"/>
  <c r="J927" i="8"/>
  <c r="K136" i="8"/>
  <c r="J136" i="8"/>
  <c r="J881" i="8"/>
  <c r="K881" i="8"/>
  <c r="J882" i="8"/>
  <c r="K882" i="8"/>
  <c r="J178" i="8"/>
  <c r="K178" i="8"/>
  <c r="J44" i="8"/>
  <c r="K44" i="8"/>
  <c r="J829" i="8"/>
  <c r="K829" i="8"/>
  <c r="J767" i="8"/>
  <c r="K767" i="8"/>
  <c r="J964" i="8"/>
  <c r="K964" i="8"/>
  <c r="K166" i="8"/>
  <c r="J166" i="8"/>
  <c r="J148" i="8"/>
  <c r="K148" i="8"/>
  <c r="K796" i="8"/>
  <c r="J796" i="8"/>
  <c r="J991" i="8"/>
  <c r="K991" i="8"/>
  <c r="J110" i="8"/>
  <c r="K110" i="8"/>
  <c r="J13" i="8"/>
  <c r="K13" i="8"/>
  <c r="J4" i="8"/>
  <c r="K4" i="8"/>
  <c r="K865" i="8"/>
  <c r="J865" i="8"/>
  <c r="K727" i="8"/>
  <c r="J727" i="8"/>
  <c r="K180" i="8"/>
  <c r="J180" i="8"/>
  <c r="K66" i="8"/>
  <c r="J66" i="8"/>
  <c r="J104" i="8"/>
  <c r="K104" i="8"/>
  <c r="J186" i="8"/>
  <c r="K186" i="8"/>
  <c r="K19" i="8"/>
  <c r="J19" i="8"/>
  <c r="K789" i="8"/>
  <c r="J789" i="8"/>
  <c r="J730" i="8"/>
  <c r="K730" i="8"/>
  <c r="J721" i="8"/>
  <c r="K721" i="8"/>
  <c r="J711" i="8"/>
  <c r="K711" i="8"/>
  <c r="K929" i="8"/>
  <c r="J929" i="8"/>
  <c r="J71" i="8"/>
  <c r="K71" i="8"/>
  <c r="J150" i="8"/>
  <c r="K150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J160" i="8"/>
  <c r="K160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K82" i="8"/>
  <c r="J82" i="8"/>
  <c r="J954" i="8"/>
  <c r="K954" i="8"/>
  <c r="J998" i="8"/>
  <c r="K998" i="8"/>
  <c r="J102" i="8"/>
  <c r="K102" i="8"/>
  <c r="J89" i="8"/>
  <c r="K89" i="8"/>
  <c r="J823" i="8"/>
  <c r="K823" i="8"/>
  <c r="J961" i="8"/>
  <c r="K961" i="8"/>
  <c r="K106" i="8"/>
  <c r="J106" i="8"/>
  <c r="J43" i="8"/>
  <c r="K43" i="8"/>
  <c r="J966" i="8"/>
  <c r="K966" i="8"/>
  <c r="K111" i="8"/>
  <c r="J111" i="8"/>
  <c r="J153" i="8"/>
  <c r="K153" i="8"/>
  <c r="J802" i="8"/>
  <c r="K802" i="8"/>
  <c r="J889" i="8"/>
  <c r="K889" i="8"/>
  <c r="J827" i="8"/>
  <c r="K827" i="8"/>
  <c r="J49" i="8"/>
  <c r="K49" i="8"/>
  <c r="K140" i="8"/>
  <c r="J140" i="8"/>
  <c r="K85" i="8"/>
  <c r="J85" i="8"/>
  <c r="J23" i="8"/>
  <c r="K23" i="8"/>
  <c r="J45" i="8"/>
  <c r="K45" i="8"/>
  <c r="K891" i="8"/>
  <c r="J891" i="8"/>
  <c r="J838" i="8"/>
  <c r="K838" i="8"/>
  <c r="J723" i="8"/>
  <c r="K723" i="8"/>
  <c r="J737" i="8"/>
  <c r="K737" i="8"/>
  <c r="J857" i="8"/>
  <c r="K857" i="8"/>
  <c r="J34" i="8"/>
  <c r="K34" i="8"/>
  <c r="J175" i="8"/>
  <c r="K175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J42" i="8"/>
  <c r="K42" i="8"/>
  <c r="K53" i="8"/>
  <c r="J53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K113" i="8"/>
  <c r="J113" i="8"/>
  <c r="J960" i="8"/>
  <c r="K960" i="8"/>
  <c r="J766" i="8"/>
  <c r="K766" i="8"/>
  <c r="K162" i="8"/>
  <c r="J162" i="8"/>
  <c r="J67" i="8"/>
  <c r="K67" i="8"/>
  <c r="J167" i="8"/>
  <c r="K167" i="8"/>
  <c r="K787" i="8"/>
  <c r="J787" i="8"/>
  <c r="J837" i="8"/>
  <c r="K837" i="8"/>
  <c r="J56" i="8"/>
  <c r="K56" i="8"/>
  <c r="J93" i="8"/>
  <c r="K93" i="8"/>
  <c r="K803" i="8"/>
  <c r="J803" i="8"/>
  <c r="K126" i="8"/>
  <c r="J126" i="8"/>
  <c r="K103" i="8"/>
  <c r="J103" i="8"/>
  <c r="J706" i="8"/>
  <c r="K706" i="8"/>
  <c r="J739" i="8"/>
  <c r="K739" i="8"/>
  <c r="J987" i="8"/>
  <c r="K987" i="8"/>
  <c r="J52" i="8"/>
  <c r="K52" i="8"/>
  <c r="K115" i="8"/>
  <c r="J115" i="8"/>
  <c r="J183" i="8"/>
  <c r="K183" i="8"/>
  <c r="K124" i="8"/>
  <c r="J124" i="8"/>
  <c r="J163" i="8"/>
  <c r="K163" i="8"/>
  <c r="K933" i="8"/>
  <c r="J933" i="8"/>
  <c r="J977" i="8"/>
  <c r="K977" i="8"/>
  <c r="K778" i="8"/>
  <c r="J778" i="8"/>
  <c r="K782" i="8"/>
  <c r="J782" i="8"/>
  <c r="J101" i="8"/>
  <c r="K101" i="8"/>
  <c r="K146" i="8"/>
  <c r="J146" i="8"/>
  <c r="J5" i="8"/>
  <c r="K5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32" i="8"/>
  <c r="J32" i="8"/>
  <c r="J157" i="8"/>
  <c r="K157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14" i="8"/>
  <c r="K14" i="8"/>
  <c r="K28" i="8"/>
  <c r="J28" i="8"/>
  <c r="K170" i="8"/>
  <c r="J170" i="8"/>
  <c r="J756" i="8"/>
  <c r="K756" i="8"/>
  <c r="J1000" i="8"/>
  <c r="K1000" i="8"/>
  <c r="K48" i="8"/>
  <c r="J48" i="8"/>
  <c r="K70" i="8"/>
  <c r="J70" i="8"/>
  <c r="J990" i="8"/>
  <c r="K990" i="8"/>
  <c r="K94" i="8"/>
  <c r="J94" i="8"/>
  <c r="K37" i="8"/>
  <c r="J37" i="8"/>
  <c r="J886" i="8"/>
  <c r="K886" i="8"/>
  <c r="J696" i="8"/>
  <c r="K696" i="8"/>
  <c r="K920" i="8"/>
  <c r="J920" i="8"/>
  <c r="K121" i="8"/>
  <c r="J121" i="8"/>
  <c r="K129" i="8"/>
  <c r="J129" i="8"/>
  <c r="K33" i="8"/>
  <c r="J33" i="8"/>
  <c r="J161" i="8"/>
  <c r="K161" i="8"/>
  <c r="J742" i="8"/>
  <c r="K742" i="8"/>
  <c r="K773" i="8"/>
  <c r="J773" i="8"/>
  <c r="J955" i="8"/>
  <c r="K955" i="8"/>
  <c r="J861" i="8"/>
  <c r="K861" i="8"/>
  <c r="K777" i="8"/>
  <c r="J777" i="8"/>
  <c r="K54" i="8"/>
  <c r="J54" i="8"/>
  <c r="K176" i="8"/>
  <c r="J176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J107" i="8"/>
  <c r="K107" i="8"/>
  <c r="J41" i="8"/>
  <c r="K41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114" i="8"/>
  <c r="K114" i="8"/>
  <c r="J159" i="8"/>
  <c r="K159" i="8"/>
  <c r="K105" i="8"/>
  <c r="J105" i="8"/>
  <c r="J890" i="8"/>
  <c r="K890" i="8"/>
  <c r="K707" i="8"/>
  <c r="J707" i="8"/>
  <c r="K131" i="8"/>
  <c r="J131" i="8"/>
  <c r="J851" i="8"/>
  <c r="K851" i="8"/>
  <c r="K916" i="8"/>
  <c r="J916" i="8"/>
  <c r="J81" i="8"/>
  <c r="K81" i="8"/>
  <c r="J27" i="8"/>
  <c r="K27" i="8"/>
  <c r="J771" i="8"/>
  <c r="K771" i="8"/>
  <c r="K908" i="8"/>
  <c r="J908" i="8"/>
  <c r="J184" i="8"/>
  <c r="K184" i="8"/>
  <c r="J7" i="8"/>
  <c r="K7" i="8"/>
  <c r="J51" i="8"/>
  <c r="K51" i="8"/>
  <c r="J172" i="8"/>
  <c r="K172" i="8"/>
  <c r="J718" i="8"/>
  <c r="K718" i="8"/>
  <c r="J854" i="8"/>
  <c r="K854" i="8"/>
  <c r="J902" i="8"/>
  <c r="K902" i="8"/>
  <c r="J968" i="8"/>
  <c r="K968" i="8"/>
  <c r="J748" i="8"/>
  <c r="K748" i="8"/>
  <c r="J20" i="8"/>
  <c r="K20" i="8"/>
  <c r="J118" i="8"/>
  <c r="K11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K95" i="8"/>
  <c r="J95" i="8"/>
  <c r="J21" i="8"/>
  <c r="K21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K100" i="8"/>
  <c r="J100" i="8"/>
  <c r="J168" i="8"/>
  <c r="K168" i="8"/>
  <c r="J969" i="8"/>
  <c r="K969" i="8"/>
  <c r="J24" i="8"/>
  <c r="K24" i="8"/>
  <c r="J36" i="8"/>
  <c r="K36" i="8"/>
  <c r="K919" i="8"/>
  <c r="J919" i="8"/>
  <c r="K841" i="8"/>
  <c r="J841" i="8"/>
  <c r="K775" i="8"/>
  <c r="J775" i="8"/>
  <c r="K130" i="8"/>
  <c r="J130" i="8"/>
  <c r="J729" i="8"/>
  <c r="K729" i="8"/>
  <c r="K702" i="8"/>
  <c r="J702" i="8"/>
  <c r="J64" i="8"/>
  <c r="K64" i="8"/>
  <c r="J92" i="8"/>
  <c r="K92" i="8"/>
  <c r="J763" i="8"/>
  <c r="K763" i="8"/>
  <c r="K887" i="8"/>
  <c r="J887" i="8"/>
  <c r="J119" i="8"/>
  <c r="K119" i="8"/>
  <c r="K38" i="8"/>
  <c r="J38" i="8"/>
  <c r="J87" i="8"/>
  <c r="K87" i="8"/>
  <c r="J78" i="8"/>
  <c r="K78" i="8"/>
  <c r="K724" i="8"/>
  <c r="J724" i="8"/>
  <c r="K700" i="8"/>
  <c r="J700" i="8"/>
  <c r="J949" i="8"/>
  <c r="K949" i="8"/>
  <c r="K885" i="8"/>
  <c r="J885" i="8"/>
  <c r="K942" i="8"/>
  <c r="J942" i="8"/>
  <c r="J156" i="8"/>
  <c r="K156" i="8"/>
  <c r="J55" i="8"/>
  <c r="K55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K128" i="8"/>
  <c r="J128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145" i="8"/>
  <c r="K145" i="8"/>
  <c r="J185" i="8"/>
  <c r="K185" i="8"/>
  <c r="J892" i="8"/>
  <c r="K892" i="8"/>
  <c r="J179" i="8"/>
  <c r="K179" i="8"/>
  <c r="J117" i="8"/>
  <c r="K117" i="8"/>
  <c r="J824" i="8"/>
  <c r="K824" i="8"/>
  <c r="K926" i="8"/>
  <c r="J926" i="8"/>
  <c r="J830" i="8"/>
  <c r="K830" i="8"/>
  <c r="J98" i="8"/>
  <c r="K98" i="8"/>
  <c r="J934" i="8"/>
  <c r="K934" i="8"/>
  <c r="K790" i="8"/>
  <c r="J790" i="8"/>
  <c r="J74" i="8"/>
  <c r="K74" i="8"/>
  <c r="K154" i="8"/>
  <c r="J154" i="8"/>
  <c r="J171" i="8"/>
  <c r="K171" i="8"/>
  <c r="K798" i="8"/>
  <c r="J798" i="8"/>
  <c r="J883" i="8"/>
  <c r="K883" i="8"/>
  <c r="K158" i="8"/>
  <c r="J158" i="8"/>
  <c r="J61" i="8"/>
  <c r="K61" i="8"/>
  <c r="K132" i="8"/>
  <c r="J132" i="8"/>
  <c r="J90" i="8"/>
  <c r="K90" i="8"/>
  <c r="K15" i="8"/>
  <c r="J15" i="8"/>
  <c r="J821" i="8"/>
  <c r="K821" i="8"/>
  <c r="K733" i="8"/>
  <c r="J733" i="8"/>
  <c r="J986" i="8"/>
  <c r="K986" i="8"/>
  <c r="J872" i="8"/>
  <c r="K872" i="8"/>
  <c r="J956" i="8"/>
  <c r="K956" i="8"/>
  <c r="K133" i="8"/>
  <c r="J133" i="8"/>
  <c r="K79" i="8"/>
  <c r="J79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58" i="8"/>
  <c r="J58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40" i="8"/>
  <c r="K40" i="8"/>
  <c r="J135" i="8"/>
  <c r="K135" i="8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H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F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F40" i="3"/>
  <c r="K40" i="3"/>
  <c r="H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J83" i="8"/>
  <c r="K83" i="8"/>
  <c r="K138" i="8"/>
  <c r="J138" i="8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F136" i="3"/>
  <c r="I136" i="3"/>
  <c r="J136" i="3"/>
  <c r="K136" i="3"/>
  <c r="H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F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H63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3" i="3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I222" i="3"/>
  <c r="E265" i="9"/>
  <c r="S290" i="4"/>
  <c r="U290" i="4" s="1"/>
  <c r="D297" i="9"/>
  <c r="E190" i="9"/>
  <c r="G191" i="8" s="1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G203" i="8" s="1"/>
  <c r="J266" i="11"/>
  <c r="S201" i="4"/>
  <c r="S209" i="4"/>
  <c r="V209" i="4" s="1"/>
  <c r="S298" i="4"/>
  <c r="U298" i="4" s="1"/>
  <c r="S242" i="4"/>
  <c r="V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J196" i="2" s="1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F207" i="8" s="1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I194" i="8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F198" i="8" s="1"/>
  <c r="G186" i="9"/>
  <c r="D188" i="9"/>
  <c r="F189" i="8" s="1"/>
  <c r="G287" i="9"/>
  <c r="I233" i="11"/>
  <c r="E255" i="9"/>
  <c r="D186" i="9"/>
  <c r="F187" i="8" s="1"/>
  <c r="E188" i="9"/>
  <c r="G189" i="8" s="1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G198" i="8" s="1"/>
  <c r="I193" i="11"/>
  <c r="E198" i="9"/>
  <c r="G199" i="8" s="1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F192" i="8" s="1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V195" i="4" s="1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H196" i="2" s="1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H200" i="2" s="1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I200" i="2" s="1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G195" i="8" s="1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I200" i="8" s="1"/>
  <c r="E153" i="9"/>
  <c r="G154" i="8" s="1"/>
  <c r="G191" i="9"/>
  <c r="G199" i="9"/>
  <c r="G182" i="9"/>
  <c r="E199" i="9"/>
  <c r="G200" i="8" s="1"/>
  <c r="J184" i="11"/>
  <c r="F157" i="11"/>
  <c r="I157" i="11" s="1"/>
  <c r="G168" i="9"/>
  <c r="G174" i="9"/>
  <c r="D207" i="9"/>
  <c r="F208" i="8" s="1"/>
  <c r="G207" i="9"/>
  <c r="D196" i="9"/>
  <c r="F197" i="8" s="1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H191" i="2" s="1"/>
  <c r="E222" i="5"/>
  <c r="G206" i="5"/>
  <c r="J207" i="2" s="1"/>
  <c r="E206" i="5"/>
  <c r="H207" i="2" s="1"/>
  <c r="T251" i="4"/>
  <c r="R263" i="4"/>
  <c r="S263" i="4"/>
  <c r="T254" i="4"/>
  <c r="F206" i="5"/>
  <c r="I207" i="2" s="1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H197" i="2" s="1"/>
  <c r="G196" i="5"/>
  <c r="J197" i="2" s="1"/>
  <c r="I196" i="5"/>
  <c r="F196" i="5"/>
  <c r="I197" i="2" s="1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F201" i="8" s="1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G204" i="8" s="1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F193" i="8" s="1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F204" i="8" s="1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193" i="8" s="1"/>
  <c r="G204" i="9"/>
  <c r="D204" i="9"/>
  <c r="F205" i="8" s="1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H187" i="2" s="1"/>
  <c r="F186" i="5"/>
  <c r="I187" i="2" s="1"/>
  <c r="I186" i="5"/>
  <c r="G186" i="5"/>
  <c r="J187" i="2" s="1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I209" i="5"/>
  <c r="G209" i="5"/>
  <c r="F209" i="5"/>
  <c r="E217" i="5"/>
  <c r="I217" i="5"/>
  <c r="F217" i="5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F214" i="5"/>
  <c r="E214" i="5"/>
  <c r="U200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G213" i="5"/>
  <c r="F213" i="5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I212" i="5"/>
  <c r="F212" i="5"/>
  <c r="G212" i="5"/>
  <c r="E216" i="5"/>
  <c r="I216" i="5"/>
  <c r="F216" i="5"/>
  <c r="G216" i="5"/>
  <c r="U195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F196" i="8" s="1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F202" i="8" s="1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F188" i="8" s="1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F190" i="8" s="1"/>
  <c r="G189" i="9"/>
  <c r="D193" i="9"/>
  <c r="F194" i="8" s="1"/>
  <c r="G193" i="9"/>
  <c r="D205" i="9"/>
  <c r="F206" i="8" s="1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G188" i="8" s="1"/>
  <c r="E201" i="9"/>
  <c r="G202" i="8" s="1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J189" i="2" s="1"/>
  <c r="F188" i="5"/>
  <c r="I189" i="2" s="1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E205" i="8" l="1"/>
  <c r="M205" i="8" s="1"/>
  <c r="D205" i="8"/>
  <c r="L205" i="8" s="1"/>
  <c r="D193" i="8"/>
  <c r="L193" i="8" s="1"/>
  <c r="E193" i="8"/>
  <c r="M193" i="8" s="1"/>
  <c r="D194" i="8"/>
  <c r="L194" i="8" s="1"/>
  <c r="E194" i="8"/>
  <c r="M194" i="8" s="1"/>
  <c r="D188" i="8"/>
  <c r="L188" i="8" s="1"/>
  <c r="E188" i="8"/>
  <c r="M188" i="8" s="1"/>
  <c r="D199" i="8"/>
  <c r="L199" i="8" s="1"/>
  <c r="E199" i="8"/>
  <c r="M199" i="8" s="1"/>
  <c r="D206" i="8"/>
  <c r="L206" i="8" s="1"/>
  <c r="E206" i="8"/>
  <c r="M206" i="8" s="1"/>
  <c r="D207" i="8"/>
  <c r="L207" i="8" s="1"/>
  <c r="E207" i="8"/>
  <c r="M207" i="8" s="1"/>
  <c r="D190" i="8"/>
  <c r="L190" i="8" s="1"/>
  <c r="E190" i="8"/>
  <c r="M190" i="8" s="1"/>
  <c r="D201" i="8"/>
  <c r="L201" i="8" s="1"/>
  <c r="E201" i="8"/>
  <c r="M201" i="8" s="1"/>
  <c r="D197" i="8"/>
  <c r="L197" i="8" s="1"/>
  <c r="E197" i="8"/>
  <c r="M197" i="8" s="1"/>
  <c r="D203" i="8"/>
  <c r="L203" i="8" s="1"/>
  <c r="E203" i="8"/>
  <c r="M203" i="8" s="1"/>
  <c r="D191" i="8"/>
  <c r="L191" i="8" s="1"/>
  <c r="E191" i="8"/>
  <c r="M191" i="8" s="1"/>
  <c r="D202" i="8"/>
  <c r="L202" i="8" s="1"/>
  <c r="E202" i="8"/>
  <c r="M202" i="8" s="1"/>
  <c r="D204" i="8"/>
  <c r="L204" i="8" s="1"/>
  <c r="E204" i="8"/>
  <c r="M204" i="8" s="1"/>
  <c r="D208" i="8"/>
  <c r="L208" i="8" s="1"/>
  <c r="E208" i="8"/>
  <c r="M208" i="8" s="1"/>
  <c r="D200" i="8"/>
  <c r="L200" i="8" s="1"/>
  <c r="E200" i="8"/>
  <c r="M200" i="8" s="1"/>
  <c r="D196" i="8"/>
  <c r="L196" i="8" s="1"/>
  <c r="E196" i="8"/>
  <c r="M196" i="8" s="1"/>
  <c r="D192" i="8"/>
  <c r="L192" i="8" s="1"/>
  <c r="E192" i="8"/>
  <c r="M192" i="8" s="1"/>
  <c r="D195" i="8"/>
  <c r="L195" i="8" s="1"/>
  <c r="E195" i="8"/>
  <c r="M195" i="8" s="1"/>
  <c r="D187" i="8"/>
  <c r="L187" i="8" s="1"/>
  <c r="E187" i="8"/>
  <c r="M187" i="8" s="1"/>
  <c r="E205" i="2"/>
  <c r="N205" i="2" s="1"/>
  <c r="F205" i="2"/>
  <c r="O205" i="2" s="1"/>
  <c r="G205" i="2"/>
  <c r="P205" i="2" s="1"/>
  <c r="E189" i="2"/>
  <c r="N189" i="2" s="1"/>
  <c r="F189" i="2"/>
  <c r="O189" i="2" s="1"/>
  <c r="G189" i="2"/>
  <c r="P189" i="2" s="1"/>
  <c r="E192" i="2"/>
  <c r="N192" i="2" s="1"/>
  <c r="F192" i="2"/>
  <c r="O192" i="2" s="1"/>
  <c r="G192" i="2"/>
  <c r="P192" i="2" s="1"/>
  <c r="E204" i="2"/>
  <c r="N204" i="2" s="1"/>
  <c r="F204" i="2"/>
  <c r="O204" i="2" s="1"/>
  <c r="G204" i="2"/>
  <c r="P204" i="2" s="1"/>
  <c r="E194" i="2"/>
  <c r="N194" i="2" s="1"/>
  <c r="F194" i="2"/>
  <c r="O194" i="2" s="1"/>
  <c r="G194" i="2"/>
  <c r="P194" i="2" s="1"/>
  <c r="E200" i="2"/>
  <c r="N200" i="2" s="1"/>
  <c r="F200" i="2"/>
  <c r="O200" i="2" s="1"/>
  <c r="G200" i="2"/>
  <c r="P200" i="2" s="1"/>
  <c r="E208" i="2"/>
  <c r="N208" i="2" s="1"/>
  <c r="F208" i="2"/>
  <c r="O208" i="2" s="1"/>
  <c r="G208" i="2"/>
  <c r="P208" i="2" s="1"/>
  <c r="F201" i="2"/>
  <c r="O201" i="2" s="1"/>
  <c r="G201" i="2"/>
  <c r="P201" i="2" s="1"/>
  <c r="E201" i="2"/>
  <c r="N201" i="2" s="1"/>
  <c r="G203" i="2"/>
  <c r="P203" i="2" s="1"/>
  <c r="E203" i="2"/>
  <c r="N203" i="2" s="1"/>
  <c r="F203" i="2"/>
  <c r="O203" i="2" s="1"/>
  <c r="G190" i="2"/>
  <c r="P190" i="2" s="1"/>
  <c r="F190" i="2"/>
  <c r="O190" i="2" s="1"/>
  <c r="E190" i="2"/>
  <c r="N190" i="2" s="1"/>
  <c r="F188" i="2"/>
  <c r="O188" i="2" s="1"/>
  <c r="I187" i="3" s="1"/>
  <c r="E188" i="2"/>
  <c r="N188" i="2" s="1"/>
  <c r="G188" i="2"/>
  <c r="P188" i="2" s="1"/>
  <c r="E187" i="2"/>
  <c r="N187" i="2" s="1"/>
  <c r="F187" i="2"/>
  <c r="O187" i="2" s="1"/>
  <c r="G187" i="2"/>
  <c r="P187" i="2" s="1"/>
  <c r="E196" i="2"/>
  <c r="N196" i="2" s="1"/>
  <c r="F196" i="2"/>
  <c r="O196" i="2" s="1"/>
  <c r="G196" i="2"/>
  <c r="P196" i="2" s="1"/>
  <c r="G206" i="2"/>
  <c r="P206" i="2" s="1"/>
  <c r="F206" i="2"/>
  <c r="O206" i="2" s="1"/>
  <c r="E206" i="2"/>
  <c r="N206" i="2" s="1"/>
  <c r="E199" i="2"/>
  <c r="N199" i="2" s="1"/>
  <c r="F199" i="2"/>
  <c r="O199" i="2" s="1"/>
  <c r="G199" i="2"/>
  <c r="P199" i="2" s="1"/>
  <c r="E202" i="2"/>
  <c r="N202" i="2" s="1"/>
  <c r="F202" i="2"/>
  <c r="O202" i="2" s="1"/>
  <c r="I201" i="3" s="1"/>
  <c r="G202" i="2"/>
  <c r="P202" i="2" s="1"/>
  <c r="E197" i="2"/>
  <c r="N197" i="2" s="1"/>
  <c r="F197" i="2"/>
  <c r="O197" i="2" s="1"/>
  <c r="G197" i="2"/>
  <c r="P197" i="2" s="1"/>
  <c r="E191" i="2"/>
  <c r="N191" i="2" s="1"/>
  <c r="F191" i="2"/>
  <c r="O191" i="2" s="1"/>
  <c r="G191" i="2"/>
  <c r="P191" i="2" s="1"/>
  <c r="F193" i="2"/>
  <c r="O193" i="2" s="1"/>
  <c r="I192" i="3" s="1"/>
  <c r="G193" i="2"/>
  <c r="P193" i="2" s="1"/>
  <c r="E193" i="2"/>
  <c r="N193" i="2" s="1"/>
  <c r="E195" i="2"/>
  <c r="N195" i="2" s="1"/>
  <c r="F195" i="2"/>
  <c r="O195" i="2" s="1"/>
  <c r="G195" i="2"/>
  <c r="P195" i="2" s="1"/>
  <c r="G198" i="2"/>
  <c r="P198" i="2" s="1"/>
  <c r="F198" i="2"/>
  <c r="O198" i="2" s="1"/>
  <c r="E198" i="2"/>
  <c r="N198" i="2" s="1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AD241" i="4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H194" i="8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I289" i="3"/>
  <c r="I284" i="3"/>
  <c r="V347" i="4"/>
  <c r="L218" i="11"/>
  <c r="N218" i="11" s="1"/>
  <c r="K199" i="11"/>
  <c r="M199" i="11" s="1"/>
  <c r="H200" i="8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I208" i="8" s="1"/>
  <c r="K207" i="11"/>
  <c r="M207" i="11" s="1"/>
  <c r="H208" i="8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I189" i="8" s="1"/>
  <c r="K188" i="11"/>
  <c r="M188" i="11" s="1"/>
  <c r="H189" i="8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H187" i="8" s="1"/>
  <c r="L186" i="11"/>
  <c r="N186" i="11" s="1"/>
  <c r="I187" i="8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H197" i="8" s="1"/>
  <c r="L196" i="11"/>
  <c r="N196" i="11" s="1"/>
  <c r="I197" i="8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I195" i="8" s="1"/>
  <c r="K194" i="11"/>
  <c r="M194" i="11" s="1"/>
  <c r="H195" i="8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H202" i="8" s="1"/>
  <c r="L201" i="11"/>
  <c r="N201" i="11" s="1"/>
  <c r="I202" i="8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I190" i="8" s="1"/>
  <c r="K189" i="11"/>
  <c r="M189" i="11" s="1"/>
  <c r="H190" i="8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92" i="8" s="1"/>
  <c r="L191" i="11"/>
  <c r="N191" i="11" s="1"/>
  <c r="I192" i="8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H198" i="8" s="1"/>
  <c r="L197" i="11"/>
  <c r="N197" i="11" s="1"/>
  <c r="I198" i="8" s="1"/>
  <c r="L119" i="11"/>
  <c r="N119" i="11" s="1"/>
  <c r="I120" i="8" s="1"/>
  <c r="K119" i="11"/>
  <c r="M119" i="11" s="1"/>
  <c r="H120" i="8" s="1"/>
  <c r="L202" i="11"/>
  <c r="N202" i="11" s="1"/>
  <c r="I203" i="8" s="1"/>
  <c r="K202" i="11"/>
  <c r="M202" i="11" s="1"/>
  <c r="H203" i="8" s="1"/>
  <c r="K156" i="11"/>
  <c r="M156" i="11" s="1"/>
  <c r="H157" i="8" s="1"/>
  <c r="L156" i="11"/>
  <c r="N156" i="11" s="1"/>
  <c r="I157" i="8" s="1"/>
  <c r="L206" i="11"/>
  <c r="N206" i="11" s="1"/>
  <c r="I207" i="8" s="1"/>
  <c r="K206" i="11"/>
  <c r="M206" i="11" s="1"/>
  <c r="H207" i="8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I196" i="8" s="1"/>
  <c r="K195" i="11"/>
  <c r="M195" i="11" s="1"/>
  <c r="H196" i="8" s="1"/>
  <c r="L114" i="11"/>
  <c r="N114" i="11" s="1"/>
  <c r="I115" i="8" s="1"/>
  <c r="K114" i="11"/>
  <c r="M114" i="11" s="1"/>
  <c r="H115" i="8" s="1"/>
  <c r="L187" i="11"/>
  <c r="N187" i="11" s="1"/>
  <c r="I188" i="8" s="1"/>
  <c r="K187" i="11"/>
  <c r="M187" i="11" s="1"/>
  <c r="H188" i="8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I199" i="8" s="1"/>
  <c r="K198" i="11"/>
  <c r="M198" i="11" s="1"/>
  <c r="H199" i="8" s="1"/>
  <c r="K205" i="11"/>
  <c r="M205" i="11" s="1"/>
  <c r="H206" i="8" s="1"/>
  <c r="L205" i="11"/>
  <c r="N205" i="11" s="1"/>
  <c r="I206" i="8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I193" i="8" s="1"/>
  <c r="K192" i="11"/>
  <c r="M192" i="11" s="1"/>
  <c r="H193" i="8" s="1"/>
  <c r="K204" i="11"/>
  <c r="M204" i="11" s="1"/>
  <c r="H205" i="8" s="1"/>
  <c r="L204" i="11"/>
  <c r="N204" i="11" s="1"/>
  <c r="I205" i="8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H191" i="8" s="1"/>
  <c r="L190" i="11"/>
  <c r="N190" i="11" s="1"/>
  <c r="I191" i="8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I204" i="8" s="1"/>
  <c r="K203" i="11"/>
  <c r="M203" i="11" s="1"/>
  <c r="H204" i="8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H201" i="8" s="1"/>
  <c r="L200" i="11"/>
  <c r="N200" i="11" s="1"/>
  <c r="I201" i="8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L258" i="4" l="1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P250" i="4" l="1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AN311" i="4" s="1"/>
  <c r="AT311" i="4" s="1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L208" i="2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M208" i="2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K208" i="2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N222" i="4" s="1"/>
  <c r="AT222" i="4" s="1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O252" i="4" s="1"/>
  <c r="AU252" i="4" s="1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O300" i="4" s="1"/>
  <c r="AU300" i="4" s="1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203" i="4" l="1"/>
  <c r="AR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M188" i="2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K204" i="2" s="1"/>
  <c r="F203" i="4"/>
  <c r="J203" i="4" s="1"/>
  <c r="M204" i="2" s="1"/>
  <c r="G203" i="4"/>
  <c r="E203" i="4"/>
  <c r="I203" i="4" s="1"/>
  <c r="L204" i="2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K190" i="2" s="1"/>
  <c r="AQ193" i="4"/>
  <c r="AW193" i="4" s="1"/>
  <c r="E213" i="4"/>
  <c r="I213" i="4" s="1"/>
  <c r="D315" i="4"/>
  <c r="H315" i="4" s="1"/>
  <c r="AQ297" i="4"/>
  <c r="AW297" i="4" s="1"/>
  <c r="AH233" i="4"/>
  <c r="AE233" i="4"/>
  <c r="AQ233" i="4" s="1"/>
  <c r="AW233" i="4" s="1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M203" i="2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L202" i="2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E209" i="4"/>
  <c r="I209" i="4" s="1"/>
  <c r="G209" i="4"/>
  <c r="D209" i="4"/>
  <c r="H209" i="4" s="1"/>
  <c r="F206" i="4"/>
  <c r="J206" i="4" s="1"/>
  <c r="M207" i="2" s="1"/>
  <c r="D206" i="4"/>
  <c r="H206" i="4" s="1"/>
  <c r="K207" i="2" s="1"/>
  <c r="E206" i="4"/>
  <c r="I206" i="4" s="1"/>
  <c r="L207" i="2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E189" i="4"/>
  <c r="I189" i="4" s="1"/>
  <c r="L190" i="2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K189" i="2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265" i="4" l="1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M190" i="2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L188" i="2" s="1"/>
  <c r="G187" i="4"/>
  <c r="D187" i="4"/>
  <c r="H187" i="4" s="1"/>
  <c r="K188" i="2" s="1"/>
  <c r="AL1001" i="4"/>
  <c r="AN863" i="4"/>
  <c r="AT863" i="4" s="1"/>
  <c r="AF240" i="4"/>
  <c r="AA240" i="4"/>
  <c r="AC240" i="4"/>
  <c r="AG240" i="4"/>
  <c r="AB240" i="4"/>
  <c r="F201" i="4"/>
  <c r="J201" i="4" s="1"/>
  <c r="M202" i="2" s="1"/>
  <c r="AJ240" i="4"/>
  <c r="AH240" i="4"/>
  <c r="AE240" i="4"/>
  <c r="AP390" i="4"/>
  <c r="AV390" i="4" s="1"/>
  <c r="AF212" i="4"/>
  <c r="G201" i="4"/>
  <c r="D201" i="4"/>
  <c r="H201" i="4" s="1"/>
  <c r="K202" i="2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M189" i="2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K196" i="2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K206" i="2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E205" i="4"/>
  <c r="I205" i="4" s="1"/>
  <c r="L206" i="2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238" i="4" l="1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M206" i="2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F319" i="4"/>
  <c r="J319" i="4" s="1"/>
  <c r="D319" i="4"/>
  <c r="H319" i="4" s="1"/>
  <c r="D204" i="4"/>
  <c r="H204" i="4" s="1"/>
  <c r="K205" i="2" s="1"/>
  <c r="E204" i="4"/>
  <c r="I204" i="4" s="1"/>
  <c r="L205" i="2" s="1"/>
  <c r="G204" i="4"/>
  <c r="F204" i="4"/>
  <c r="J204" i="4" s="1"/>
  <c r="M205" i="2" s="1"/>
  <c r="E287" i="4" l="1"/>
  <c r="I287" i="4" s="1"/>
  <c r="G287" i="4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<sst xmlns="http://schemas.openxmlformats.org/spreadsheetml/2006/main" count="1610" uniqueCount="511">
  <si>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</si>
  <si>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</si>
  <si>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</si>
  <si>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</si>
  <si>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</si>
  <si>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</si>
  <si>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</si>
  <si>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</si>
  <si>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</si>
  <si>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</si>
  <si>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</si>
  <si>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</si>
  <si>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</si>
  <si>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</si>
  <si>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</si>
  <si>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</si>
  <si>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</si>
  <si>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</si>
  <si>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</si>
  <si>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</si>
  <si>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</si>
  <si>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</si>
  <si>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</si>
  <si>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</si>
  <si>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</si>
  <si>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</si>
  <si>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</si>
  <si>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</si>
  <si>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</si>
  <si>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</si>
  <si>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</si>
  <si>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</si>
  <si>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</si>
  <si>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</si>
  <si>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</si>
  <si>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</si>
  <si>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</si>
  <si>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</si>
  <si>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</si>
  <si>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</si>
  <si>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</si>
  <si>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</si>
  <si>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</si>
  <si>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</si>
  <si>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</si>
  <si>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</si>
  <si>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</si>
  <si>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</si>
  <si>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</si>
  <si>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</si>
  <si>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</si>
  <si>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</si>
  <si>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</si>
  <si>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</si>
  <si>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</si>
  <si>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</si>
  <si>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</si>
  <si>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</si>
  <si>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</si>
  <si>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</si>
  <si>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</si>
  <si>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</si>
  <si>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</si>
  <si>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</si>
  <si>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</si>
  <si>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</si>
  <si>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</si>
  <si>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</si>
  <si>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</si>
  <si>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</si>
  <si>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</si>
  <si>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</si>
  <si>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</si>
  <si>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</si>
  <si>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</si>
  <si>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</si>
  <si>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</si>
  <si>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</si>
  <si>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</si>
  <si>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</si>
  <si>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</si>
  <si>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</si>
  <si>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</si>
  <si>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</si>
  <si>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</si>
  <si>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</si>
  <si>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</si>
  <si>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</si>
  <si>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</si>
  <si>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</si>
  <si>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</si>
  <si>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</si>
  <si>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</si>
  <si>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</si>
  <si>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</si>
  <si>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</si>
  <si>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</si>
  <si>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</si>
  <si>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</si>
  <si>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</si>
  <si>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</si>
  <si>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</si>
  <si>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</si>
  <si>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</si>
  <si>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</si>
  <si>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</si>
  <si>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</si>
  <si>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</si>
  <si>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</si>
  <si>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</si>
  <si>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</si>
  <si>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</si>
  <si>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</si>
  <si>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</si>
  <si>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</si>
  <si>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</si>
  <si>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</si>
  <si>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</si>
  <si>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</si>
  <si>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</si>
  <si>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</si>
  <si>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</si>
  <si>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</si>
  <si>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</si>
  <si>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</si>
  <si>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</si>
  <si>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</si>
  <si>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</si>
  <si>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</si>
  <si>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</si>
  <si>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</si>
  <si>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</si>
  <si>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</si>
  <si>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</si>
  <si>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</si>
  <si>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</si>
  <si>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</si>
  <si>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</si>
  <si>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</si>
  <si>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</si>
  <si>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</si>
  <si>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</si>
  <si>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</si>
  <si>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</si>
  <si>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</si>
  <si>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</si>
  <si>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</si>
  <si>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</si>
  <si>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</si>
  <si>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</si>
  <si>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</si>
  <si>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</si>
  <si>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</si>
  <si>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</si>
  <si>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</si>
  <si>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</si>
  <si>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</si>
  <si>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</si>
  <si>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</si>
  <si>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</si>
  <si>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</si>
  <si>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</si>
  <si>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</si>
  <si>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</si>
  <si>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</si>
  <si>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</si>
  <si>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</si>
  <si>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</si>
  <si>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</si>
  <si>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</si>
  <si>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</si>
  <si>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</si>
  <si>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</si>
  <si>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</si>
  <si>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</si>
  <si>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</si>
  <si>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</si>
  <si>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</si>
  <si>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</si>
  <si>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</si>
  <si>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</si>
  <si>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</si>
  <si>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</si>
  <si>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</si>
  <si>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</si>
  <si>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</si>
  <si>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</si>
  <si>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</si>
  <si>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</si>
  <si>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</si>
  <si>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</si>
  <si>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</si>
  <si>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</si>
  <si>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</si>
  <si>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</si>
  <si>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</si>
  <si>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</si>
  <si>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</si>
  <si>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</si>
  <si>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</si>
  <si>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</si>
  <si>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</si>
  <si>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</si>
  <si>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</si>
  <si>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</si>
  <si>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</si>
  <si>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</si>
  <si>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</si>
  <si>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</si>
  <si>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</si>
  <si>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</si>
  <si>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</si>
  <si>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</si>
  <si>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</si>
  <si>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</si>
  <si>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</si>
  <si>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</si>
  <si>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</si>
  <si>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</si>
  <si>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</si>
  <si>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</si>
  <si>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</si>
  <si>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</si>
  <si>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</si>
  <si>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</si>
  <si>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</si>
  <si>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</si>
  <si>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</si>
  <si>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</si>
  <si>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</si>
  <si>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</si>
  <si>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</si>
  <si>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</si>
  <si>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</si>
  <si>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</si>
  <si>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</si>
  <si>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</si>
  <si>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</si>
  <si>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</si>
  <si>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</si>
  <si>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</si>
  <si>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</si>
  <si>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</si>
  <si>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</si>
  <si>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</si>
  <si>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</si>
  <si>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</si>
  <si>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</si>
  <si>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</si>
  <si>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</si>
  <si>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</si>
  <si>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</si>
  <si>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</si>
  <si>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</si>
  <si>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</si>
  <si>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</si>
  <si>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</si>
  <si>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</si>
  <si>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</si>
  <si>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</si>
  <si>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</si>
  <si>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</si>
  <si>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</si>
  <si>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</si>
  <si>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</si>
  <si>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</si>
  <si>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</si>
  <si>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</si>
  <si>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</si>
  <si>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</si>
  <si>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</si>
  <si>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</si>
  <si>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</si>
  <si>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</si>
  <si>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</si>
  <si>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</si>
  <si>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</si>
  <si>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</si>
  <si>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</si>
  <si>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</si>
  <si>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</si>
  <si>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</si>
  <si>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</si>
  <si>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</si>
  <si>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</si>
  <si>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</si>
  <si>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</si>
  <si>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</si>
  <si>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</si>
  <si>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</si>
  <si>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</si>
  <si>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</si>
  <si>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</si>
  <si>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</si>
  <si>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</si>
  <si>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</si>
  <si>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</si>
  <si>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</si>
  <si>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</si>
  <si>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</si>
  <si>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</si>
  <si>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</si>
  <si>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</si>
  <si>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</si>
  <si>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</si>
  <si>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</si>
  <si>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</si>
  <si>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</si>
  <si>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</si>
  <si>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</si>
  <si>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</si>
  <si>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</si>
  <si>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</si>
  <si>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</si>
  <si>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</si>
  <si>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</si>
  <si>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</si>
  <si>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</si>
  <si>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</si>
  <si>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</si>
  <si>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</si>
  <si>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</si>
  <si>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</si>
  <si>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</si>
  <si>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</si>
  <si>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</si>
  <si>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</si>
  <si>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</si>
  <si>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</si>
  <si>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</si>
  <si>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</si>
  <si>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</si>
  <si>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</si>
  <si>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</si>
  <si>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</si>
  <si>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</si>
  <si>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</si>
  <si>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</si>
  <si>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</si>
  <si>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</si>
  <si>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</si>
  <si>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</si>
  <si>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</si>
  <si>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</si>
  <si>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</si>
  <si>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</si>
  <si>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</si>
  <si>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</si>
  <si>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</si>
  <si>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</si>
  <si>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</si>
  <si>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</si>
  <si>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</si>
  <si>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</si>
  <si>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</si>
  <si>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</si>
  <si>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</si>
  <si>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</si>
  <si>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</si>
  <si>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</si>
  <si>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</si>
  <si>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</si>
  <si>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</si>
  <si>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</si>
  <si>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</si>
  <si>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</si>
  <si>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</si>
  <si>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</si>
  <si>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</si>
  <si>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</si>
  <si>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</si>
  <si>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</si>
  <si>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</si>
  <si>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</si>
  <si>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</si>
  <si>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</si>
  <si>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</si>
  <si>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</si>
  <si>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</si>
  <si>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</si>
  <si>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</si>
  <si>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</si>
  <si>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</si>
  <si>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</si>
  <si>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</si>
  <si>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</si>
  <si>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</si>
  <si>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</si>
  <si>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</si>
  <si>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</si>
  <si>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</si>
  <si>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</si>
  <si>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</si>
  <si>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</si>
  <si>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</si>
  <si>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</si>
  <si>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</si>
  <si>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</si>
  <si>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</si>
  <si>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</si>
  <si>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</si>
  <si>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</si>
  <si>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</si>
  <si>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</si>
  <si>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</si>
  <si>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</si>
  <si>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</si>
  <si>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</si>
  <si>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</si>
  <si>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</si>
  <si>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</si>
  <si>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</si>
  <si>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</si>
  <si>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</si>
  <si>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</si>
  <si>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</si>
  <si>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</si>
  <si>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</si>
  <si>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</si>
  <si>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</si>
  <si>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</si>
  <si>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</si>
  <si>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</si>
  <si>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</si>
  <si>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</si>
  <si>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</si>
  <si>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</si>
  <si>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</si>
  <si>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</si>
  <si>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</si>
  <si>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</si>
  <si>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</si>
  <si>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</si>
  <si>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</si>
  <si>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</si>
  <si>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</si>
  <si>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</si>
  <si>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</si>
  <si>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</si>
  <si>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</si>
  <si>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</si>
  <si>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</si>
  <si>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</si>
  <si>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</si>
  <si>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</si>
  <si>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</si>
  <si>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</si>
  <si>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</si>
  <si>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</si>
  <si>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</si>
  <si>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</si>
  <si>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</si>
  <si>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</si>
  <si>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</si>
  <si>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</si>
  <si>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</si>
  <si>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</si>
  <si>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</si>
  <si>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</si>
  <si>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</si>
  <si>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</si>
  <si>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</si>
  <si>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</si>
  <si>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</si>
  <si>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</si>
  <si>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</si>
  <si>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</si>
  <si>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</si>
  <si>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</si>
  <si>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</si>
  <si>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</si>
  <si>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</si>
  <si>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</si>
  <si>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</si>
  <si>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</si>
  <si>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</si>
  <si>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</si>
  <si>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</si>
  <si>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</si>
  <si>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</si>
  <si>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</si>
  <si>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</si>
  <si>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</si>
  <si>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</si>
  <si>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</si>
  <si>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</si>
  <si>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</si>
  <si>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</si>
  <si>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</si>
  <si>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</si>
  <si>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</si>
  <si>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</si>
  <si>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</si>
  <si>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</si>
  <si>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</si>
  <si>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</si>
  <si>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</si>
  <si>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</si>
  <si>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</si>
  <si>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</si>
  <si>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</si>
  <si>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Dresden</t>
  </si>
  <si>
    <t>Ingolstadt</t>
  </si>
  <si>
    <t>Hansa Rostock</t>
  </si>
  <si>
    <t>Bastia</t>
  </si>
  <si>
    <t>Quevilly Rouen</t>
  </si>
  <si>
    <t>St. Gilloise</t>
  </si>
  <si>
    <t>23/07/2021</t>
  </si>
  <si>
    <t>24/07/2021</t>
  </si>
  <si>
    <t>25/07/2021</t>
  </si>
  <si>
    <t>26/07/2021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</si>
</sst>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1.0602395532056077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1.0509444270006065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1.0636410008450974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1.0602620774953408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1.0548939488018336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1.0654583973780449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1.0653550983353486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1.0457565564423787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1.0460060256260135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1.0488545698370915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1.0543967570307606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1.0658734026705068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1.0722697174508919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1.0677496913566003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1.0619437671691367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1.0702834367704921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1.0674919964665432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1.0727876198998851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1.0658734026705068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1.0656804364016281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1.0672505015642557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1.0841138450968437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1.0643567077555702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1.0629813436677837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1.052267086616911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1.0512018249471584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1.0516104099147749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1.0655332071550867</v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1.0308011624992939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11.709057083112453</v>
      </c>
      <c r="I186" s="6">
        <f>IF('Log_working_3-way'!$D186="","",'True_Odds_Calculator_3-way'!O187/'True_Odds_Calculator_3-way'!B187-1)</f>
        <v>5.9213098198631222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3.2924326175708174E-2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1.0250147963165206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12.357619914996963</v>
      </c>
      <c r="I187" s="6">
        <f>IF('Log_working_3-way'!$D187="","",'True_Odds_Calculator_3-way'!O188/'True_Odds_Calculator_3-way'!B188-1)</f>
        <v>6.5136612021857925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2.6936026936026813E-2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1.0381920749702265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21.66495784354677</v>
      </c>
      <c r="I188" s="6">
        <f>IF('Log_working_3-way'!$D188="","",'True_Odds_Calculator_3-way'!O189/'True_Odds_Calculator_3-way'!B189-1)</f>
        <v>5.7671632886233688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3.9706223634266458E-2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1.0373101309057051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16.715602710394876</v>
      </c>
      <c r="I189" s="6">
        <f>IF('Log_working_3-way'!$D189="","",'True_Odds_Calculator_3-way'!O190/'True_Odds_Calculator_3-way'!B190-1)</f>
        <v>7.3197435600746328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3.9757892617578339E-2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1.0414149083618183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28.650436953807745</v>
      </c>
      <c r="I190" s="6">
        <f>IF('Log_working_3-way'!$D190="","",'True_Odds_Calculator_3-way'!O191/'True_Odds_Calculator_3-way'!B191-1)</f>
        <v>5.6528681253696051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4.0935672514619714E-2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1.0369358157033373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17.34897171683842</v>
      </c>
      <c r="I191" s="6">
        <f>IF('Log_working_3-way'!$D191="","",'True_Odds_Calculator_3-way'!O192/'True_Odds_Calculator_3-way'!B192-1)</f>
        <v>6.7659996917187781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3.9243469377950424E-2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1.0358654266409879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9.3504453184854892</v>
      </c>
      <c r="I192" s="6">
        <f>IF('Log_working_3-way'!$D192="","",'True_Odds_Calculator_3-way'!O193/'True_Odds_Calculator_3-way'!B193-1)</f>
        <v>8.581647501240063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3.8583182704275298E-2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1.0258548541983419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15.208980782214756</v>
      </c>
      <c r="I193" s="6">
        <f>IF('Log_working_3-way'!$D193="","",'True_Odds_Calculator_3-way'!O194/'True_Odds_Calculator_3-way'!B194-1)</f>
        <v>7.2218772939125966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2.7808308145779836E-2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1.024793459646147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11.601339755497174</v>
      </c>
      <c r="I194" s="6">
        <f>IF('Log_working_3-way'!$D194="","",'True_Odds_Calculator_3-way'!O195/'True_Odds_Calculator_3-way'!B195-1)</f>
        <v>7.5752444915764272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2.6818505630707978E-2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1.0266495240856905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16.757071140484872</v>
      </c>
      <c r="I195" s="6">
        <f>IF('Log_working_3-way'!$D195="","",'True_Odds_Calculator_3-way'!O196/'True_Odds_Calculator_3-way'!B196-1)</f>
        <v>6.5442166600848042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2.8482604545143841E-2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1.0309666021737534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25.023637133580856</v>
      </c>
      <c r="I196" s="6">
        <f>IF('Log_working_3-way'!$D196="","",'True_Odds_Calculator_3-way'!O197/'True_Odds_Calculator_3-way'!B197-1)</f>
        <v>5.3731391162968647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3.161438017652296E-2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1.0350847388047966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9.6352331748012308</v>
      </c>
      <c r="I197" s="6">
        <f>IF('Log_working_3-way'!$D197="","",'True_Odds_Calculator_3-way'!O198/'True_Odds_Calculator_3-way'!B198-1)</f>
        <v>8.8353842630849169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3.7815117613022364E-2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1.0357258705592522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10.689143234596081</v>
      </c>
      <c r="I198" s="6">
        <f>IF('Log_working_3-way'!$D198="","",'True_Odds_Calculator_3-way'!O199/'True_Odds_Calculator_3-way'!B199-1)</f>
        <v>9.8421134080722119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3.8612454625800874E-2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1.0355037047629811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15.314254613159811</v>
      </c>
      <c r="I199" s="6">
        <f>IF('Log_working_3-way'!$D199="","",'True_Odds_Calculator_3-way'!O200/'True_Odds_Calculator_3-way'!B200-1)</f>
        <v>9.024354013033026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3.8054646687301297E-2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1.0366766118374802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18.712928142875381</v>
      </c>
      <c r="I200" s="6">
        <f>IF('Log_working_3-way'!$D200="","",'True_Odds_Calculator_3-way'!O201/'True_Odds_Calculator_3-way'!B201-1)</f>
        <v>9.2154837019615776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3.8638253472273565E-2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1.035640796543257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12.30751830643297</v>
      </c>
      <c r="I201" s="6">
        <f>IF('Log_working_3-way'!$D201="","",'True_Odds_Calculator_3-way'!O202/'True_Odds_Calculator_3-way'!B202-1)</f>
        <v>9.4885722769205216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3.8480551896577619E-2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1.035947911532852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14.161081441718528</v>
      </c>
      <c r="I202" s="6">
        <f>IF('Log_working_3-way'!$D202="","",'True_Odds_Calculator_3-way'!O203/'True_Odds_Calculator_3-way'!B203-1)</f>
        <v>9.6266963485490624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3.8648833666473426E-2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1.0361829596426839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12.399966217351912</v>
      </c>
      <c r="I203" s="6">
        <f>IF('Log_working_3-way'!$D203="","",'True_Odds_Calculator_3-way'!O204/'True_Odds_Calculator_3-way'!B204-1)</f>
        <v>10.684482919485289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3.9026701567655309E-2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1.040893008969678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24.248541136391601</v>
      </c>
      <c r="I204" s="6">
        <f>IF('Log_working_3-way'!$D204="","",'True_Odds_Calculator_3-way'!O205/'True_Odds_Calculator_3-way'!B205-1)</f>
        <v>7.8161228348144238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4.1584450162328368E-2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1.0365061185532736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19.0775490761676</v>
      </c>
      <c r="I205" s="6">
        <f>IF('Log_working_3-way'!$D205="","",'True_Odds_Calculator_3-way'!O206/'True_Odds_Calculator_3-way'!B206-1)</f>
        <v>8.1729474474363091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3.848702359069911E-2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1.0356575766236307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10.858510215973883</v>
      </c>
      <c r="I206" s="6">
        <f>IF('Log_working_3-way'!$D206="","",'True_Odds_Calculator_3-way'!O207/'True_Odds_Calculator_3-way'!B207-1)</f>
        <v>6.8629183044283968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3.8197904399553062E-2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1.0879596875496964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66.294512587327262</v>
      </c>
      <c r="I207" s="6">
        <f>IF('Log_working_3-way'!$D207="","",'True_Odds_Calculator_3-way'!O208/'True_Odds_Calculator_3-way'!B208-1)</f>
        <v>0.91189559491919026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4.9364638687801721E-2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1.0508258703374471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37.787231278186404</v>
      </c>
      <c r="I208" s="6">
        <f>IF('Log_working_3-way'!$D208="","",'True_Odds_Calculator_3-way'!O209/'True_Odds_Calculator_3-way'!B209-1)</f>
        <v>4.1467555825820099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4.5952387086632296E-2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1.0421061642388674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3.5003598009177539</v>
      </c>
      <c r="I209" s="6">
        <f>IF('Log_working_3-way'!$D209="","",'True_Odds_Calculator_3-way'!O210/'True_Odds_Calculator_3-way'!B210-1)</f>
        <v>5.156544126563622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4.1043344840813178E-2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1.0308894485853164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32.609959631176977</v>
      </c>
      <c r="I210" s="6">
        <f>IF('Log_working_3-way'!$D210="","",'True_Odds_Calculator_3-way'!O211/'True_Odds_Calculator_3-way'!B211-1)</f>
        <v>5.3534895333037769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2.9518526778300469E-2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1.0268497318489271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7.1688656401662083</v>
      </c>
      <c r="I211" s="6">
        <f>IF('Log_working_3-way'!$D211="","",'True_Odds_Calculator_3-way'!O212/'True_Odds_Calculator_3-way'!B212-1)</f>
        <v>7.0749714126085497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2.8489960954564353E-2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1.0252992241523646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12.862048933998294</v>
      </c>
      <c r="I212" s="6">
        <f>IF('Log_working_3-way'!$D212="","",'True_Odds_Calculator_3-way'!O213/'True_Odds_Calculator_3-way'!B213-1)</f>
        <v>6.6810250157021693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2.7261057007432532E-2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1.0364324908683189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17.849784627962791</v>
      </c>
      <c r="I213" s="6">
        <f>IF('Log_working_3-way'!$D213="","",'True_Odds_Calculator_3-way'!O214/'True_Odds_Calculator_3-way'!B214-1)</f>
        <v>7.3776820568723505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3.8667946120766183E-2</v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2.76</v>
      </c>
      <c r="B186" s="4">
        <f>IF('True_Odds_Calculator_3-way'!B187="","",'True_Odds_Calculator_3-way'!B187)</f>
        <v>3.74</v>
      </c>
      <c r="C186" s="4">
        <f>IF('True_Odds_Calculator_3-way'!C187="","",'True_Odds_Calculator_3-way'!C187)</f>
        <v>2.48</v>
      </c>
      <c r="D186" s="9">
        <f t="shared" si="39"/>
        <v>0.35091648396207165</v>
      </c>
      <c r="E186" s="9">
        <f t="shared" si="40"/>
        <v>0.25775741247275324</v>
      </c>
      <c r="F186" s="9">
        <f t="shared" si="41"/>
        <v>0.39132610356517489</v>
      </c>
      <c r="G186" s="9">
        <f t="shared" si="42"/>
        <v>1.0509550538359393</v>
      </c>
      <c r="H186" s="9">
        <f t="shared" si="43"/>
        <v>2.8496808947512529</v>
      </c>
      <c r="I186" s="9">
        <f t="shared" si="44"/>
        <v>3.8796168475104746</v>
      </c>
      <c r="J186" s="9">
        <f t="shared" si="45"/>
        <v>2.5554134796771901</v>
      </c>
      <c r="K186" s="11">
        <f t="shared" si="46"/>
        <v>0.3623188405797102</v>
      </c>
      <c r="L186" s="11">
        <f t="shared" si="47"/>
        <v>0.26737967914438499</v>
      </c>
      <c r="M186" s="11">
        <f t="shared" si="48"/>
        <v>0.40322580645161293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-0.27879987899788228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0.23359783796216432</v>
      </c>
      <c r="Q186" s="11">
        <f>2*'OddsRatio_working_3-way'!K186*'OddsRatio_working_3-way'!L186*'OddsRatio_working_3-way'!M186</f>
        <v>7.8126367211426198E-2</v>
      </c>
      <c r="R186" s="11">
        <f t="shared" si="49"/>
        <v>0</v>
      </c>
      <c r="S186" s="11">
        <f t="shared" si="50"/>
        <v>-0.83786922290571975</v>
      </c>
      <c r="T186" s="11">
        <f t="shared" si="51"/>
        <v>-0.28022382036980598</v>
      </c>
      <c r="U186" s="11">
        <f>'OddsRatio_working_3-way'!S186-'OddsRatio_working_3-way'!R186^2/3</f>
        <v>-0.83786922290571975</v>
      </c>
      <c r="V186" s="11">
        <f>'OddsRatio_working_3-way'!S186*'OddsRatio_working_3-way'!R186/3-2*'OddsRatio_working_3-way'!R186^3/27-'OddsRatio_working_3-way'!T186</f>
        <v>0.28022382036980598</v>
      </c>
      <c r="W186" s="11">
        <f>'OddsRatio_working_3-way'!V186^2+4*'OddsRatio_working_3-way'!U186^3/27</f>
        <v>-8.6160923794891126E-3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0.14759868044984209</v>
      </c>
      <c r="Y186" s="11">
        <f>IF('OddsRatio_working_3-way'!W186&gt;=0,IF('OddsRatio_working_3-way'!V186+SQRT('OddsRatio_working_3-way'!W186)&gt;0,0,PI()),ACOS('OddsRatio_working_3-way'!V186/(2*'OddsRatio_working_3-way'!X186)))</f>
        <v>0.31987042286164735</v>
      </c>
      <c r="Z186" s="11">
        <f>'OddsRatio_working_3-way'!X186^(1/3)*COS('OddsRatio_working_3-way'!Y186/3)</f>
        <v>0.52547752691796967</v>
      </c>
      <c r="AA186" s="11">
        <f>'OddsRatio_working_3-way'!X186^(1/3)*COS(('OddsRatio_working_3-way'!Y186+2*PI())/3)</f>
        <v>-0.31144535700196241</v>
      </c>
      <c r="AB186" s="11">
        <f>'OddsRatio_working_3-way'!X186^(1/3)*COS(('OddsRatio_working_3-way'!Y186+4*PI())/3)</f>
        <v>-0.2140321699160071</v>
      </c>
      <c r="AC186" s="11">
        <f>'OddsRatio_working_3-way'!X186^(1/3)*SIN('OddsRatio_working_3-way'!Y186/3)</f>
        <v>5.6241529786695554E-2</v>
      </c>
      <c r="AD186" s="11">
        <f>'OddsRatio_working_3-way'!X186^(1/3)*SIN(('OddsRatio_working_3-way'!Y186+2*PI())/3)</f>
        <v>0.42695612253543508</v>
      </c>
      <c r="AE186" s="11">
        <f>'OddsRatio_working_3-way'!X186^(1/3)*SIN(('OddsRatio_working_3-way'!Y186+4*PI())/3)</f>
        <v>-0.48319765232213069</v>
      </c>
      <c r="AF186" s="11">
        <f>-'OddsRatio_working_3-way'!U186/(3*'OddsRatio_working_3-way'!X186^(1/3))*COS(('OddsRatio_working_3-way'!Y186)/3)</f>
        <v>0.52547752691796967</v>
      </c>
      <c r="AG186" s="11">
        <f>-'OddsRatio_working_3-way'!U186/(3*'OddsRatio_working_3-way'!X186^(1/3))*COS(('OddsRatio_working_3-way'!Y186+2*PI())/3)</f>
        <v>-0.31144535700196241</v>
      </c>
      <c r="AH186" s="11">
        <f>-'OddsRatio_working_3-way'!U186/(3*'OddsRatio_working_3-way'!X186^(1/3))*COS(('OddsRatio_working_3-way'!Y186+4*PI())/3)</f>
        <v>-0.2140321699160071</v>
      </c>
      <c r="AI186" s="11">
        <f>'OddsRatio_working_3-way'!U186/(3*'OddsRatio_working_3-way'!X186^(1/3))*SIN(('OddsRatio_working_3-way'!Y186)/3)</f>
        <v>-5.6241529786695554E-2</v>
      </c>
      <c r="AJ186" s="11">
        <f>'OddsRatio_working_3-way'!U186/(3*'OddsRatio_working_3-way'!X186^(1/3))*SIN(('OddsRatio_working_3-way'!Y186+2*PI())/3)</f>
        <v>-0.42695612253543508</v>
      </c>
      <c r="AK186" s="11">
        <f>'OddsRatio_working_3-way'!U186/(3*'OddsRatio_working_3-way'!X186^(1/3))*SIN(('OddsRatio_working_3-way'!Y186+4*PI())/3)</f>
        <v>0.48319765232213069</v>
      </c>
      <c r="AL186" s="11">
        <f>'OddsRatio_working_3-way'!Z186+'OddsRatio_working_3-way'!AF186</f>
        <v>1.0509550538359393</v>
      </c>
      <c r="AM186" s="11">
        <f>'OddsRatio_working_3-way'!AA186+'OddsRatio_working_3-way'!AG186</f>
        <v>-0.62289071400392482</v>
      </c>
      <c r="AN186" s="11">
        <f>'OddsRatio_working_3-way'!AB186+'OddsRatio_working_3-way'!AH186</f>
        <v>-0.4280643398320142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1.0509550538359393</v>
      </c>
      <c r="AS186" s="11">
        <f>IF(('OddsRatio_working_3-way'!X186=0),IF(Q186&gt;0,-Q186^(1/3),(-Q186)^(1/3)),'OddsRatio_working_3-way'!AM186-'OddsRatio_working_3-way'!R186/3)</f>
        <v>-0.62289071400392482</v>
      </c>
      <c r="AT186" s="11">
        <f>IF(('OddsRatio_working_3-way'!X186=0),IF(Q186&gt;0,-Q186^(1/3),(-Q186)^(1/3)),'OddsRatio_working_3-way'!AN186-'OddsRatio_working_3-way'!R186/3)</f>
        <v>-0.4280643398320142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2.7</v>
      </c>
      <c r="B187" s="4">
        <f>IF('True_Odds_Calculator_3-way'!B188="","",'True_Odds_Calculator_3-way'!B188)</f>
        <v>3.6</v>
      </c>
      <c r="C187" s="4">
        <f>IF('True_Odds_Calculator_3-way'!C188="","",'True_Odds_Calculator_3-way'!C188)</f>
        <v>2.64</v>
      </c>
      <c r="D187" s="9">
        <f t="shared" si="39"/>
        <v>0.36097351272282574</v>
      </c>
      <c r="E187" s="9">
        <f t="shared" si="40"/>
        <v>0.26972376678187765</v>
      </c>
      <c r="F187" s="9">
        <f t="shared" si="41"/>
        <v>0.36930272049529678</v>
      </c>
      <c r="G187" s="9">
        <f t="shared" si="42"/>
        <v>1.0413449199002294</v>
      </c>
      <c r="H187" s="9">
        <f t="shared" si="43"/>
        <v>2.7702863638303903</v>
      </c>
      <c r="I187" s="9">
        <f t="shared" si="44"/>
        <v>3.7074967917405957</v>
      </c>
      <c r="J187" s="9">
        <f t="shared" si="45"/>
        <v>2.7078056686363765</v>
      </c>
      <c r="K187" s="11">
        <f t="shared" si="46"/>
        <v>0.37037037037037035</v>
      </c>
      <c r="L187" s="11">
        <f t="shared" si="47"/>
        <v>0.27777777777777779</v>
      </c>
      <c r="M187" s="11">
        <f t="shared" si="48"/>
        <v>0.37878787878787878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-0.28248534730016228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0.23148148148148145</v>
      </c>
      <c r="Q187" s="11">
        <f>2*'OddsRatio_working_3-way'!K187*'OddsRatio_working_3-way'!L187*'OddsRatio_working_3-way'!M187</f>
        <v>7.7939892754707571E-2</v>
      </c>
      <c r="R187" s="11">
        <f t="shared" si="49"/>
        <v>0</v>
      </c>
      <c r="S187" s="11">
        <f t="shared" si="50"/>
        <v>-0.81944597726520196</v>
      </c>
      <c r="T187" s="11">
        <f t="shared" si="51"/>
        <v>-0.27590773645292999</v>
      </c>
      <c r="U187" s="11">
        <f>'OddsRatio_working_3-way'!S187-'OddsRatio_working_3-way'!R187^2/3</f>
        <v>-0.81944597726520196</v>
      </c>
      <c r="V187" s="11">
        <f>'OddsRatio_working_3-way'!S187*'OddsRatio_working_3-way'!R187/3-2*'OddsRatio_working_3-way'!R187^3/27-'OddsRatio_working_3-way'!T187</f>
        <v>0.27590773645292999</v>
      </c>
      <c r="W187" s="11">
        <f>'OddsRatio_working_3-way'!V187^2+4*'OddsRatio_working_3-way'!U187^3/27</f>
        <v>-5.3936143349971183E-3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0.14275739330204285</v>
      </c>
      <c r="Y187" s="11">
        <f>IF('OddsRatio_working_3-way'!W187&gt;=0,IF('OddsRatio_working_3-way'!V187+SQRT('OddsRatio_working_3-way'!W187)&gt;0,0,PI()),ACOS('OddsRatio_working_3-way'!V187/(2*'OddsRatio_working_3-way'!X187)))</f>
        <v>0.26014834945532517</v>
      </c>
      <c r="Z187" s="11">
        <f>'OddsRatio_working_3-way'!X187^(1/3)*COS('OddsRatio_working_3-way'!Y187/3)</f>
        <v>0.52067245995011469</v>
      </c>
      <c r="AA187" s="11">
        <f>'OddsRatio_working_3-way'!X187^(1/3)*COS(('OddsRatio_working_3-way'!Y187+2*PI())/3)</f>
        <v>-0.29953618410031935</v>
      </c>
      <c r="AB187" s="11">
        <f>'OddsRatio_working_3-way'!X187^(1/3)*COS(('OddsRatio_working_3-way'!Y187+4*PI())/3)</f>
        <v>-0.22113627584979539</v>
      </c>
      <c r="AC187" s="11">
        <f>'OddsRatio_working_3-way'!X187^(1/3)*SIN('OddsRatio_working_3-way'!Y187/3)</f>
        <v>4.5264208132882004E-2</v>
      </c>
      <c r="AD187" s="11">
        <f>'OddsRatio_working_3-way'!X187^(1/3)*SIN(('OddsRatio_working_3-way'!Y187+2*PI())/3)</f>
        <v>0.42828347330129402</v>
      </c>
      <c r="AE187" s="11">
        <f>'OddsRatio_working_3-way'!X187^(1/3)*SIN(('OddsRatio_working_3-way'!Y187+4*PI())/3)</f>
        <v>-0.47354768143417597</v>
      </c>
      <c r="AF187" s="11">
        <f>-'OddsRatio_working_3-way'!U187/(3*'OddsRatio_working_3-way'!X187^(1/3))*COS(('OddsRatio_working_3-way'!Y187)/3)</f>
        <v>0.52067245995011469</v>
      </c>
      <c r="AG187" s="11">
        <f>-'OddsRatio_working_3-way'!U187/(3*'OddsRatio_working_3-way'!X187^(1/3))*COS(('OddsRatio_working_3-way'!Y187+2*PI())/3)</f>
        <v>-0.29953618410031935</v>
      </c>
      <c r="AH187" s="11">
        <f>-'OddsRatio_working_3-way'!U187/(3*'OddsRatio_working_3-way'!X187^(1/3))*COS(('OddsRatio_working_3-way'!Y187+4*PI())/3)</f>
        <v>-0.22113627584979539</v>
      </c>
      <c r="AI187" s="11">
        <f>'OddsRatio_working_3-way'!U187/(3*'OddsRatio_working_3-way'!X187^(1/3))*SIN(('OddsRatio_working_3-way'!Y187)/3)</f>
        <v>-4.5264208132882004E-2</v>
      </c>
      <c r="AJ187" s="11">
        <f>'OddsRatio_working_3-way'!U187/(3*'OddsRatio_working_3-way'!X187^(1/3))*SIN(('OddsRatio_working_3-way'!Y187+2*PI())/3)</f>
        <v>-0.42828347330129402</v>
      </c>
      <c r="AK187" s="11">
        <f>'OddsRatio_working_3-way'!U187/(3*'OddsRatio_working_3-way'!X187^(1/3))*SIN(('OddsRatio_working_3-way'!Y187+4*PI())/3)</f>
        <v>0.47354768143417597</v>
      </c>
      <c r="AL187" s="11">
        <f>'OddsRatio_working_3-way'!Z187+'OddsRatio_working_3-way'!AF187</f>
        <v>1.0413449199002294</v>
      </c>
      <c r="AM187" s="11">
        <f>'OddsRatio_working_3-way'!AA187+'OddsRatio_working_3-way'!AG187</f>
        <v>-0.59907236820063869</v>
      </c>
      <c r="AN187" s="11">
        <f>'OddsRatio_working_3-way'!AB187+'OddsRatio_working_3-way'!AH187</f>
        <v>-0.44227255169959079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1.0413449199002294</v>
      </c>
      <c r="AS187" s="11">
        <f>IF(('OddsRatio_working_3-way'!X187=0),IF(Q187&gt;0,-Q187^(1/3),(-Q187)^(1/3)),'OddsRatio_working_3-way'!AM187-'OddsRatio_working_3-way'!R187/3)</f>
        <v>-0.59907236820063869</v>
      </c>
      <c r="AT187" s="11">
        <f>IF(('OddsRatio_working_3-way'!X187=0),IF(Q187&gt;0,-Q187^(1/3),(-Q187)^(1/3)),'OddsRatio_working_3-way'!AN187-'OddsRatio_working_3-way'!R187/3)</f>
        <v>-0.44227255169959079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2.06</v>
      </c>
      <c r="B188" s="4">
        <f>IF('True_Odds_Calculator_3-way'!B189="","",'True_Odds_Calculator_3-way'!B189)</f>
        <v>3.77</v>
      </c>
      <c r="C188" s="4">
        <f>IF('True_Odds_Calculator_3-way'!C189="","",'True_Odds_Calculator_3-way'!C189)</f>
        <v>3.46</v>
      </c>
      <c r="D188" s="9">
        <f t="shared" si="39"/>
        <v>0.47006249258028937</v>
      </c>
      <c r="E188" s="9">
        <f t="shared" si="40"/>
        <v>0.25341673337395582</v>
      </c>
      <c r="F188" s="9">
        <f t="shared" si="41"/>
        <v>0.2765207740457547</v>
      </c>
      <c r="G188" s="9">
        <f t="shared" si="42"/>
        <v>1.063562936049792</v>
      </c>
      <c r="H188" s="9">
        <f t="shared" si="43"/>
        <v>2.1273767122127794</v>
      </c>
      <c r="I188" s="9">
        <f t="shared" si="44"/>
        <v>3.9460693328579231</v>
      </c>
      <c r="J188" s="9">
        <f t="shared" si="45"/>
        <v>3.6163648226824878</v>
      </c>
      <c r="K188" s="11">
        <f t="shared" si="46"/>
        <v>0.4854368932038835</v>
      </c>
      <c r="L188" s="11">
        <f t="shared" si="47"/>
        <v>0.26525198938992045</v>
      </c>
      <c r="M188" s="11">
        <f t="shared" si="48"/>
        <v>0.28901734104046245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-0.26880421354549111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0.23408089865629378</v>
      </c>
      <c r="Q188" s="11">
        <f>2*'OddsRatio_working_3-way'!K188*'OddsRatio_working_3-way'!L188*'OddsRatio_working_3-way'!M188</f>
        <v>7.4429538523463859E-2</v>
      </c>
      <c r="R188" s="11">
        <f t="shared" si="49"/>
        <v>0</v>
      </c>
      <c r="S188" s="11">
        <f t="shared" si="50"/>
        <v>-0.87082302605602224</v>
      </c>
      <c r="T188" s="11">
        <f t="shared" si="51"/>
        <v>-0.27689126424674798</v>
      </c>
      <c r="U188" s="11">
        <f>'OddsRatio_working_3-way'!S188-'OddsRatio_working_3-way'!R188^2/3</f>
        <v>-0.87082302605602224</v>
      </c>
      <c r="V188" s="11">
        <f>'OddsRatio_working_3-way'!S188*'OddsRatio_working_3-way'!R188/3-2*'OddsRatio_working_3-way'!R188^3/27-'OddsRatio_working_3-way'!T188</f>
        <v>0.27689126424674798</v>
      </c>
      <c r="W188" s="11">
        <f>'OddsRatio_working_3-way'!V188^2+4*'OddsRatio_working_3-way'!U188^3/27</f>
        <v>-2.1164355748805652E-2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0.15639143835658656</v>
      </c>
      <c r="Y188" s="11">
        <f>IF('OddsRatio_working_3-way'!W188&gt;=0,IF('OddsRatio_working_3-way'!V188+SQRT('OddsRatio_working_3-way'!W188)&gt;0,0,PI()),ACOS('OddsRatio_working_3-way'!V188/(2*'OddsRatio_working_3-way'!X188)))</f>
        <v>0.48376355912946067</v>
      </c>
      <c r="Z188" s="11">
        <f>'OddsRatio_working_3-way'!X188^(1/3)*COS('OddsRatio_working_3-way'!Y188/3)</f>
        <v>0.5317814680248959</v>
      </c>
      <c r="AA188" s="11">
        <f>'OddsRatio_working_3-way'!X188^(1/3)*COS(('OddsRatio_working_3-way'!Y188+2*PI())/3)</f>
        <v>-0.34080474613948919</v>
      </c>
      <c r="AB188" s="11">
        <f>'OddsRatio_working_3-way'!X188^(1/3)*COS(('OddsRatio_working_3-way'!Y188+4*PI())/3)</f>
        <v>-0.19097672188540685</v>
      </c>
      <c r="AC188" s="11">
        <f>'OddsRatio_working_3-way'!X188^(1/3)*SIN('OddsRatio_working_3-way'!Y188/3)</f>
        <v>8.650325013524425E-2</v>
      </c>
      <c r="AD188" s="11">
        <f>'OddsRatio_working_3-way'!X188^(1/3)*SIN(('OddsRatio_working_3-way'!Y188+2*PI())/3)</f>
        <v>0.41728463550371991</v>
      </c>
      <c r="AE188" s="11">
        <f>'OddsRatio_working_3-way'!X188^(1/3)*SIN(('OddsRatio_working_3-way'!Y188+4*PI())/3)</f>
        <v>-0.50378788563896415</v>
      </c>
      <c r="AF188" s="11">
        <f>-'OddsRatio_working_3-way'!U188/(3*'OddsRatio_working_3-way'!X188^(1/3))*COS(('OddsRatio_working_3-way'!Y188)/3)</f>
        <v>0.53178146802489601</v>
      </c>
      <c r="AG188" s="11">
        <f>-'OddsRatio_working_3-way'!U188/(3*'OddsRatio_working_3-way'!X188^(1/3))*COS(('OddsRatio_working_3-way'!Y188+2*PI())/3)</f>
        <v>-0.34080474613948925</v>
      </c>
      <c r="AH188" s="11">
        <f>-'OddsRatio_working_3-way'!U188/(3*'OddsRatio_working_3-way'!X188^(1/3))*COS(('OddsRatio_working_3-way'!Y188+4*PI())/3)</f>
        <v>-0.1909767218854069</v>
      </c>
      <c r="AI188" s="11">
        <f>'OddsRatio_working_3-way'!U188/(3*'OddsRatio_working_3-way'!X188^(1/3))*SIN(('OddsRatio_working_3-way'!Y188)/3)</f>
        <v>-8.6503250135244264E-2</v>
      </c>
      <c r="AJ188" s="11">
        <f>'OddsRatio_working_3-way'!U188/(3*'OddsRatio_working_3-way'!X188^(1/3))*SIN(('OddsRatio_working_3-way'!Y188+2*PI())/3)</f>
        <v>-0.41728463550372002</v>
      </c>
      <c r="AK188" s="11">
        <f>'OddsRatio_working_3-way'!U188/(3*'OddsRatio_working_3-way'!X188^(1/3))*SIN(('OddsRatio_working_3-way'!Y188+4*PI())/3)</f>
        <v>0.50378788563896426</v>
      </c>
      <c r="AL188" s="11">
        <f>'OddsRatio_working_3-way'!Z188+'OddsRatio_working_3-way'!AF188</f>
        <v>1.063562936049792</v>
      </c>
      <c r="AM188" s="11">
        <f>'OddsRatio_working_3-way'!AA188+'OddsRatio_working_3-way'!AG188</f>
        <v>-0.68160949227897838</v>
      </c>
      <c r="AN188" s="11">
        <f>'OddsRatio_working_3-way'!AB188+'OddsRatio_working_3-way'!AH188</f>
        <v>-0.38195344377081375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1.063562936049792</v>
      </c>
      <c r="AS188" s="11">
        <f>IF(('OddsRatio_working_3-way'!X188=0),IF(Q188&gt;0,-Q188^(1/3),(-Q188)^(1/3)),'OddsRatio_working_3-way'!AM188-'OddsRatio_working_3-way'!R188/3)</f>
        <v>-0.68160949227897838</v>
      </c>
      <c r="AT188" s="11">
        <f>IF(('OddsRatio_working_3-way'!X188=0),IF(Q188&gt;0,-Q188^(1/3),(-Q188)^(1/3)),'OddsRatio_working_3-way'!AN188-'OddsRatio_working_3-way'!R188/3)</f>
        <v>-0.38195344377081375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2.33</v>
      </c>
      <c r="B189" s="4">
        <f>IF('True_Odds_Calculator_3-way'!B190="","",'True_Odds_Calculator_3-way'!B190)</f>
        <v>3.4</v>
      </c>
      <c r="C189" s="4">
        <f>IF('True_Odds_Calculator_3-way'!C190="","",'True_Odds_Calculator_3-way'!C190)</f>
        <v>3.16</v>
      </c>
      <c r="D189" s="9">
        <f t="shared" si="39"/>
        <v>0.41455542670634893</v>
      </c>
      <c r="E189" s="9">
        <f t="shared" si="40"/>
        <v>0.2818194012543539</v>
      </c>
      <c r="F189" s="9">
        <f t="shared" si="41"/>
        <v>0.30362517203929712</v>
      </c>
      <c r="G189" s="9">
        <f t="shared" si="42"/>
        <v>1.0618215595240044</v>
      </c>
      <c r="H189" s="9">
        <f t="shared" si="43"/>
        <v>2.4122226741669257</v>
      </c>
      <c r="I189" s="9">
        <f t="shared" si="44"/>
        <v>3.5483717428576105</v>
      </c>
      <c r="J189" s="9">
        <f t="shared" si="45"/>
        <v>3.2935345685718493</v>
      </c>
      <c r="K189" s="11">
        <f t="shared" si="46"/>
        <v>0.42918454935622319</v>
      </c>
      <c r="L189" s="11">
        <f t="shared" si="47"/>
        <v>0.29411764705882354</v>
      </c>
      <c r="M189" s="11">
        <f t="shared" si="48"/>
        <v>0.31645569620253161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-0.27541951751092131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0.23528453050150355</v>
      </c>
      <c r="Q189" s="11">
        <f>2*'OddsRatio_working_3-way'!K189*'OddsRatio_working_3-way'!L189*'OddsRatio_working_3-way'!M189</f>
        <v>7.9892879626996122E-2</v>
      </c>
      <c r="R189" s="11">
        <f t="shared" si="49"/>
        <v>0</v>
      </c>
      <c r="S189" s="11">
        <f t="shared" si="50"/>
        <v>-0.8542768959435626</v>
      </c>
      <c r="T189" s="11">
        <f t="shared" si="51"/>
        <v>-0.29007704446300941</v>
      </c>
      <c r="U189" s="11">
        <f>'OddsRatio_working_3-way'!S189-'OddsRatio_working_3-way'!R189^2/3</f>
        <v>-0.8542768959435626</v>
      </c>
      <c r="V189" s="11">
        <f>'OddsRatio_working_3-way'!S189*'OddsRatio_working_3-way'!R189/3-2*'OddsRatio_working_3-way'!R189^3/27-'OddsRatio_working_3-way'!T189</f>
        <v>0.29007704446300941</v>
      </c>
      <c r="W189" s="11">
        <f>'OddsRatio_working_3-way'!V189^2+4*'OddsRatio_working_3-way'!U189^3/27</f>
        <v>-8.2170704058555227E-3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0.15195538994245175</v>
      </c>
      <c r="Y189" s="11">
        <f>IF('OddsRatio_working_3-way'!W189&gt;=0,IF('OddsRatio_working_3-way'!V189+SQRT('OddsRatio_working_3-way'!W189)&gt;0,0,PI()),ACOS('OddsRatio_working_3-way'!V189/(2*'OddsRatio_working_3-way'!X189)))</f>
        <v>0.30288166971434216</v>
      </c>
      <c r="Z189" s="11">
        <f>'OddsRatio_working_3-way'!X189^(1/3)*COS('OddsRatio_working_3-way'!Y189/3)</f>
        <v>0.53091077976200218</v>
      </c>
      <c r="AA189" s="11">
        <f>'OddsRatio_working_3-way'!X189^(1/3)*COS(('OddsRatio_working_3-way'!Y189+2*PI())/3)</f>
        <v>-0.31203362444681282</v>
      </c>
      <c r="AB189" s="11">
        <f>'OddsRatio_working_3-way'!X189^(1/3)*COS(('OddsRatio_working_3-way'!Y189+4*PI())/3)</f>
        <v>-0.21887715531518942</v>
      </c>
      <c r="AC189" s="11">
        <f>'OddsRatio_working_3-way'!X189^(1/3)*SIN('OddsRatio_working_3-way'!Y189/3)</f>
        <v>5.3783912529898059E-2</v>
      </c>
      <c r="AD189" s="11">
        <f>'OddsRatio_working_3-way'!X189^(1/3)*SIN(('OddsRatio_working_3-way'!Y189+2*PI())/3)</f>
        <v>0.4328902661519502</v>
      </c>
      <c r="AE189" s="11">
        <f>'OddsRatio_working_3-way'!X189^(1/3)*SIN(('OddsRatio_working_3-way'!Y189+4*PI())/3)</f>
        <v>-0.48667417868184804</v>
      </c>
      <c r="AF189" s="11">
        <f>-'OddsRatio_working_3-way'!U189/(3*'OddsRatio_working_3-way'!X189^(1/3))*COS(('OddsRatio_working_3-way'!Y189)/3)</f>
        <v>0.53091077976200218</v>
      </c>
      <c r="AG189" s="11">
        <f>-'OddsRatio_working_3-way'!U189/(3*'OddsRatio_working_3-way'!X189^(1/3))*COS(('OddsRatio_working_3-way'!Y189+2*PI())/3)</f>
        <v>-0.31203362444681282</v>
      </c>
      <c r="AH189" s="11">
        <f>-'OddsRatio_working_3-way'!U189/(3*'OddsRatio_working_3-way'!X189^(1/3))*COS(('OddsRatio_working_3-way'!Y189+4*PI())/3)</f>
        <v>-0.21887715531518942</v>
      </c>
      <c r="AI189" s="11">
        <f>'OddsRatio_working_3-way'!U189/(3*'OddsRatio_working_3-way'!X189^(1/3))*SIN(('OddsRatio_working_3-way'!Y189)/3)</f>
        <v>-5.3783912529898059E-2</v>
      </c>
      <c r="AJ189" s="11">
        <f>'OddsRatio_working_3-way'!U189/(3*'OddsRatio_working_3-way'!X189^(1/3))*SIN(('OddsRatio_working_3-way'!Y189+2*PI())/3)</f>
        <v>-0.4328902661519502</v>
      </c>
      <c r="AK189" s="11">
        <f>'OddsRatio_working_3-way'!U189/(3*'OddsRatio_working_3-way'!X189^(1/3))*SIN(('OddsRatio_working_3-way'!Y189+4*PI())/3)</f>
        <v>0.48667417868184804</v>
      </c>
      <c r="AL189" s="11">
        <f>'OddsRatio_working_3-way'!Z189+'OddsRatio_working_3-way'!AF189</f>
        <v>1.0618215595240044</v>
      </c>
      <c r="AM189" s="11">
        <f>'OddsRatio_working_3-way'!AA189+'OddsRatio_working_3-way'!AG189</f>
        <v>-0.62406724889362564</v>
      </c>
      <c r="AN189" s="11">
        <f>'OddsRatio_working_3-way'!AB189+'OddsRatio_working_3-way'!AH189</f>
        <v>-0.43775431063037884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1.0618215595240044</v>
      </c>
      <c r="AS189" s="11">
        <f>IF(('OddsRatio_working_3-way'!X189=0),IF(Q189&gt;0,-Q189^(1/3),(-Q189)^(1/3)),'OddsRatio_working_3-way'!AM189-'OddsRatio_working_3-way'!R189/3)</f>
        <v>-0.62406724889362564</v>
      </c>
      <c r="AT189" s="11">
        <f>IF(('OddsRatio_working_3-way'!X189=0),IF(Q189&gt;0,-Q189^(1/3),(-Q189)^(1/3)),'OddsRatio_working_3-way'!AN189-'OddsRatio_working_3-way'!R189/3)</f>
        <v>-0.43775431063037884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1.8</v>
      </c>
      <c r="B190" s="4">
        <f>IF('True_Odds_Calculator_3-way'!B191="","",'True_Odds_Calculator_3-way'!B191)</f>
        <v>3.8</v>
      </c>
      <c r="C190" s="4">
        <f>IF('True_Odds_Calculator_3-way'!C191="","",'True_Odds_Calculator_3-way'!C191)</f>
        <v>4.5</v>
      </c>
      <c r="D190" s="9">
        <f t="shared" si="39"/>
        <v>0.53887909446895399</v>
      </c>
      <c r="E190" s="9">
        <f t="shared" si="40"/>
        <v>0.25031518385290241</v>
      </c>
      <c r="F190" s="9">
        <f t="shared" si="41"/>
        <v>0.21080572167814354</v>
      </c>
      <c r="G190" s="9">
        <f t="shared" si="42"/>
        <v>1.0696297886297299</v>
      </c>
      <c r="H190" s="9">
        <f t="shared" si="43"/>
        <v>1.8557038309037839</v>
      </c>
      <c r="I190" s="9">
        <f t="shared" si="44"/>
        <v>3.9949634081632439</v>
      </c>
      <c r="J190" s="9">
        <f t="shared" si="45"/>
        <v>4.7437042602040558</v>
      </c>
      <c r="K190" s="11">
        <f t="shared" si="46"/>
        <v>0.55555555555555558</v>
      </c>
      <c r="L190" s="11">
        <f t="shared" si="47"/>
        <v>0.26315789473684209</v>
      </c>
      <c r="M190" s="11">
        <f t="shared" si="48"/>
        <v>0.22222222222222221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-0.25471085120207937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0.23066926575698504</v>
      </c>
      <c r="Q190" s="11">
        <f>2*'OddsRatio_working_3-way'!K190*'OddsRatio_working_3-way'!L190*'OddsRatio_working_3-way'!M190</f>
        <v>6.4977257959714096E-2</v>
      </c>
      <c r="R190" s="11">
        <f t="shared" si="49"/>
        <v>0</v>
      </c>
      <c r="S190" s="11">
        <f t="shared" si="50"/>
        <v>-0.90561224489795877</v>
      </c>
      <c r="T190" s="11">
        <f t="shared" si="51"/>
        <v>-0.25510204081632643</v>
      </c>
      <c r="U190" s="11">
        <f>'OddsRatio_working_3-way'!S190-'OddsRatio_working_3-way'!R190^2/3</f>
        <v>-0.90561224489795877</v>
      </c>
      <c r="V190" s="11">
        <f>'OddsRatio_working_3-way'!S190*'OddsRatio_working_3-way'!R190/3-2*'OddsRatio_working_3-way'!R190^3/27-'OddsRatio_working_3-way'!T190</f>
        <v>0.25510204081632643</v>
      </c>
      <c r="W190" s="11">
        <f>'OddsRatio_working_3-way'!V190^2+4*'OddsRatio_working_3-way'!U190^3/27</f>
        <v>-4.4955982039953657E-2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0.16585613741177047</v>
      </c>
      <c r="Y190" s="11">
        <f>IF('OddsRatio_working_3-way'!W190&gt;=0,IF('OddsRatio_working_3-way'!V190+SQRT('OddsRatio_working_3-way'!W190)&gt;0,0,PI()),ACOS('OddsRatio_working_3-way'!V190/(2*'OddsRatio_working_3-way'!X190)))</f>
        <v>0.69344882263899388</v>
      </c>
      <c r="Z190" s="11">
        <f>'OddsRatio_working_3-way'!X190^(1/3)*COS('OddsRatio_working_3-way'!Y190/3)</f>
        <v>0.53481489431486495</v>
      </c>
      <c r="AA190" s="11">
        <f>'OddsRatio_working_3-way'!X190^(1/3)*COS(('OddsRatio_working_3-way'!Y190+2*PI())/3)</f>
        <v>-0.37641585435029368</v>
      </c>
      <c r="AB190" s="11">
        <f>'OddsRatio_working_3-way'!X190^(1/3)*COS(('OddsRatio_working_3-way'!Y190+4*PI())/3)</f>
        <v>-0.15839903996457114</v>
      </c>
      <c r="AC190" s="11">
        <f>'OddsRatio_working_3-way'!X190^(1/3)*SIN('OddsRatio_working_3-way'!Y190/3)</f>
        <v>0.12587206647346164</v>
      </c>
      <c r="AD190" s="11">
        <f>'OddsRatio_working_3-way'!X190^(1/3)*SIN(('OddsRatio_working_3-way'!Y190+2*PI())/3)</f>
        <v>0.40022725156223204</v>
      </c>
      <c r="AE190" s="11">
        <f>'OddsRatio_working_3-way'!X190^(1/3)*SIN(('OddsRatio_working_3-way'!Y190+4*PI())/3)</f>
        <v>-0.52609931803569354</v>
      </c>
      <c r="AF190" s="11">
        <f>-'OddsRatio_working_3-way'!U190/(3*'OddsRatio_working_3-way'!X190^(1/3))*COS(('OddsRatio_working_3-way'!Y190)/3)</f>
        <v>0.53481489431486484</v>
      </c>
      <c r="AG190" s="11">
        <f>-'OddsRatio_working_3-way'!U190/(3*'OddsRatio_working_3-way'!X190^(1/3))*COS(('OddsRatio_working_3-way'!Y190+2*PI())/3)</f>
        <v>-0.37641585435029362</v>
      </c>
      <c r="AH190" s="11">
        <f>-'OddsRatio_working_3-way'!U190/(3*'OddsRatio_working_3-way'!X190^(1/3))*COS(('OddsRatio_working_3-way'!Y190+4*PI())/3)</f>
        <v>-0.15839903996457111</v>
      </c>
      <c r="AI190" s="11">
        <f>'OddsRatio_working_3-way'!U190/(3*'OddsRatio_working_3-way'!X190^(1/3))*SIN(('OddsRatio_working_3-way'!Y190)/3)</f>
        <v>-0.12587206647346161</v>
      </c>
      <c r="AJ190" s="11">
        <f>'OddsRatio_working_3-way'!U190/(3*'OddsRatio_working_3-way'!X190^(1/3))*SIN(('OddsRatio_working_3-way'!Y190+2*PI())/3)</f>
        <v>-0.40022725156223199</v>
      </c>
      <c r="AK190" s="11">
        <f>'OddsRatio_working_3-way'!U190/(3*'OddsRatio_working_3-way'!X190^(1/3))*SIN(('OddsRatio_working_3-way'!Y190+4*PI())/3)</f>
        <v>0.52609931803569343</v>
      </c>
      <c r="AL190" s="11">
        <f>'OddsRatio_working_3-way'!Z190+'OddsRatio_working_3-way'!AF190</f>
        <v>1.0696297886297299</v>
      </c>
      <c r="AM190" s="11">
        <f>'OddsRatio_working_3-way'!AA190+'OddsRatio_working_3-way'!AG190</f>
        <v>-0.75283170870058735</v>
      </c>
      <c r="AN190" s="11">
        <f>'OddsRatio_working_3-way'!AB190+'OddsRatio_working_3-way'!AH190</f>
        <v>-0.31679807992914222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1.0696297886297299</v>
      </c>
      <c r="AS190" s="11">
        <f>IF(('OddsRatio_working_3-way'!X190=0),IF(Q190&gt;0,-Q190^(1/3),(-Q190)^(1/3)),'OddsRatio_working_3-way'!AM190-'OddsRatio_working_3-way'!R190/3)</f>
        <v>-0.75283170870058735</v>
      </c>
      <c r="AT190" s="11">
        <f>IF(('OddsRatio_working_3-way'!X190=0),IF(Q190&gt;0,-Q190^(1/3),(-Q190)^(1/3)),'OddsRatio_working_3-way'!AN190-'OddsRatio_working_3-way'!R190/3)</f>
        <v>-0.31679807992914222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2.29</v>
      </c>
      <c r="B191" s="4">
        <f>IF('True_Odds_Calculator_3-way'!B192="","",'True_Odds_Calculator_3-way'!B192)</f>
        <v>3.52</v>
      </c>
      <c r="C191" s="4">
        <f>IF('True_Odds_Calculator_3-way'!C192="","",'True_Odds_Calculator_3-way'!C192)</f>
        <v>3.14</v>
      </c>
      <c r="D191" s="9">
        <f t="shared" si="39"/>
        <v>0.42212289227115057</v>
      </c>
      <c r="E191" s="9">
        <f t="shared" si="40"/>
        <v>0.2721619190696879</v>
      </c>
      <c r="F191" s="9">
        <f t="shared" si="41"/>
        <v>0.30571518865916186</v>
      </c>
      <c r="G191" s="9">
        <f t="shared" si="42"/>
        <v>1.0612235402993759</v>
      </c>
      <c r="H191" s="9">
        <f t="shared" si="43"/>
        <v>2.3689783669861955</v>
      </c>
      <c r="I191" s="9">
        <f t="shared" si="44"/>
        <v>3.6742833215544271</v>
      </c>
      <c r="J191" s="9">
        <f t="shared" si="45"/>
        <v>3.2710183762406642</v>
      </c>
      <c r="K191" s="11">
        <f t="shared" si="46"/>
        <v>0.4366812227074236</v>
      </c>
      <c r="L191" s="11">
        <f t="shared" si="47"/>
        <v>0.28409090909090912</v>
      </c>
      <c r="M191" s="11">
        <f t="shared" si="48"/>
        <v>0.31847133757961782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-0.27485030962139989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0.23507647610643187</v>
      </c>
      <c r="Q191" s="11">
        <f>2*'OddsRatio_working_3-way'!K191*'OddsRatio_working_3-way'!L191*'OddsRatio_working_3-way'!M191</f>
        <v>7.9017302892918292E-2</v>
      </c>
      <c r="R191" s="11">
        <f t="shared" si="49"/>
        <v>0</v>
      </c>
      <c r="S191" s="11">
        <f t="shared" si="50"/>
        <v>-0.85528910784289969</v>
      </c>
      <c r="T191" s="11">
        <f t="shared" si="51"/>
        <v>-0.28749213709005039</v>
      </c>
      <c r="U191" s="11">
        <f>'OddsRatio_working_3-way'!S191-'OddsRatio_working_3-way'!R191^2/3</f>
        <v>-0.85528910784289969</v>
      </c>
      <c r="V191" s="11">
        <f>'OddsRatio_working_3-way'!S191*'OddsRatio_working_3-way'!R191/3-2*'OddsRatio_working_3-way'!R191^3/27-'OddsRatio_working_3-way'!T191</f>
        <v>0.28749213709005039</v>
      </c>
      <c r="W191" s="11">
        <f>'OddsRatio_working_3-way'!V191^2+4*'OddsRatio_working_3-way'!U191^3/27</f>
        <v>-1.0038734014804762E-2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0.15222554229120772</v>
      </c>
      <c r="Y191" s="11">
        <f>IF('OddsRatio_working_3-way'!W191&gt;=0,IF('OddsRatio_working_3-way'!V191+SQRT('OddsRatio_working_3-way'!W191)&gt;0,0,PI()),ACOS('OddsRatio_working_3-way'!V191/(2*'OddsRatio_working_3-way'!X191)))</f>
        <v>0.33534556273868521</v>
      </c>
      <c r="Z191" s="11">
        <f>'OddsRatio_working_3-way'!X191^(1/3)*COS('OddsRatio_working_3-way'!Y191/3)</f>
        <v>0.53061177014968808</v>
      </c>
      <c r="AA191" s="11">
        <f>'OddsRatio_working_3-way'!X191^(1/3)*COS(('OddsRatio_working_3-way'!Y191+2*PI())/3)</f>
        <v>-0.31688726732353789</v>
      </c>
      <c r="AB191" s="11">
        <f>'OddsRatio_working_3-way'!X191^(1/3)*COS(('OddsRatio_working_3-way'!Y191+4*PI())/3)</f>
        <v>-0.2137245028261506</v>
      </c>
      <c r="AC191" s="11">
        <f>'OddsRatio_working_3-way'!X191^(1/3)*SIN('OddsRatio_working_3-way'!Y191/3)</f>
        <v>5.9561049852912724E-2</v>
      </c>
      <c r="AD191" s="11">
        <f>'OddsRatio_working_3-way'!X191^(1/3)*SIN(('OddsRatio_working_3-way'!Y191+2*PI())/3)</f>
        <v>0.42974274757020309</v>
      </c>
      <c r="AE191" s="11">
        <f>'OddsRatio_working_3-way'!X191^(1/3)*SIN(('OddsRatio_working_3-way'!Y191+4*PI())/3)</f>
        <v>-0.48930379742311564</v>
      </c>
      <c r="AF191" s="11">
        <f>-'OddsRatio_working_3-way'!U191/(3*'OddsRatio_working_3-way'!X191^(1/3))*COS(('OddsRatio_working_3-way'!Y191)/3)</f>
        <v>0.53061177014968797</v>
      </c>
      <c r="AG191" s="11">
        <f>-'OddsRatio_working_3-way'!U191/(3*'OddsRatio_working_3-way'!X191^(1/3))*COS(('OddsRatio_working_3-way'!Y191+2*PI())/3)</f>
        <v>-0.31688726732353778</v>
      </c>
      <c r="AH191" s="11">
        <f>-'OddsRatio_working_3-way'!U191/(3*'OddsRatio_working_3-way'!X191^(1/3))*COS(('OddsRatio_working_3-way'!Y191+4*PI())/3)</f>
        <v>-0.21372450282615055</v>
      </c>
      <c r="AI191" s="11">
        <f>'OddsRatio_working_3-way'!U191/(3*'OddsRatio_working_3-way'!X191^(1/3))*SIN(('OddsRatio_working_3-way'!Y191)/3)</f>
        <v>-5.9561049852912711E-2</v>
      </c>
      <c r="AJ191" s="11">
        <f>'OddsRatio_working_3-way'!U191/(3*'OddsRatio_working_3-way'!X191^(1/3))*SIN(('OddsRatio_working_3-way'!Y191+2*PI())/3)</f>
        <v>-0.42974274757020298</v>
      </c>
      <c r="AK191" s="11">
        <f>'OddsRatio_working_3-way'!U191/(3*'OddsRatio_working_3-way'!X191^(1/3))*SIN(('OddsRatio_working_3-way'!Y191+4*PI())/3)</f>
        <v>0.48930379742311553</v>
      </c>
      <c r="AL191" s="11">
        <f>'OddsRatio_working_3-way'!Z191+'OddsRatio_working_3-way'!AF191</f>
        <v>1.0612235402993759</v>
      </c>
      <c r="AM191" s="11">
        <f>'OddsRatio_working_3-way'!AA191+'OddsRatio_working_3-way'!AG191</f>
        <v>-0.63377453464707567</v>
      </c>
      <c r="AN191" s="11">
        <f>'OddsRatio_working_3-way'!AB191+'OddsRatio_working_3-way'!AH191</f>
        <v>-0.42744900565230115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1.0612235402993759</v>
      </c>
      <c r="AS191" s="11">
        <f>IF(('OddsRatio_working_3-way'!X191=0),IF(Q191&gt;0,-Q191^(1/3),(-Q191)^(1/3)),'OddsRatio_working_3-way'!AM191-'OddsRatio_working_3-way'!R191/3)</f>
        <v>-0.63377453464707567</v>
      </c>
      <c r="AT191" s="11">
        <f>IF(('OddsRatio_working_3-way'!X191=0),IF(Q191&gt;0,-Q191^(1/3),(-Q191)^(1/3)),'OddsRatio_working_3-way'!AN191-'OddsRatio_working_3-way'!R191/3)</f>
        <v>-0.42744900565230115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3.05</v>
      </c>
      <c r="B192" s="4">
        <f>IF('True_Odds_Calculator_3-way'!B193="","",'True_Odds_Calculator_3-way'!B193)</f>
        <v>3.17</v>
      </c>
      <c r="C192" s="4">
        <f>IF('True_Odds_Calculator_3-way'!C193="","",'True_Odds_Calculator_3-way'!C193)</f>
        <v>2.5299999999999998</v>
      </c>
      <c r="D192" s="9">
        <f t="shared" si="39"/>
        <v>0.31529314300692612</v>
      </c>
      <c r="E192" s="9">
        <f t="shared" si="40"/>
        <v>0.30314304796733504</v>
      </c>
      <c r="F192" s="9">
        <f t="shared" si="41"/>
        <v>0.38156380902573883</v>
      </c>
      <c r="G192" s="9">
        <f t="shared" si="42"/>
        <v>1.0593422416019147</v>
      </c>
      <c r="H192" s="9">
        <f t="shared" si="43"/>
        <v>3.171651595283925</v>
      </c>
      <c r="I192" s="9">
        <f t="shared" si="44"/>
        <v>3.2987726642761546</v>
      </c>
      <c r="J192" s="9">
        <f t="shared" si="45"/>
        <v>2.6207936296509291</v>
      </c>
      <c r="K192" s="11">
        <f t="shared" si="46"/>
        <v>0.32786885245901642</v>
      </c>
      <c r="L192" s="11">
        <f t="shared" si="47"/>
        <v>0.31545741324921134</v>
      </c>
      <c r="M192" s="11">
        <f t="shared" si="48"/>
        <v>0.39525691699604748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-0.27824374047091927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0.23506513654933786</v>
      </c>
      <c r="Q192" s="11">
        <f>2*'OddsRatio_working_3-way'!K192*'OddsRatio_working_3-way'!L192*'OddsRatio_working_3-way'!M192</f>
        <v>8.1761786625856647E-2</v>
      </c>
      <c r="R192" s="11">
        <f t="shared" si="49"/>
        <v>0</v>
      </c>
      <c r="S192" s="11">
        <f t="shared" si="50"/>
        <v>-0.84481733947184978</v>
      </c>
      <c r="T192" s="11">
        <f t="shared" si="51"/>
        <v>-0.29384950938151294</v>
      </c>
      <c r="U192" s="11">
        <f>'OddsRatio_working_3-way'!S192-'OddsRatio_working_3-way'!R192^2/3</f>
        <v>-0.84481733947184978</v>
      </c>
      <c r="V192" s="11">
        <f>'OddsRatio_working_3-way'!S192*'OddsRatio_working_3-way'!R192/3-2*'OddsRatio_working_3-way'!R192^3/27-'OddsRatio_working_3-way'!T192</f>
        <v>0.29384950938151294</v>
      </c>
      <c r="W192" s="11">
        <f>'OddsRatio_working_3-way'!V192^2+4*'OddsRatio_working_3-way'!U192^3/27</f>
        <v>-2.9798639137270794E-3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0.14943844725963507</v>
      </c>
      <c r="Y192" s="11">
        <f>IF('OddsRatio_working_3-way'!W192&gt;=0,IF('OddsRatio_working_3-way'!V192+SQRT('OddsRatio_working_3-way'!W192)&gt;0,0,PI()),ACOS('OddsRatio_working_3-way'!V192/(2*'OddsRatio_working_3-way'!X192)))</f>
        <v>0.1836752166854958</v>
      </c>
      <c r="Z192" s="11">
        <f>'OddsRatio_working_3-way'!X192^(1/3)*COS('OddsRatio_working_3-way'!Y192/3)</f>
        <v>0.52967112080095735</v>
      </c>
      <c r="AA192" s="11">
        <f>'OddsRatio_working_3-way'!X192^(1/3)*COS(('OddsRatio_working_3-way'!Y192+2*PI())/3)</f>
        <v>-0.2929551747302605</v>
      </c>
      <c r="AB192" s="11">
        <f>'OddsRatio_working_3-way'!X192^(1/3)*COS(('OddsRatio_working_3-way'!Y192+4*PI())/3)</f>
        <v>-0.23671594607069674</v>
      </c>
      <c r="AC192" s="11">
        <f>'OddsRatio_working_3-way'!X192^(1/3)*SIN('OddsRatio_working_3-way'!Y192/3)</f>
        <v>3.246973380561613E-2</v>
      </c>
      <c r="AD192" s="11">
        <f>'OddsRatio_working_3-way'!X192^(1/3)*SIN(('OddsRatio_working_3-way'!Y192+2*PI())/3)</f>
        <v>0.44247377936179727</v>
      </c>
      <c r="AE192" s="11">
        <f>'OddsRatio_working_3-way'!X192^(1/3)*SIN(('OddsRatio_working_3-way'!Y192+4*PI())/3)</f>
        <v>-0.47494351316741329</v>
      </c>
      <c r="AF192" s="11">
        <f>-'OddsRatio_working_3-way'!U192/(3*'OddsRatio_working_3-way'!X192^(1/3))*COS(('OddsRatio_working_3-way'!Y192)/3)</f>
        <v>0.52967112080095735</v>
      </c>
      <c r="AG192" s="11">
        <f>-'OddsRatio_working_3-way'!U192/(3*'OddsRatio_working_3-way'!X192^(1/3))*COS(('OddsRatio_working_3-way'!Y192+2*PI())/3)</f>
        <v>-0.2929551747302605</v>
      </c>
      <c r="AH192" s="11">
        <f>-'OddsRatio_working_3-way'!U192/(3*'OddsRatio_working_3-way'!X192^(1/3))*COS(('OddsRatio_working_3-way'!Y192+4*PI())/3)</f>
        <v>-0.23671594607069674</v>
      </c>
      <c r="AI192" s="11">
        <f>'OddsRatio_working_3-way'!U192/(3*'OddsRatio_working_3-way'!X192^(1/3))*SIN(('OddsRatio_working_3-way'!Y192)/3)</f>
        <v>-3.246973380561613E-2</v>
      </c>
      <c r="AJ192" s="11">
        <f>'OddsRatio_working_3-way'!U192/(3*'OddsRatio_working_3-way'!X192^(1/3))*SIN(('OddsRatio_working_3-way'!Y192+2*PI())/3)</f>
        <v>-0.44247377936179727</v>
      </c>
      <c r="AK192" s="11">
        <f>'OddsRatio_working_3-way'!U192/(3*'OddsRatio_working_3-way'!X192^(1/3))*SIN(('OddsRatio_working_3-way'!Y192+4*PI())/3)</f>
        <v>0.47494351316741329</v>
      </c>
      <c r="AL192" s="11">
        <f>'OddsRatio_working_3-way'!Z192+'OddsRatio_working_3-way'!AF192</f>
        <v>1.0593422416019147</v>
      </c>
      <c r="AM192" s="11">
        <f>'OddsRatio_working_3-way'!AA192+'OddsRatio_working_3-way'!AG192</f>
        <v>-0.58591034946052101</v>
      </c>
      <c r="AN192" s="11">
        <f>'OddsRatio_working_3-way'!AB192+'OddsRatio_working_3-way'!AH192</f>
        <v>-0.47343189214139347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1.0593422416019147</v>
      </c>
      <c r="AS192" s="11">
        <f>IF(('OddsRatio_working_3-way'!X192=0),IF(Q192&gt;0,-Q192^(1/3),(-Q192)^(1/3)),'OddsRatio_working_3-way'!AM192-'OddsRatio_working_3-way'!R192/3)</f>
        <v>-0.58591034946052101</v>
      </c>
      <c r="AT192" s="11">
        <f>IF(('OddsRatio_working_3-way'!X192=0),IF(Q192&gt;0,-Q192^(1/3),(-Q192)^(1/3)),'OddsRatio_working_3-way'!AN192-'OddsRatio_working_3-way'!R192/3)</f>
        <v>-0.47343189214139347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2.4500000000000002</v>
      </c>
      <c r="B193" s="4">
        <f>IF('True_Odds_Calculator_3-way'!B194="","",'True_Odds_Calculator_3-way'!B194)</f>
        <v>3.44</v>
      </c>
      <c r="C193" s="4">
        <f>IF('True_Odds_Calculator_3-way'!C194="","",'True_Odds_Calculator_3-way'!C194)</f>
        <v>3.04</v>
      </c>
      <c r="D193" s="9">
        <f t="shared" si="39"/>
        <v>0.39808847507463391</v>
      </c>
      <c r="E193" s="9">
        <f t="shared" si="40"/>
        <v>0.28214009990368993</v>
      </c>
      <c r="F193" s="9">
        <f t="shared" si="41"/>
        <v>0.31977142502167599</v>
      </c>
      <c r="G193" s="9">
        <f t="shared" si="42"/>
        <v>1.0427616534802395</v>
      </c>
      <c r="H193" s="9">
        <f t="shared" si="43"/>
        <v>2.5120043975463475</v>
      </c>
      <c r="I193" s="9">
        <f t="shared" si="44"/>
        <v>3.5443384344917841</v>
      </c>
      <c r="J193" s="9">
        <f t="shared" si="45"/>
        <v>3.1272337730996886</v>
      </c>
      <c r="K193" s="11">
        <f t="shared" si="46"/>
        <v>0.4081632653061224</v>
      </c>
      <c r="L193" s="11">
        <f t="shared" si="47"/>
        <v>0.29069767441860467</v>
      </c>
      <c r="M193" s="11">
        <f t="shared" si="48"/>
        <v>0.32894736842105265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-0.28170197087402882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0.23144967901481281</v>
      </c>
      <c r="Q193" s="11">
        <f>2*'OddsRatio_working_3-way'!K193*'OddsRatio_working_3-way'!L193*'OddsRatio_working_3-way'!M193</f>
        <v>7.8060600004995886E-2</v>
      </c>
      <c r="R193" s="11">
        <f t="shared" si="49"/>
        <v>0</v>
      </c>
      <c r="S193" s="11">
        <f t="shared" si="50"/>
        <v>-0.82161185559582839</v>
      </c>
      <c r="T193" s="11">
        <f t="shared" si="51"/>
        <v>-0.27710349261242101</v>
      </c>
      <c r="U193" s="11">
        <f>'OddsRatio_working_3-way'!S193-'OddsRatio_working_3-way'!R193^2/3</f>
        <v>-0.82161185559582839</v>
      </c>
      <c r="V193" s="11">
        <f>'OddsRatio_working_3-way'!S193*'OddsRatio_working_3-way'!R193/3-2*'OddsRatio_working_3-way'!R193^3/27-'OddsRatio_working_3-way'!T193</f>
        <v>0.27710349261242101</v>
      </c>
      <c r="W193" s="11">
        <f>'OddsRatio_working_3-way'!V193^2+4*'OddsRatio_working_3-way'!U193^3/27</f>
        <v>-5.3804440958717809E-3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0.14332375039911724</v>
      </c>
      <c r="Y193" s="11">
        <f>IF('OddsRatio_working_3-way'!W193&gt;=0,IF('OddsRatio_working_3-way'!V193+SQRT('OddsRatio_working_3-way'!W193)&gt;0,0,PI()),ACOS('OddsRatio_working_3-way'!V193/(2*'OddsRatio_working_3-way'!X193)))</f>
        <v>0.25877286824488488</v>
      </c>
      <c r="Z193" s="11">
        <f>'OddsRatio_working_3-way'!X193^(1/3)*COS('OddsRatio_working_3-way'!Y193/3)</f>
        <v>0.52138082674011976</v>
      </c>
      <c r="AA193" s="11">
        <f>'OddsRatio_working_3-way'!X193^(1/3)*COS(('OddsRatio_working_3-way'!Y193+2*PI())/3)</f>
        <v>-0.29973511889845356</v>
      </c>
      <c r="AB193" s="11">
        <f>'OddsRatio_working_3-way'!X193^(1/3)*COS(('OddsRatio_working_3-way'!Y193+4*PI())/3)</f>
        <v>-0.22164570784166612</v>
      </c>
      <c r="AC193" s="11">
        <f>'OddsRatio_working_3-way'!X193^(1/3)*SIN('OddsRatio_working_3-way'!Y193/3)</f>
        <v>4.5084942494495649E-2</v>
      </c>
      <c r="AD193" s="11">
        <f>'OddsRatio_working_3-way'!X193^(1/3)*SIN(('OddsRatio_working_3-way'!Y193+2*PI())/3)</f>
        <v>0.42898656975582894</v>
      </c>
      <c r="AE193" s="11">
        <f>'OddsRatio_working_3-way'!X193^(1/3)*SIN(('OddsRatio_working_3-way'!Y193+4*PI())/3)</f>
        <v>-0.47407151225032451</v>
      </c>
      <c r="AF193" s="11">
        <f>-'OddsRatio_working_3-way'!U193/(3*'OddsRatio_working_3-way'!X193^(1/3))*COS(('OddsRatio_working_3-way'!Y193)/3)</f>
        <v>0.52138082674011976</v>
      </c>
      <c r="AG193" s="11">
        <f>-'OddsRatio_working_3-way'!U193/(3*'OddsRatio_working_3-way'!X193^(1/3))*COS(('OddsRatio_working_3-way'!Y193+2*PI())/3)</f>
        <v>-0.29973511889845356</v>
      </c>
      <c r="AH193" s="11">
        <f>-'OddsRatio_working_3-way'!U193/(3*'OddsRatio_working_3-way'!X193^(1/3))*COS(('OddsRatio_working_3-way'!Y193+4*PI())/3)</f>
        <v>-0.22164570784166612</v>
      </c>
      <c r="AI193" s="11">
        <f>'OddsRatio_working_3-way'!U193/(3*'OddsRatio_working_3-way'!X193^(1/3))*SIN(('OddsRatio_working_3-way'!Y193)/3)</f>
        <v>-4.5084942494495649E-2</v>
      </c>
      <c r="AJ193" s="11">
        <f>'OddsRatio_working_3-way'!U193/(3*'OddsRatio_working_3-way'!X193^(1/3))*SIN(('OddsRatio_working_3-way'!Y193+2*PI())/3)</f>
        <v>-0.42898656975582894</v>
      </c>
      <c r="AK193" s="11">
        <f>'OddsRatio_working_3-way'!U193/(3*'OddsRatio_working_3-way'!X193^(1/3))*SIN(('OddsRatio_working_3-way'!Y193+4*PI())/3)</f>
        <v>0.47407151225032451</v>
      </c>
      <c r="AL193" s="11">
        <f>'OddsRatio_working_3-way'!Z193+'OddsRatio_working_3-way'!AF193</f>
        <v>1.0427616534802395</v>
      </c>
      <c r="AM193" s="11">
        <f>'OddsRatio_working_3-way'!AA193+'OddsRatio_working_3-way'!AG193</f>
        <v>-0.59947023779690711</v>
      </c>
      <c r="AN193" s="11">
        <f>'OddsRatio_working_3-way'!AB193+'OddsRatio_working_3-way'!AH193</f>
        <v>-0.44329141568333225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1.0427616534802395</v>
      </c>
      <c r="AS193" s="11">
        <f>IF(('OddsRatio_working_3-way'!X193=0),IF(Q193&gt;0,-Q193^(1/3),(-Q193)^(1/3)),'OddsRatio_working_3-way'!AM193-'OddsRatio_working_3-way'!R193/3)</f>
        <v>-0.59947023779690711</v>
      </c>
      <c r="AT193" s="11">
        <f>IF(('OddsRatio_working_3-way'!X193=0),IF(Q193&gt;0,-Q193^(1/3),(-Q193)^(1/3)),'OddsRatio_working_3-way'!AN193-'OddsRatio_working_3-way'!R193/3)</f>
        <v>-0.44329141568333225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2.78</v>
      </c>
      <c r="B194" s="4">
        <f>IF('True_Odds_Calculator_3-way'!B195="","",'True_Odds_Calculator_3-way'!B195)</f>
        <v>3.37</v>
      </c>
      <c r="C194" s="4">
        <f>IF('True_Odds_Calculator_3-way'!C195="","",'True_Odds_Calculator_3-way'!C195)</f>
        <v>2.7</v>
      </c>
      <c r="D194" s="9">
        <f t="shared" si="39"/>
        <v>0.35051745614397578</v>
      </c>
      <c r="E194" s="9">
        <f t="shared" si="40"/>
        <v>0.28842575829345751</v>
      </c>
      <c r="F194" s="9">
        <f t="shared" si="41"/>
        <v>0.36105678556256687</v>
      </c>
      <c r="G194" s="9">
        <f t="shared" si="42"/>
        <v>1.0409690793747679</v>
      </c>
      <c r="H194" s="9">
        <f t="shared" si="43"/>
        <v>2.8529249612870862</v>
      </c>
      <c r="I194" s="9">
        <f t="shared" si="44"/>
        <v>3.4670967181182011</v>
      </c>
      <c r="J194" s="9">
        <f t="shared" si="45"/>
        <v>2.7696474349371059</v>
      </c>
      <c r="K194" s="11">
        <f t="shared" si="46"/>
        <v>0.35971223021582738</v>
      </c>
      <c r="L194" s="11">
        <f t="shared" si="47"/>
        <v>0.29673590504451036</v>
      </c>
      <c r="M194" s="11">
        <f t="shared" si="48"/>
        <v>0.37037037037037035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-0.28351680673265556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0.2312689907421244</v>
      </c>
      <c r="Q194" s="11">
        <f>2*'OddsRatio_working_3-way'!K194*'OddsRatio_working_3-way'!L194*'OddsRatio_working_3-way'!M194</f>
        <v>7.9066321621239111E-2</v>
      </c>
      <c r="R194" s="11">
        <f t="shared" si="49"/>
        <v>0</v>
      </c>
      <c r="S194" s="11">
        <f t="shared" si="50"/>
        <v>-0.815715277719678</v>
      </c>
      <c r="T194" s="11">
        <f t="shared" si="51"/>
        <v>-0.27887701802382153</v>
      </c>
      <c r="U194" s="11">
        <f>'OddsRatio_working_3-way'!S194-'OddsRatio_working_3-way'!R194^2/3</f>
        <v>-0.815715277719678</v>
      </c>
      <c r="V194" s="11">
        <f>'OddsRatio_working_3-way'!S194*'OddsRatio_working_3-way'!R194/3-2*'OddsRatio_working_3-way'!R194^3/27-'OddsRatio_working_3-way'!T194</f>
        <v>0.27887701802382153</v>
      </c>
      <c r="W194" s="11">
        <f>'OddsRatio_working_3-way'!V194^2+4*'OddsRatio_working_3-way'!U194^3/27</f>
        <v>-2.6379706421900267E-3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0.14178360432720077</v>
      </c>
      <c r="Y194" s="11">
        <f>IF('OddsRatio_working_3-way'!W194&gt;=0,IF('OddsRatio_working_3-way'!V194+SQRT('OddsRatio_working_3-way'!W194)&gt;0,0,PI()),ACOS('OddsRatio_working_3-way'!V194/(2*'OddsRatio_working_3-way'!X194)))</f>
        <v>0.18213049409078175</v>
      </c>
      <c r="Z194" s="11">
        <f>'OddsRatio_working_3-way'!X194^(1/3)*COS('OddsRatio_working_3-way'!Y194/3)</f>
        <v>0.52048453968738395</v>
      </c>
      <c r="AA194" s="11">
        <f>'OddsRatio_working_3-way'!X194^(1/3)*COS(('OddsRatio_working_3-way'!Y194+2*PI())/3)</f>
        <v>-0.28764121854119673</v>
      </c>
      <c r="AB194" s="11">
        <f>'OddsRatio_working_3-way'!X194^(1/3)*COS(('OddsRatio_working_3-way'!Y194+4*PI())/3)</f>
        <v>-0.23284332114618733</v>
      </c>
      <c r="AC194" s="11">
        <f>'OddsRatio_working_3-way'!X194^(1/3)*SIN('OddsRatio_working_3-way'!Y194/3)</f>
        <v>3.1637580812034258E-2</v>
      </c>
      <c r="AD194" s="11">
        <f>'OddsRatio_working_3-way'!X194^(1/3)*SIN(('OddsRatio_working_3-way'!Y194+2*PI())/3)</f>
        <v>0.43493404324030727</v>
      </c>
      <c r="AE194" s="11">
        <f>'OddsRatio_working_3-way'!X194^(1/3)*SIN(('OddsRatio_working_3-way'!Y194+4*PI())/3)</f>
        <v>-0.46657162405234148</v>
      </c>
      <c r="AF194" s="11">
        <f>-'OddsRatio_working_3-way'!U194/(3*'OddsRatio_working_3-way'!X194^(1/3))*COS(('OddsRatio_working_3-way'!Y194)/3)</f>
        <v>0.52048453968738395</v>
      </c>
      <c r="AG194" s="11">
        <f>-'OddsRatio_working_3-way'!U194/(3*'OddsRatio_working_3-way'!X194^(1/3))*COS(('OddsRatio_working_3-way'!Y194+2*PI())/3)</f>
        <v>-0.28764121854119673</v>
      </c>
      <c r="AH194" s="11">
        <f>-'OddsRatio_working_3-way'!U194/(3*'OddsRatio_working_3-way'!X194^(1/3))*COS(('OddsRatio_working_3-way'!Y194+4*PI())/3)</f>
        <v>-0.23284332114618733</v>
      </c>
      <c r="AI194" s="11">
        <f>'OddsRatio_working_3-way'!U194/(3*'OddsRatio_working_3-way'!X194^(1/3))*SIN(('OddsRatio_working_3-way'!Y194)/3)</f>
        <v>-3.1637580812034258E-2</v>
      </c>
      <c r="AJ194" s="11">
        <f>'OddsRatio_working_3-way'!U194/(3*'OddsRatio_working_3-way'!X194^(1/3))*SIN(('OddsRatio_working_3-way'!Y194+2*PI())/3)</f>
        <v>-0.43493404324030727</v>
      </c>
      <c r="AK194" s="11">
        <f>'OddsRatio_working_3-way'!U194/(3*'OddsRatio_working_3-way'!X194^(1/3))*SIN(('OddsRatio_working_3-way'!Y194+4*PI())/3)</f>
        <v>0.46657162405234148</v>
      </c>
      <c r="AL194" s="11">
        <f>'OddsRatio_working_3-way'!Z194+'OddsRatio_working_3-way'!AF194</f>
        <v>1.0409690793747679</v>
      </c>
      <c r="AM194" s="11">
        <f>'OddsRatio_working_3-way'!AA194+'OddsRatio_working_3-way'!AG194</f>
        <v>-0.57528243708239346</v>
      </c>
      <c r="AN194" s="11">
        <f>'OddsRatio_working_3-way'!AB194+'OddsRatio_working_3-way'!AH194</f>
        <v>-0.46568664229237466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1.0409690793747679</v>
      </c>
      <c r="AS194" s="11">
        <f>IF(('OddsRatio_working_3-way'!X194=0),IF(Q194&gt;0,-Q194^(1/3),(-Q194)^(1/3)),'OddsRatio_working_3-way'!AM194-'OddsRatio_working_3-way'!R194/3)</f>
        <v>-0.57528243708239346</v>
      </c>
      <c r="AT194" s="11">
        <f>IF(('OddsRatio_working_3-way'!X194=0),IF(Q194&gt;0,-Q194^(1/3),(-Q194)^(1/3)),'OddsRatio_working_3-way'!AN194-'OddsRatio_working_3-way'!R194/3)</f>
        <v>-0.46568664229237466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2.34</v>
      </c>
      <c r="B195" s="4">
        <f>IF('True_Odds_Calculator_3-way'!B196="","",'True_Odds_Calculator_3-way'!B196)</f>
        <v>3.59</v>
      </c>
      <c r="C195" s="4">
        <f>IF('True_Odds_Calculator_3-way'!C196="","",'True_Odds_Calculator_3-way'!C196)</f>
        <v>3.1</v>
      </c>
      <c r="D195" s="9">
        <f t="shared" si="39"/>
        <v>0.41682037934893157</v>
      </c>
      <c r="E195" s="9">
        <f t="shared" si="40"/>
        <v>0.26995949024933774</v>
      </c>
      <c r="F195" s="9">
        <f t="shared" si="41"/>
        <v>0.31322013040173063</v>
      </c>
      <c r="G195" s="9">
        <f t="shared" si="42"/>
        <v>1.0441156279533494</v>
      </c>
      <c r="H195" s="9">
        <f t="shared" si="43"/>
        <v>2.3991149414574884</v>
      </c>
      <c r="I195" s="9">
        <f t="shared" si="44"/>
        <v>3.7042594763991747</v>
      </c>
      <c r="J195" s="9">
        <f t="shared" si="45"/>
        <v>3.1926428187020344</v>
      </c>
      <c r="K195" s="11">
        <f t="shared" si="46"/>
        <v>0.42735042735042739</v>
      </c>
      <c r="L195" s="11">
        <f t="shared" si="47"/>
        <v>0.2785515320334262</v>
      </c>
      <c r="M195" s="11">
        <f t="shared" si="48"/>
        <v>0.32258064516129031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-0.27986710626660316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0.23155028097071406</v>
      </c>
      <c r="Q195" s="11">
        <f>2*'OddsRatio_working_3-way'!K195*'OddsRatio_working_3-way'!L195*'OddsRatio_working_3-way'!M195</f>
        <v>7.6799429841032871E-2</v>
      </c>
      <c r="R195" s="11">
        <f t="shared" si="49"/>
        <v>0</v>
      </c>
      <c r="S195" s="11">
        <f t="shared" si="50"/>
        <v>-0.82735797021511281</v>
      </c>
      <c r="T195" s="11">
        <f t="shared" si="51"/>
        <v>-0.27441392046935753</v>
      </c>
      <c r="U195" s="11">
        <f>'OddsRatio_working_3-way'!S195-'OddsRatio_working_3-way'!R195^2/3</f>
        <v>-0.82735797021511281</v>
      </c>
      <c r="V195" s="11">
        <f>'OddsRatio_working_3-way'!S195*'OddsRatio_working_3-way'!R195/3-2*'OddsRatio_working_3-way'!R195^3/27-'OddsRatio_working_3-way'!T195</f>
        <v>0.27441392046935753</v>
      </c>
      <c r="W195" s="11">
        <f>'OddsRatio_working_3-way'!V195^2+4*'OddsRatio_working_3-way'!U195^3/27</f>
        <v>-8.5998268602820727E-3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0.14482992319238189</v>
      </c>
      <c r="Y195" s="11">
        <f>IF('OddsRatio_working_3-way'!W195&gt;=0,IF('OddsRatio_working_3-way'!V195+SQRT('OddsRatio_working_3-way'!W195)&gt;0,0,PI()),ACOS('OddsRatio_working_3-way'!V195/(2*'OddsRatio_working_3-way'!X195)))</f>
        <v>0.32589019125225871</v>
      </c>
      <c r="Z195" s="11">
        <f>'OddsRatio_working_3-way'!X195^(1/3)*COS('OddsRatio_working_3-way'!Y195/3)</f>
        <v>0.52205781397667472</v>
      </c>
      <c r="AA195" s="11">
        <f>'OddsRatio_working_3-way'!X195^(1/3)*COS(('OddsRatio_working_3-way'!Y195+2*PI())/3)</f>
        <v>-0.31033632735485039</v>
      </c>
      <c r="AB195" s="11">
        <f>'OddsRatio_working_3-way'!X195^(1/3)*COS(('OddsRatio_working_3-way'!Y195+4*PI())/3)</f>
        <v>-0.21172148662182397</v>
      </c>
      <c r="AC195" s="11">
        <f>'OddsRatio_working_3-way'!X195^(1/3)*SIN('OddsRatio_working_3-way'!Y195/3)</f>
        <v>5.6935304843304849E-2</v>
      </c>
      <c r="AD195" s="11">
        <f>'OddsRatio_working_3-way'!X195^(1/3)*SIN(('OddsRatio_working_3-way'!Y195+2*PI())/3)</f>
        <v>0.4236476767263187</v>
      </c>
      <c r="AE195" s="11">
        <f>'OddsRatio_working_3-way'!X195^(1/3)*SIN(('OddsRatio_working_3-way'!Y195+4*PI())/3)</f>
        <v>-0.48058298156962359</v>
      </c>
      <c r="AF195" s="11">
        <f>-'OddsRatio_working_3-way'!U195/(3*'OddsRatio_working_3-way'!X195^(1/3))*COS(('OddsRatio_working_3-way'!Y195)/3)</f>
        <v>0.52205781397667461</v>
      </c>
      <c r="AG195" s="11">
        <f>-'OddsRatio_working_3-way'!U195/(3*'OddsRatio_working_3-way'!X195^(1/3))*COS(('OddsRatio_working_3-way'!Y195+2*PI())/3)</f>
        <v>-0.31033632735485034</v>
      </c>
      <c r="AH195" s="11">
        <f>-'OddsRatio_working_3-way'!U195/(3*'OddsRatio_working_3-way'!X195^(1/3))*COS(('OddsRatio_working_3-way'!Y195+4*PI())/3)</f>
        <v>-0.21172148662182391</v>
      </c>
      <c r="AI195" s="11">
        <f>'OddsRatio_working_3-way'!U195/(3*'OddsRatio_working_3-way'!X195^(1/3))*SIN(('OddsRatio_working_3-way'!Y195)/3)</f>
        <v>-5.6935304843304835E-2</v>
      </c>
      <c r="AJ195" s="11">
        <f>'OddsRatio_working_3-way'!U195/(3*'OddsRatio_working_3-way'!X195^(1/3))*SIN(('OddsRatio_working_3-way'!Y195+2*PI())/3)</f>
        <v>-0.42364767672631864</v>
      </c>
      <c r="AK195" s="11">
        <f>'OddsRatio_working_3-way'!U195/(3*'OddsRatio_working_3-way'!X195^(1/3))*SIN(('OddsRatio_working_3-way'!Y195+4*PI())/3)</f>
        <v>0.48058298156962348</v>
      </c>
      <c r="AL195" s="11">
        <f>'OddsRatio_working_3-way'!Z195+'OddsRatio_working_3-way'!AF195</f>
        <v>1.0441156279533494</v>
      </c>
      <c r="AM195" s="11">
        <f>'OddsRatio_working_3-way'!AA195+'OddsRatio_working_3-way'!AG195</f>
        <v>-0.62067265470970079</v>
      </c>
      <c r="AN195" s="11">
        <f>'OddsRatio_working_3-way'!AB195+'OddsRatio_working_3-way'!AH195</f>
        <v>-0.42344297324364788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1.0441156279533494</v>
      </c>
      <c r="AS195" s="11">
        <f>IF(('OddsRatio_working_3-way'!X195=0),IF(Q195&gt;0,-Q195^(1/3),(-Q195)^(1/3)),'OddsRatio_working_3-way'!AM195-'OddsRatio_working_3-way'!R195/3)</f>
        <v>-0.62067265470970079</v>
      </c>
      <c r="AT195" s="11">
        <f>IF(('OddsRatio_working_3-way'!X195=0),IF(Q195&gt;0,-Q195^(1/3),(-Q195)^(1/3)),'OddsRatio_working_3-way'!AN195-'OddsRatio_working_3-way'!R195/3)</f>
        <v>-0.42344297324364788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1.93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3.89</v>
      </c>
      <c r="D196" s="9">
        <f t="shared" ref="D196:D259" si="52">(K196/(AR196+K196-(AR196*K196)))</f>
        <v>0.50553282090723217</v>
      </c>
      <c r="E196" s="9">
        <f t="shared" ref="E196:E259" si="53">(L196/(AR196+L196-(AR196*L196)))</f>
        <v>0.24691215734419916</v>
      </c>
      <c r="F196" s="9">
        <f t="shared" ref="F196:F259" si="54">(M196/(AR196+M196-(AR196*M196)))</f>
        <v>0.24755502174856894</v>
      </c>
      <c r="G196" s="9">
        <f t="shared" ref="G196:G259" si="55">AR196</f>
        <v>1.0517321859642319</v>
      </c>
      <c r="H196" s="9">
        <f t="shared" ref="H196:H259" si="56">IF(A196="","",1/D196)</f>
        <v>1.9781109329467355</v>
      </c>
      <c r="I196" s="9">
        <f t="shared" ref="I196:I259" si="57">IF(B196="","",1/E196)</f>
        <v>4.0500233392962723</v>
      </c>
      <c r="J196" s="9">
        <f t="shared" ref="J196:J259" si="58">IF(C196="","",1/F196)</f>
        <v>4.0395060174366302</v>
      </c>
      <c r="K196" s="11">
        <f t="shared" ref="K196:K259" si="59">1/A196</f>
        <v>0.5181347150259068</v>
      </c>
      <c r="L196" s="11">
        <f t="shared" ref="L196:L259" si="60">1/B196</f>
        <v>0.25641025641025644</v>
      </c>
      <c r="M196" s="11">
        <f t="shared" ref="M196:M259" si="61">1/C196</f>
        <v>0.25706940874035988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-0.26619952233655519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0.22950796156971148</v>
      </c>
      <c r="Q196" s="11">
        <f>2*'OddsRatio_working_3-way'!K196*'OddsRatio_working_3-way'!L196*'OddsRatio_working_3-way'!M196</f>
        <v>6.8305940943366533E-2</v>
      </c>
      <c r="R196" s="11">
        <f t="shared" ref="R196:R259" si="62">O196/N196</f>
        <v>0</v>
      </c>
      <c r="S196" s="11">
        <f t="shared" ref="S196:S259" si="63">P196/N196</f>
        <v>-0.86216518931069042</v>
      </c>
      <c r="T196" s="11">
        <f t="shared" ref="T196:T259" si="64">Q196/N196</f>
        <v>-0.25659678253294366</v>
      </c>
      <c r="U196" s="11">
        <f>'OddsRatio_working_3-way'!S196-'OddsRatio_working_3-way'!R196^2/3</f>
        <v>-0.86216518931069042</v>
      </c>
      <c r="V196" s="11">
        <f>'OddsRatio_working_3-way'!S196*'OddsRatio_working_3-way'!R196/3-2*'OddsRatio_working_3-way'!R196^3/27-'OddsRatio_working_3-way'!T196</f>
        <v>0.25659678253294366</v>
      </c>
      <c r="W196" s="11">
        <f>'OddsRatio_working_3-way'!V196^2+4*'OddsRatio_working_3-way'!U196^3/27</f>
        <v>-2.9102124875003757E-2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0.15406494870773052</v>
      </c>
      <c r="Y196" s="11">
        <f>IF('OddsRatio_working_3-way'!W196&gt;=0,IF('OddsRatio_working_3-way'!V196+SQRT('OddsRatio_working_3-way'!W196)&gt;0,0,PI()),ACOS('OddsRatio_working_3-way'!V196/(2*'OddsRatio_working_3-way'!X196)))</f>
        <v>0.58673055498285198</v>
      </c>
      <c r="Z196" s="11">
        <f>'OddsRatio_working_3-way'!X196^(1/3)*COS('OddsRatio_working_3-way'!Y196/3)</f>
        <v>0.52586609298211595</v>
      </c>
      <c r="AA196" s="11">
        <f>'OddsRatio_working_3-way'!X196^(1/3)*COS(('OddsRatio_working_3-way'!Y196+2*PI())/3)</f>
        <v>-0.3531546432208103</v>
      </c>
      <c r="AB196" s="11">
        <f>'OddsRatio_working_3-way'!X196^(1/3)*COS(('OddsRatio_working_3-way'!Y196+4*PI())/3)</f>
        <v>-0.17271144976130573</v>
      </c>
      <c r="AC196" s="11">
        <f>'OddsRatio_working_3-way'!X196^(1/3)*SIN('OddsRatio_working_3-way'!Y196/3)</f>
        <v>0.1041789263172809</v>
      </c>
      <c r="AD196" s="11">
        <f>'OddsRatio_working_3-way'!X196^(1/3)*SIN(('OddsRatio_working_3-way'!Y196+2*PI())/3)</f>
        <v>0.40332393235274178</v>
      </c>
      <c r="AE196" s="11">
        <f>'OddsRatio_working_3-way'!X196^(1/3)*SIN(('OddsRatio_working_3-way'!Y196+4*PI())/3)</f>
        <v>-0.50750285867002243</v>
      </c>
      <c r="AF196" s="11">
        <f>-'OddsRatio_working_3-way'!U196/(3*'OddsRatio_working_3-way'!X196^(1/3))*COS(('OddsRatio_working_3-way'!Y196)/3)</f>
        <v>0.52586609298211595</v>
      </c>
      <c r="AG196" s="11">
        <f>-'OddsRatio_working_3-way'!U196/(3*'OddsRatio_working_3-way'!X196^(1/3))*COS(('OddsRatio_working_3-way'!Y196+2*PI())/3)</f>
        <v>-0.3531546432208103</v>
      </c>
      <c r="AH196" s="11">
        <f>-'OddsRatio_working_3-way'!U196/(3*'OddsRatio_working_3-way'!X196^(1/3))*COS(('OddsRatio_working_3-way'!Y196+4*PI())/3)</f>
        <v>-0.17271144976130573</v>
      </c>
      <c r="AI196" s="11">
        <f>'OddsRatio_working_3-way'!U196/(3*'OddsRatio_working_3-way'!X196^(1/3))*SIN(('OddsRatio_working_3-way'!Y196)/3)</f>
        <v>-0.1041789263172809</v>
      </c>
      <c r="AJ196" s="11">
        <f>'OddsRatio_working_3-way'!U196/(3*'OddsRatio_working_3-way'!X196^(1/3))*SIN(('OddsRatio_working_3-way'!Y196+2*PI())/3)</f>
        <v>-0.40332393235274178</v>
      </c>
      <c r="AK196" s="11">
        <f>'OddsRatio_working_3-way'!U196/(3*'OddsRatio_working_3-way'!X196^(1/3))*SIN(('OddsRatio_working_3-way'!Y196+4*PI())/3)</f>
        <v>0.50750285867002243</v>
      </c>
      <c r="AL196" s="11">
        <f>'OddsRatio_working_3-way'!Z196+'OddsRatio_working_3-way'!AF196</f>
        <v>1.0517321859642319</v>
      </c>
      <c r="AM196" s="11">
        <f>'OddsRatio_working_3-way'!AA196+'OddsRatio_working_3-way'!AG196</f>
        <v>-0.70630928644162061</v>
      </c>
      <c r="AN196" s="11">
        <f>'OddsRatio_working_3-way'!AB196+'OddsRatio_working_3-way'!AH196</f>
        <v>-0.34542289952261146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1.0517321859642319</v>
      </c>
      <c r="AS196" s="11">
        <f>IF(('OddsRatio_working_3-way'!X196=0),IF(Q196&gt;0,-Q196^(1/3),(-Q196)^(1/3)),'OddsRatio_working_3-way'!AM196-'OddsRatio_working_3-way'!R196/3)</f>
        <v>-0.70630928644162061</v>
      </c>
      <c r="AT196" s="11">
        <f>IF(('OddsRatio_working_3-way'!X196=0),IF(Q196&gt;0,-Q196^(1/3),(-Q196)^(1/3)),'OddsRatio_working_3-way'!AN196-'OddsRatio_working_3-way'!R196/3)</f>
        <v>-0.34542289952261146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3.01</v>
      </c>
      <c r="B197" s="4">
        <f>IF('True_Odds_Calculator_3-way'!B198="","",'True_Odds_Calculator_3-way'!B198)</f>
        <v>3.13</v>
      </c>
      <c r="C197" s="4">
        <f>IF('True_Odds_Calculator_3-way'!C198="","",'True_Odds_Calculator_3-way'!C198)</f>
        <v>2.59</v>
      </c>
      <c r="D197" s="9">
        <f t="shared" si="52"/>
        <v>0.31983131098986511</v>
      </c>
      <c r="E197" s="9">
        <f t="shared" si="53"/>
        <v>0.3073506949165663</v>
      </c>
      <c r="F197" s="9">
        <f t="shared" si="54"/>
        <v>0.37281799409356881</v>
      </c>
      <c r="G197" s="9">
        <f t="shared" si="55"/>
        <v>1.0580339415324787</v>
      </c>
      <c r="H197" s="9">
        <f t="shared" si="56"/>
        <v>3.1266482224802821</v>
      </c>
      <c r="I197" s="9">
        <f t="shared" si="57"/>
        <v>3.2536122954641793</v>
      </c>
      <c r="J197" s="9">
        <f t="shared" si="58"/>
        <v>2.6822739670366413</v>
      </c>
      <c r="K197" s="11">
        <f t="shared" si="59"/>
        <v>0.33222591362126247</v>
      </c>
      <c r="L197" s="11">
        <f t="shared" si="60"/>
        <v>0.31948881789137379</v>
      </c>
      <c r="M197" s="11">
        <f t="shared" si="61"/>
        <v>0.38610038610038611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-0.27897300977449158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0.23482483440238738</v>
      </c>
      <c r="Q197" s="11">
        <f>2*'OddsRatio_working_3-way'!K197*'OddsRatio_working_3-way'!L197*'OddsRatio_working_3-way'!M197</f>
        <v>8.1963292985126501E-2</v>
      </c>
      <c r="R197" s="11">
        <f t="shared" si="62"/>
        <v>0</v>
      </c>
      <c r="S197" s="11">
        <f t="shared" si="63"/>
        <v>-0.84174750307281887</v>
      </c>
      <c r="T197" s="11">
        <f t="shared" si="64"/>
        <v>-0.29380366599400315</v>
      </c>
      <c r="U197" s="11">
        <f>'OddsRatio_working_3-way'!S197-'OddsRatio_working_3-way'!R197^2/3</f>
        <v>-0.84174750307281887</v>
      </c>
      <c r="V197" s="11">
        <f>'OddsRatio_working_3-way'!S197*'OddsRatio_working_3-way'!R197/3-2*'OddsRatio_working_3-way'!R197^3/27-'OddsRatio_working_3-way'!T197</f>
        <v>0.29380366599400315</v>
      </c>
      <c r="W197" s="11">
        <f>'OddsRatio_working_3-way'!V197^2+4*'OddsRatio_working_3-way'!U197^3/27</f>
        <v>-2.0365636757173899E-3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0.14862465965245569</v>
      </c>
      <c r="Y197" s="11">
        <f>IF('OddsRatio_working_3-way'!W197&gt;=0,IF('OddsRatio_working_3-way'!V197+SQRT('OddsRatio_working_3-way'!W197)&gt;0,0,PI()),ACOS('OddsRatio_working_3-way'!V197/(2*'OddsRatio_working_3-way'!X197)))</f>
        <v>0.15240905420458217</v>
      </c>
      <c r="Z197" s="11">
        <f>'OddsRatio_working_3-way'!X197^(1/3)*COS('OddsRatio_working_3-way'!Y197/3)</f>
        <v>0.52901697076623944</v>
      </c>
      <c r="AA197" s="11">
        <f>'OddsRatio_working_3-way'!X197^(1/3)*COS(('OddsRatio_working_3-way'!Y197+2*PI())/3)</f>
        <v>-0.28780353312268253</v>
      </c>
      <c r="AB197" s="11">
        <f>'OddsRatio_working_3-way'!X197^(1/3)*COS(('OddsRatio_working_3-way'!Y197+4*PI())/3)</f>
        <v>-0.2412134376435571</v>
      </c>
      <c r="AC197" s="11">
        <f>'OddsRatio_working_3-way'!X197^(1/3)*SIN('OddsRatio_working_3-way'!Y197/3)</f>
        <v>2.6898804166443531E-2</v>
      </c>
      <c r="AD197" s="11">
        <f>'OddsRatio_working_3-way'!X197^(1/3)*SIN(('OddsRatio_working_3-way'!Y197+2*PI())/3)</f>
        <v>0.44469273363343137</v>
      </c>
      <c r="AE197" s="11">
        <f>'OddsRatio_working_3-way'!X197^(1/3)*SIN(('OddsRatio_working_3-way'!Y197+4*PI())/3)</f>
        <v>-0.47159153779987478</v>
      </c>
      <c r="AF197" s="11">
        <f>-'OddsRatio_working_3-way'!U197/(3*'OddsRatio_working_3-way'!X197^(1/3))*COS(('OddsRatio_working_3-way'!Y197)/3)</f>
        <v>0.52901697076623933</v>
      </c>
      <c r="AG197" s="11">
        <f>-'OddsRatio_working_3-way'!U197/(3*'OddsRatio_working_3-way'!X197^(1/3))*COS(('OddsRatio_working_3-way'!Y197+2*PI())/3)</f>
        <v>-0.28780353312268242</v>
      </c>
      <c r="AH197" s="11">
        <f>-'OddsRatio_working_3-way'!U197/(3*'OddsRatio_working_3-way'!X197^(1/3))*COS(('OddsRatio_working_3-way'!Y197+4*PI())/3)</f>
        <v>-0.24121343764355704</v>
      </c>
      <c r="AI197" s="11">
        <f>'OddsRatio_working_3-way'!U197/(3*'OddsRatio_working_3-way'!X197^(1/3))*SIN(('OddsRatio_working_3-way'!Y197)/3)</f>
        <v>-2.6898804166443524E-2</v>
      </c>
      <c r="AJ197" s="11">
        <f>'OddsRatio_working_3-way'!U197/(3*'OddsRatio_working_3-way'!X197^(1/3))*SIN(('OddsRatio_working_3-way'!Y197+2*PI())/3)</f>
        <v>-0.44469273363343131</v>
      </c>
      <c r="AK197" s="11">
        <f>'OddsRatio_working_3-way'!U197/(3*'OddsRatio_working_3-way'!X197^(1/3))*SIN(('OddsRatio_working_3-way'!Y197+4*PI())/3)</f>
        <v>0.47159153779987473</v>
      </c>
      <c r="AL197" s="11">
        <f>'OddsRatio_working_3-way'!Z197+'OddsRatio_working_3-way'!AF197</f>
        <v>1.0580339415324787</v>
      </c>
      <c r="AM197" s="11">
        <f>'OddsRatio_working_3-way'!AA197+'OddsRatio_working_3-way'!AG197</f>
        <v>-0.57560706624536495</v>
      </c>
      <c r="AN197" s="11">
        <f>'OddsRatio_working_3-way'!AB197+'OddsRatio_working_3-way'!AH197</f>
        <v>-0.48242687528711414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1.0580339415324787</v>
      </c>
      <c r="AS197" s="11">
        <f>IF(('OddsRatio_working_3-way'!X197=0),IF(Q197&gt;0,-Q197^(1/3),(-Q197)^(1/3)),'OddsRatio_working_3-way'!AM197-'OddsRatio_working_3-way'!R197/3)</f>
        <v>-0.57560706624536495</v>
      </c>
      <c r="AT197" s="11">
        <f>IF(('OddsRatio_working_3-way'!X197=0),IF(Q197&gt;0,-Q197^(1/3),(-Q197)^(1/3)),'OddsRatio_working_3-way'!AN197-'OddsRatio_working_3-way'!R197/3)</f>
        <v>-0.48242687528711414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2.87</v>
      </c>
      <c r="B198" s="4">
        <f>IF('True_Odds_Calculator_3-way'!B199="","",'True_Odds_Calculator_3-way'!B199)</f>
        <v>2.98</v>
      </c>
      <c r="C198" s="4">
        <f>IF('True_Odds_Calculator_3-way'!C199="","",'True_Odds_Calculator_3-way'!C199)</f>
        <v>2.82</v>
      </c>
      <c r="D198" s="9">
        <f t="shared" si="52"/>
        <v>0.3355173933972731</v>
      </c>
      <c r="E198" s="9">
        <f t="shared" si="53"/>
        <v>0.32289627807279503</v>
      </c>
      <c r="F198" s="9">
        <f t="shared" si="54"/>
        <v>0.34158632852993159</v>
      </c>
      <c r="G198" s="9">
        <f t="shared" si="55"/>
        <v>1.0590756225868179</v>
      </c>
      <c r="H198" s="9">
        <f t="shared" si="56"/>
        <v>2.9804714142373503</v>
      </c>
      <c r="I198" s="9">
        <f t="shared" si="57"/>
        <v>3.0969697327218988</v>
      </c>
      <c r="J198" s="9">
        <f t="shared" si="58"/>
        <v>2.9275176331080086</v>
      </c>
      <c r="K198" s="11">
        <f t="shared" si="59"/>
        <v>0.34843205574912889</v>
      </c>
      <c r="L198" s="11">
        <f t="shared" si="60"/>
        <v>0.33557046979865773</v>
      </c>
      <c r="M198" s="11">
        <f t="shared" si="61"/>
        <v>0.3546099290780142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-0.27940290398191703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0.23509088439449294</v>
      </c>
      <c r="Q198" s="11">
        <f>2*'OddsRatio_working_3-way'!K198*'OddsRatio_working_3-way'!L198*'OddsRatio_working_3-way'!M198</f>
        <v>8.2924474213225019E-2</v>
      </c>
      <c r="R198" s="11">
        <f t="shared" si="62"/>
        <v>0</v>
      </c>
      <c r="S198" s="11">
        <f t="shared" si="63"/>
        <v>-0.84140458472009305</v>
      </c>
      <c r="T198" s="11">
        <f t="shared" si="64"/>
        <v>-0.29679174064200814</v>
      </c>
      <c r="U198" s="11">
        <f>'OddsRatio_working_3-way'!S198-'OddsRatio_working_3-way'!R198^2/3</f>
        <v>-0.84140458472009305</v>
      </c>
      <c r="V198" s="11">
        <f>'OddsRatio_working_3-way'!S198*'OddsRatio_working_3-way'!R198/3-2*'OddsRatio_working_3-way'!R198^3/27-'OddsRatio_working_3-way'!T198</f>
        <v>0.29679174064200814</v>
      </c>
      <c r="W198" s="11">
        <f>'OddsRatio_working_3-way'!V198^2+4*'OddsRatio_working_3-way'!U198^3/27</f>
        <v>-1.6387739917497757E-4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0.14853384691080346</v>
      </c>
      <c r="Y198" s="11">
        <f>IF('OddsRatio_working_3-way'!W198&gt;=0,IF('OddsRatio_working_3-way'!V198+SQRT('OddsRatio_working_3-way'!W198)&gt;0,0,PI()),ACOS('OddsRatio_working_3-way'!V198/(2*'OddsRatio_working_3-way'!X198)))</f>
        <v>4.3106088010218979E-2</v>
      </c>
      <c r="Z198" s="11">
        <f>'OddsRatio_working_3-way'!X198^(1/3)*COS('OddsRatio_working_3-way'!Y198/3)</f>
        <v>0.52953781129340893</v>
      </c>
      <c r="AA198" s="11">
        <f>'OddsRatio_working_3-way'!X198^(1/3)*COS(('OddsRatio_working_3-way'!Y198+2*PI())/3)</f>
        <v>-0.27135874539914401</v>
      </c>
      <c r="AB198" s="11">
        <f>'OddsRatio_working_3-way'!X198^(1/3)*COS(('OddsRatio_working_3-way'!Y198+4*PI())/3)</f>
        <v>-0.25817906589426481</v>
      </c>
      <c r="AC198" s="11">
        <f>'OddsRatio_working_3-way'!X198^(1/3)*SIN('OddsRatio_working_3-way'!Y198/3)</f>
        <v>7.6092915099749119E-3</v>
      </c>
      <c r="AD198" s="11">
        <f>'OddsRatio_working_3-way'!X198^(1/3)*SIN(('OddsRatio_working_3-way'!Y198+2*PI())/3)</f>
        <v>0.45478855108951488</v>
      </c>
      <c r="AE198" s="11">
        <f>'OddsRatio_working_3-way'!X198^(1/3)*SIN(('OddsRatio_working_3-way'!Y198+4*PI())/3)</f>
        <v>-0.46239784259948985</v>
      </c>
      <c r="AF198" s="11">
        <f>-'OddsRatio_working_3-way'!U198/(3*'OddsRatio_working_3-way'!X198^(1/3))*COS(('OddsRatio_working_3-way'!Y198)/3)</f>
        <v>0.52953781129340893</v>
      </c>
      <c r="AG198" s="11">
        <f>-'OddsRatio_working_3-way'!U198/(3*'OddsRatio_working_3-way'!X198^(1/3))*COS(('OddsRatio_working_3-way'!Y198+2*PI())/3)</f>
        <v>-0.27135874539914401</v>
      </c>
      <c r="AH198" s="11">
        <f>-'OddsRatio_working_3-way'!U198/(3*'OddsRatio_working_3-way'!X198^(1/3))*COS(('OddsRatio_working_3-way'!Y198+4*PI())/3)</f>
        <v>-0.25817906589426481</v>
      </c>
      <c r="AI198" s="11">
        <f>'OddsRatio_working_3-way'!U198/(3*'OddsRatio_working_3-way'!X198^(1/3))*SIN(('OddsRatio_working_3-way'!Y198)/3)</f>
        <v>-7.6092915099749119E-3</v>
      </c>
      <c r="AJ198" s="11">
        <f>'OddsRatio_working_3-way'!U198/(3*'OddsRatio_working_3-way'!X198^(1/3))*SIN(('OddsRatio_working_3-way'!Y198+2*PI())/3)</f>
        <v>-0.45478855108951488</v>
      </c>
      <c r="AK198" s="11">
        <f>'OddsRatio_working_3-way'!U198/(3*'OddsRatio_working_3-way'!X198^(1/3))*SIN(('OddsRatio_working_3-way'!Y198+4*PI())/3)</f>
        <v>0.46239784259948985</v>
      </c>
      <c r="AL198" s="11">
        <f>'OddsRatio_working_3-way'!Z198+'OddsRatio_working_3-way'!AF198</f>
        <v>1.0590756225868179</v>
      </c>
      <c r="AM198" s="11">
        <f>'OddsRatio_working_3-way'!AA198+'OddsRatio_working_3-way'!AG198</f>
        <v>-0.54271749079828802</v>
      </c>
      <c r="AN198" s="11">
        <f>'OddsRatio_working_3-way'!AB198+'OddsRatio_working_3-way'!AH198</f>
        <v>-0.51635813178852963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1.0590756225868179</v>
      </c>
      <c r="AS198" s="11">
        <f>IF(('OddsRatio_working_3-way'!X198=0),IF(Q198&gt;0,-Q198^(1/3),(-Q198)^(1/3)),'OddsRatio_working_3-way'!AM198-'OddsRatio_working_3-way'!R198/3)</f>
        <v>-0.54271749079828802</v>
      </c>
      <c r="AT198" s="11">
        <f>IF(('OddsRatio_working_3-way'!X198=0),IF(Q198&gt;0,-Q198^(1/3),(-Q198)^(1/3)),'OddsRatio_working_3-way'!AN198-'OddsRatio_working_3-way'!R198/3)</f>
        <v>-0.51635813178852963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2.4300000000000002</v>
      </c>
      <c r="B199" s="4">
        <f>IF('True_Odds_Calculator_3-way'!B200="","",'True_Odds_Calculator_3-way'!B200)</f>
        <v>3.1</v>
      </c>
      <c r="C199" s="4">
        <f>IF('True_Odds_Calculator_3-way'!C200="","",'True_Odds_Calculator_3-way'!C200)</f>
        <v>3.29</v>
      </c>
      <c r="D199" s="9">
        <f t="shared" si="52"/>
        <v>0.39776521033029633</v>
      </c>
      <c r="E199" s="9">
        <f t="shared" si="53"/>
        <v>0.31022911675727377</v>
      </c>
      <c r="F199" s="9">
        <f t="shared" si="54"/>
        <v>0.29200567291243007</v>
      </c>
      <c r="G199" s="9">
        <f t="shared" si="55"/>
        <v>1.0587733633354321</v>
      </c>
      <c r="H199" s="9">
        <f t="shared" si="56"/>
        <v>2.5140459095696679</v>
      </c>
      <c r="I199" s="9">
        <f t="shared" si="57"/>
        <v>3.2234240630044071</v>
      </c>
      <c r="J199" s="9">
        <f t="shared" si="58"/>
        <v>3.4245910020381389</v>
      </c>
      <c r="K199" s="11">
        <f t="shared" si="59"/>
        <v>0.41152263374485593</v>
      </c>
      <c r="L199" s="11">
        <f t="shared" si="60"/>
        <v>0.32258064516129031</v>
      </c>
      <c r="M199" s="11">
        <f t="shared" si="61"/>
        <v>0.303951367781155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-0.27747697365633761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0.234832996214831</v>
      </c>
      <c r="Q199" s="11">
        <f>2*'OddsRatio_working_3-way'!K199*'OddsRatio_working_3-way'!L199*'OddsRatio_working_3-way'!M199</f>
        <v>8.0698624128807905E-2</v>
      </c>
      <c r="R199" s="11">
        <f t="shared" si="62"/>
        <v>0</v>
      </c>
      <c r="S199" s="11">
        <f t="shared" si="63"/>
        <v>-0.84631525679560615</v>
      </c>
      <c r="T199" s="11">
        <f t="shared" si="64"/>
        <v>-0.29082998515312924</v>
      </c>
      <c r="U199" s="11">
        <f>'OddsRatio_working_3-way'!S199-'OddsRatio_working_3-way'!R199^2/3</f>
        <v>-0.84631525679560615</v>
      </c>
      <c r="V199" s="11">
        <f>'OddsRatio_working_3-way'!S199*'OddsRatio_working_3-way'!R199/3-2*'OddsRatio_working_3-way'!R199^3/27-'OddsRatio_working_3-way'!T199</f>
        <v>0.29082998515312924</v>
      </c>
      <c r="W199" s="11">
        <f>'OddsRatio_working_3-way'!V199^2+4*'OddsRatio_working_3-way'!U199^3/27</f>
        <v>-5.2213110355821268E-3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0.14983606983946782</v>
      </c>
      <c r="Y199" s="11">
        <f>IF('OddsRatio_working_3-way'!W199&gt;=0,IF('OddsRatio_working_3-way'!V199+SQRT('OddsRatio_working_3-way'!W199)&gt;0,0,PI()),ACOS('OddsRatio_working_3-way'!V199/(2*'OddsRatio_working_3-way'!X199)))</f>
        <v>0.24352555893295746</v>
      </c>
      <c r="Z199" s="11">
        <f>'OddsRatio_working_3-way'!X199^(1/3)*COS('OddsRatio_working_3-way'!Y199/3)</f>
        <v>0.52938668166771607</v>
      </c>
      <c r="AA199" s="11">
        <f>'OddsRatio_working_3-way'!X199^(1/3)*COS(('OddsRatio_working_3-way'!Y199+2*PI())/3)</f>
        <v>-0.30199106400209857</v>
      </c>
      <c r="AB199" s="11">
        <f>'OddsRatio_working_3-way'!X199^(1/3)*COS(('OddsRatio_working_3-way'!Y199+4*PI())/3)</f>
        <v>-0.22739561766561764</v>
      </c>
      <c r="AC199" s="11">
        <f>'OddsRatio_working_3-way'!X199^(1/3)*SIN('OddsRatio_working_3-way'!Y199/3)</f>
        <v>4.3067701022687532E-2</v>
      </c>
      <c r="AD199" s="11">
        <f>'OddsRatio_working_3-way'!X199^(1/3)*SIN(('OddsRatio_working_3-way'!Y199+2*PI())/3)</f>
        <v>0.4369284642380441</v>
      </c>
      <c r="AE199" s="11">
        <f>'OddsRatio_working_3-way'!X199^(1/3)*SIN(('OddsRatio_working_3-way'!Y199+4*PI())/3)</f>
        <v>-0.47999616526073169</v>
      </c>
      <c r="AF199" s="11">
        <f>-'OddsRatio_working_3-way'!U199/(3*'OddsRatio_working_3-way'!X199^(1/3))*COS(('OddsRatio_working_3-way'!Y199)/3)</f>
        <v>0.52938668166771607</v>
      </c>
      <c r="AG199" s="11">
        <f>-'OddsRatio_working_3-way'!U199/(3*'OddsRatio_working_3-way'!X199^(1/3))*COS(('OddsRatio_working_3-way'!Y199+2*PI())/3)</f>
        <v>-0.30199106400209857</v>
      </c>
      <c r="AH199" s="11">
        <f>-'OddsRatio_working_3-way'!U199/(3*'OddsRatio_working_3-way'!X199^(1/3))*COS(('OddsRatio_working_3-way'!Y199+4*PI())/3)</f>
        <v>-0.22739561766561764</v>
      </c>
      <c r="AI199" s="11">
        <f>'OddsRatio_working_3-way'!U199/(3*'OddsRatio_working_3-way'!X199^(1/3))*SIN(('OddsRatio_working_3-way'!Y199)/3)</f>
        <v>-4.3067701022687532E-2</v>
      </c>
      <c r="AJ199" s="11">
        <f>'OddsRatio_working_3-way'!U199/(3*'OddsRatio_working_3-way'!X199^(1/3))*SIN(('OddsRatio_working_3-way'!Y199+2*PI())/3)</f>
        <v>-0.4369284642380441</v>
      </c>
      <c r="AK199" s="11">
        <f>'OddsRatio_working_3-way'!U199/(3*'OddsRatio_working_3-way'!X199^(1/3))*SIN(('OddsRatio_working_3-way'!Y199+4*PI())/3)</f>
        <v>0.47999616526073169</v>
      </c>
      <c r="AL199" s="11">
        <f>'OddsRatio_working_3-way'!Z199+'OddsRatio_working_3-way'!AF199</f>
        <v>1.0587733633354321</v>
      </c>
      <c r="AM199" s="11">
        <f>'OddsRatio_working_3-way'!AA199+'OddsRatio_working_3-way'!AG199</f>
        <v>-0.60398212800419715</v>
      </c>
      <c r="AN199" s="11">
        <f>'OddsRatio_working_3-way'!AB199+'OddsRatio_working_3-way'!AH199</f>
        <v>-0.45479123533123528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1.0587733633354321</v>
      </c>
      <c r="AS199" s="11">
        <f>IF(('OddsRatio_working_3-way'!X199=0),IF(Q199&gt;0,-Q199^(1/3),(-Q199)^(1/3)),'OddsRatio_working_3-way'!AM199-'OddsRatio_working_3-way'!R199/3)</f>
        <v>-0.60398212800419715</v>
      </c>
      <c r="AT199" s="11">
        <f>IF(('OddsRatio_working_3-way'!X199=0),IF(Q199&gt;0,-Q199^(1/3),(-Q199)^(1/3)),'OddsRatio_working_3-way'!AN199-'OddsRatio_working_3-way'!R199/3)</f>
        <v>-0.45479123533123528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2.21</v>
      </c>
      <c r="B200" s="4">
        <f>IF('True_Odds_Calculator_3-way'!B201="","",'True_Odds_Calculator_3-way'!B201)</f>
        <v>3.07</v>
      </c>
      <c r="C200" s="4">
        <f>IF('True_Odds_Calculator_3-way'!C201="","",'True_Odds_Calculator_3-way'!C201)</f>
        <v>3.84</v>
      </c>
      <c r="D200" s="9">
        <f t="shared" si="52"/>
        <v>0.43790097982779186</v>
      </c>
      <c r="E200" s="9">
        <f t="shared" si="53"/>
        <v>0.31289628668746833</v>
      </c>
      <c r="F200" s="9">
        <f t="shared" si="54"/>
        <v>0.24920273348473967</v>
      </c>
      <c r="G200" s="9">
        <f t="shared" si="55"/>
        <v>1.0608440404794388</v>
      </c>
      <c r="H200" s="9">
        <f t="shared" si="56"/>
        <v>2.2836212889801208</v>
      </c>
      <c r="I200" s="9">
        <f t="shared" si="57"/>
        <v>3.1959471637924382</v>
      </c>
      <c r="J200" s="9">
        <f t="shared" si="58"/>
        <v>4.0127970749616058</v>
      </c>
      <c r="K200" s="11">
        <f t="shared" si="59"/>
        <v>0.45248868778280543</v>
      </c>
      <c r="L200" s="11">
        <f t="shared" si="60"/>
        <v>0.32573289902280134</v>
      </c>
      <c r="M200" s="11">
        <f t="shared" si="61"/>
        <v>0.26041666666666669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-0.27303113991775596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0.23490353294913557</v>
      </c>
      <c r="Q200" s="11">
        <f>2*'OddsRatio_working_3-way'!K200*'OddsRatio_working_3-way'!L200*'OddsRatio_working_3-way'!M200</f>
        <v>7.6765860440893979E-2</v>
      </c>
      <c r="R200" s="11">
        <f t="shared" si="62"/>
        <v>0</v>
      </c>
      <c r="S200" s="11">
        <f t="shared" si="63"/>
        <v>-0.8603543647801295</v>
      </c>
      <c r="T200" s="11">
        <f t="shared" si="64"/>
        <v>-0.28116155711768936</v>
      </c>
      <c r="U200" s="11">
        <f>'OddsRatio_working_3-way'!S200-'OddsRatio_working_3-way'!R200^2/3</f>
        <v>-0.8603543647801295</v>
      </c>
      <c r="V200" s="11">
        <f>'OddsRatio_working_3-way'!S200*'OddsRatio_working_3-way'!R200/3-2*'OddsRatio_working_3-way'!R200^3/27-'OddsRatio_working_3-way'!T200</f>
        <v>0.28116155711768936</v>
      </c>
      <c r="W200" s="11">
        <f>'OddsRatio_working_3-way'!V200^2+4*'OddsRatio_working_3-way'!U200^3/27</f>
        <v>-1.5295228962207516E-2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0.15357982465403067</v>
      </c>
      <c r="Y200" s="11">
        <f>IF('OddsRatio_working_3-way'!W200&gt;=0,IF('OddsRatio_working_3-way'!V200+SQRT('OddsRatio_working_3-way'!W200)&gt;0,0,PI()),ACOS('OddsRatio_working_3-way'!V200/(2*'OddsRatio_working_3-way'!X200)))</f>
        <v>0.41439601023481809</v>
      </c>
      <c r="Z200" s="11">
        <f>'OddsRatio_working_3-way'!X200^(1/3)*COS('OddsRatio_working_3-way'!Y200/3)</f>
        <v>0.53042202023971952</v>
      </c>
      <c r="AA200" s="11">
        <f>'OddsRatio_working_3-way'!X200^(1/3)*COS(('OddsRatio_working_3-way'!Y200+2*PI())/3)</f>
        <v>-0.32906985076579831</v>
      </c>
      <c r="AB200" s="11">
        <f>'OddsRatio_working_3-way'!X200^(1/3)*COS(('OddsRatio_working_3-way'!Y200+4*PI())/3)</f>
        <v>-0.20135216947392151</v>
      </c>
      <c r="AC200" s="11">
        <f>'OddsRatio_working_3-way'!X200^(1/3)*SIN('OddsRatio_working_3-way'!Y200/3)</f>
        <v>7.3737837674140091E-2</v>
      </c>
      <c r="AD200" s="11">
        <f>'OddsRatio_working_3-way'!X200^(1/3)*SIN(('OddsRatio_working_3-way'!Y200+2*PI())/3)</f>
        <v>0.42249002541719072</v>
      </c>
      <c r="AE200" s="11">
        <f>'OddsRatio_working_3-way'!X200^(1/3)*SIN(('OddsRatio_working_3-way'!Y200+4*PI())/3)</f>
        <v>-0.49622786309133066</v>
      </c>
      <c r="AF200" s="11">
        <f>-'OddsRatio_working_3-way'!U200/(3*'OddsRatio_working_3-way'!X200^(1/3))*COS(('OddsRatio_working_3-way'!Y200)/3)</f>
        <v>0.53042202023971941</v>
      </c>
      <c r="AG200" s="11">
        <f>-'OddsRatio_working_3-way'!U200/(3*'OddsRatio_working_3-way'!X200^(1/3))*COS(('OddsRatio_working_3-way'!Y200+2*PI())/3)</f>
        <v>-0.3290698507657982</v>
      </c>
      <c r="AH200" s="11">
        <f>-'OddsRatio_working_3-way'!U200/(3*'OddsRatio_working_3-way'!X200^(1/3))*COS(('OddsRatio_working_3-way'!Y200+4*PI())/3)</f>
        <v>-0.20135216947392146</v>
      </c>
      <c r="AI200" s="11">
        <f>'OddsRatio_working_3-way'!U200/(3*'OddsRatio_working_3-way'!X200^(1/3))*SIN(('OddsRatio_working_3-way'!Y200)/3)</f>
        <v>-7.3737837674140078E-2</v>
      </c>
      <c r="AJ200" s="11">
        <f>'OddsRatio_working_3-way'!U200/(3*'OddsRatio_working_3-way'!X200^(1/3))*SIN(('OddsRatio_working_3-way'!Y200+2*PI())/3)</f>
        <v>-0.42249002541719061</v>
      </c>
      <c r="AK200" s="11">
        <f>'OddsRatio_working_3-way'!U200/(3*'OddsRatio_working_3-way'!X200^(1/3))*SIN(('OddsRatio_working_3-way'!Y200+4*PI())/3)</f>
        <v>0.49622786309133055</v>
      </c>
      <c r="AL200" s="11">
        <f>'OddsRatio_working_3-way'!Z200+'OddsRatio_working_3-way'!AF200</f>
        <v>1.0608440404794388</v>
      </c>
      <c r="AM200" s="11">
        <f>'OddsRatio_working_3-way'!AA200+'OddsRatio_working_3-way'!AG200</f>
        <v>-0.65813970153159651</v>
      </c>
      <c r="AN200" s="11">
        <f>'OddsRatio_working_3-way'!AB200+'OddsRatio_working_3-way'!AH200</f>
        <v>-0.40270433894784297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1.0608440404794388</v>
      </c>
      <c r="AS200" s="11">
        <f>IF(('OddsRatio_working_3-way'!X200=0),IF(Q200&gt;0,-Q200^(1/3),(-Q200)^(1/3)),'OddsRatio_working_3-way'!AM200-'OddsRatio_working_3-way'!R200/3)</f>
        <v>-0.65813970153159651</v>
      </c>
      <c r="AT200" s="11">
        <f>IF(('OddsRatio_working_3-way'!X200=0),IF(Q200&gt;0,-Q200^(1/3),(-Q200)^(1/3)),'OddsRatio_working_3-way'!AN200-'OddsRatio_working_3-way'!R200/3)</f>
        <v>-0.40270433894784297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2.69</v>
      </c>
      <c r="B201" s="4">
        <f>IF('True_Odds_Calculator_3-way'!B202="","",'True_Odds_Calculator_3-way'!B202)</f>
        <v>3.03</v>
      </c>
      <c r="C201" s="4">
        <f>IF('True_Odds_Calculator_3-way'!C202="","",'True_Odds_Calculator_3-way'!C202)</f>
        <v>2.97</v>
      </c>
      <c r="D201" s="9">
        <f t="shared" si="52"/>
        <v>0.35847276684923318</v>
      </c>
      <c r="E201" s="9">
        <f t="shared" si="53"/>
        <v>0.31749534156820752</v>
      </c>
      <c r="F201" s="9">
        <f t="shared" si="54"/>
        <v>0.32403189158255907</v>
      </c>
      <c r="G201" s="9">
        <f t="shared" si="55"/>
        <v>1.0589421239539125</v>
      </c>
      <c r="H201" s="9">
        <f t="shared" si="56"/>
        <v>2.7896121894821118</v>
      </c>
      <c r="I201" s="9">
        <f t="shared" si="57"/>
        <v>3.1496525116264422</v>
      </c>
      <c r="J201" s="9">
        <f t="shared" si="58"/>
        <v>3.0861159841892079</v>
      </c>
      <c r="K201" s="11">
        <f t="shared" si="59"/>
        <v>0.37174721189591081</v>
      </c>
      <c r="L201" s="11">
        <f t="shared" si="60"/>
        <v>0.33003300330033003</v>
      </c>
      <c r="M201" s="11">
        <f t="shared" si="61"/>
        <v>0.33670033670033667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-0.27918855495628037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0.23505035344509256</v>
      </c>
      <c r="Q201" s="11">
        <f>2*'OddsRatio_working_3-way'!K201*'OddsRatio_working_3-way'!L201*'OddsRatio_working_3-way'!M201</f>
        <v>8.2618753407765394E-2</v>
      </c>
      <c r="R201" s="11">
        <f t="shared" si="62"/>
        <v>0</v>
      </c>
      <c r="S201" s="11">
        <f t="shared" si="63"/>
        <v>-0.84190540504749689</v>
      </c>
      <c r="T201" s="11">
        <f t="shared" si="64"/>
        <v>-0.29592457119419924</v>
      </c>
      <c r="U201" s="11">
        <f>'OddsRatio_working_3-way'!S201-'OddsRatio_working_3-way'!R201^2/3</f>
        <v>-0.84190540504749689</v>
      </c>
      <c r="V201" s="11">
        <f>'OddsRatio_working_3-way'!S201*'OddsRatio_working_3-way'!R201/3-2*'OddsRatio_working_3-way'!R201^3/27-'OddsRatio_working_3-way'!T201</f>
        <v>0.29592457119419924</v>
      </c>
      <c r="W201" s="11">
        <f>'OddsRatio_working_3-way'!V201^2+4*'OddsRatio_working_3-way'!U201^3/27</f>
        <v>-8.3553962347007737E-4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0.14866648198227195</v>
      </c>
      <c r="Y201" s="11">
        <f>IF('OddsRatio_working_3-way'!W201&gt;=0,IF('OddsRatio_working_3-way'!V201+SQRT('OddsRatio_working_3-way'!W201)&gt;0,0,PI()),ACOS('OddsRatio_working_3-way'!V201/(2*'OddsRatio_working_3-way'!X201)))</f>
        <v>9.7370396648542412E-2</v>
      </c>
      <c r="Z201" s="11">
        <f>'OddsRatio_working_3-way'!X201^(1/3)*COS('OddsRatio_working_3-way'!Y201/3)</f>
        <v>0.52947106197695615</v>
      </c>
      <c r="AA201" s="11">
        <f>'OddsRatio_working_3-way'!X201^(1/3)*COS(('OddsRatio_working_3-way'!Y201+2*PI())/3)</f>
        <v>-0.27962335012426581</v>
      </c>
      <c r="AB201" s="11">
        <f>'OddsRatio_working_3-way'!X201^(1/3)*COS(('OddsRatio_working_3-way'!Y201+4*PI())/3)</f>
        <v>-0.24984771185269036</v>
      </c>
      <c r="AC201" s="11">
        <f>'OddsRatio_working_3-way'!X201^(1/3)*SIN('OddsRatio_working_3-way'!Y201/3)</f>
        <v>1.7190972771387085E-2</v>
      </c>
      <c r="AD201" s="11">
        <f>'OddsRatio_working_3-way'!X201^(1/3)*SIN(('OddsRatio_working_3-way'!Y201+2*PI())/3)</f>
        <v>0.44993990385507543</v>
      </c>
      <c r="AE201" s="11">
        <f>'OddsRatio_working_3-way'!X201^(1/3)*SIN(('OddsRatio_working_3-way'!Y201+4*PI())/3)</f>
        <v>-0.46713087662646247</v>
      </c>
      <c r="AF201" s="11">
        <f>-'OddsRatio_working_3-way'!U201/(3*'OddsRatio_working_3-way'!X201^(1/3))*COS(('OddsRatio_working_3-way'!Y201)/3)</f>
        <v>0.52947106197695626</v>
      </c>
      <c r="AG201" s="11">
        <f>-'OddsRatio_working_3-way'!U201/(3*'OddsRatio_working_3-way'!X201^(1/3))*COS(('OddsRatio_working_3-way'!Y201+2*PI())/3)</f>
        <v>-0.27962335012426587</v>
      </c>
      <c r="AH201" s="11">
        <f>-'OddsRatio_working_3-way'!U201/(3*'OddsRatio_working_3-way'!X201^(1/3))*COS(('OddsRatio_working_3-way'!Y201+4*PI())/3)</f>
        <v>-0.24984771185269042</v>
      </c>
      <c r="AI201" s="11">
        <f>'OddsRatio_working_3-way'!U201/(3*'OddsRatio_working_3-way'!X201^(1/3))*SIN(('OddsRatio_working_3-way'!Y201)/3)</f>
        <v>-1.7190972771387088E-2</v>
      </c>
      <c r="AJ201" s="11">
        <f>'OddsRatio_working_3-way'!U201/(3*'OddsRatio_working_3-way'!X201^(1/3))*SIN(('OddsRatio_working_3-way'!Y201+2*PI())/3)</f>
        <v>-0.44993990385507554</v>
      </c>
      <c r="AK201" s="11">
        <f>'OddsRatio_working_3-way'!U201/(3*'OddsRatio_working_3-way'!X201^(1/3))*SIN(('OddsRatio_working_3-way'!Y201+4*PI())/3)</f>
        <v>0.46713087662646258</v>
      </c>
      <c r="AL201" s="11">
        <f>'OddsRatio_working_3-way'!Z201+'OddsRatio_working_3-way'!AF201</f>
        <v>1.0589421239539125</v>
      </c>
      <c r="AM201" s="11">
        <f>'OddsRatio_working_3-way'!AA201+'OddsRatio_working_3-way'!AG201</f>
        <v>-0.55924670024853174</v>
      </c>
      <c r="AN201" s="11">
        <f>'OddsRatio_working_3-way'!AB201+'OddsRatio_working_3-way'!AH201</f>
        <v>-0.49969542370538078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1.0589421239539125</v>
      </c>
      <c r="AS201" s="11">
        <f>IF(('OddsRatio_working_3-way'!X201=0),IF(Q201&gt;0,-Q201^(1/3),(-Q201)^(1/3)),'OddsRatio_working_3-way'!AM201-'OddsRatio_working_3-way'!R201/3)</f>
        <v>-0.55924670024853174</v>
      </c>
      <c r="AT201" s="11">
        <f>IF(('OddsRatio_working_3-way'!X201=0),IF(Q201&gt;0,-Q201^(1/3),(-Q201)^(1/3)),'OddsRatio_working_3-way'!AN201-'OddsRatio_working_3-way'!R201/3)</f>
        <v>-0.49969542370538078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2.52</v>
      </c>
      <c r="B202" s="4">
        <f>IF('True_Odds_Calculator_3-way'!B203="","",'True_Odds_Calculator_3-way'!B203)</f>
        <v>3.01</v>
      </c>
      <c r="C202" s="4">
        <f>IF('True_Odds_Calculator_3-way'!C203="","",'True_Odds_Calculator_3-way'!C203)</f>
        <v>3.23</v>
      </c>
      <c r="D202" s="9">
        <f t="shared" si="52"/>
        <v>0.38308119311916095</v>
      </c>
      <c r="E202" s="9">
        <f t="shared" si="53"/>
        <v>0.31953385285690195</v>
      </c>
      <c r="F202" s="9">
        <f t="shared" si="54"/>
        <v>0.29738495402393722</v>
      </c>
      <c r="G202" s="9">
        <f t="shared" si="55"/>
        <v>1.0594820194672578</v>
      </c>
      <c r="H202" s="9">
        <f t="shared" si="56"/>
        <v>2.6104126695902314</v>
      </c>
      <c r="I202" s="9">
        <f t="shared" si="57"/>
        <v>3.1295588591291885</v>
      </c>
      <c r="J202" s="9">
        <f t="shared" si="58"/>
        <v>3.3626449034119852</v>
      </c>
      <c r="K202" s="11">
        <f t="shared" si="59"/>
        <v>0.3968253968253968</v>
      </c>
      <c r="L202" s="11">
        <f t="shared" si="60"/>
        <v>0.33222591362126247</v>
      </c>
      <c r="M202" s="11">
        <f t="shared" si="61"/>
        <v>0.30959752321981426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-0.27808332635379751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0.23510016001504647</v>
      </c>
      <c r="Q202" s="11">
        <f>2*'OddsRatio_working_3-way'!K202*'OddsRatio_working_3-way'!L202*'OddsRatio_working_3-way'!M202</f>
        <v>8.1632000005224456E-2</v>
      </c>
      <c r="R202" s="11">
        <f t="shared" si="62"/>
        <v>0</v>
      </c>
      <c r="S202" s="11">
        <f t="shared" si="63"/>
        <v>-0.84543062361076338</v>
      </c>
      <c r="T202" s="11">
        <f t="shared" si="64"/>
        <v>-0.29355229986484838</v>
      </c>
      <c r="U202" s="11">
        <f>'OddsRatio_working_3-way'!S202-'OddsRatio_working_3-way'!R202^2/3</f>
        <v>-0.84543062361076338</v>
      </c>
      <c r="V202" s="11">
        <f>'OddsRatio_working_3-way'!S202*'OddsRatio_working_3-way'!R202/3-2*'OddsRatio_working_3-way'!R202^3/27-'OddsRatio_working_3-way'!T202</f>
        <v>0.29355229986484838</v>
      </c>
      <c r="W202" s="11">
        <f>'OddsRatio_working_3-way'!V202^2+4*'OddsRatio_working_3-way'!U202^3/27</f>
        <v>-3.3491247600431762E-3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0.14960120112818701</v>
      </c>
      <c r="Y202" s="11">
        <f>IF('OddsRatio_working_3-way'!W202&gt;=0,IF('OddsRatio_working_3-way'!V202+SQRT('OddsRatio_working_3-way'!W202)&gt;0,0,PI()),ACOS('OddsRatio_working_3-way'!V202/(2*'OddsRatio_working_3-way'!X202)))</f>
        <v>0.19464642328159187</v>
      </c>
      <c r="Z202" s="11">
        <f>'OddsRatio_working_3-way'!X202^(1/3)*COS('OddsRatio_working_3-way'!Y202/3)</f>
        <v>0.52974100973362892</v>
      </c>
      <c r="AA202" s="11">
        <f>'OddsRatio_working_3-way'!X202^(1/3)*COS(('OddsRatio_working_3-way'!Y202+2*PI())/3)</f>
        <v>-0.29467826992035911</v>
      </c>
      <c r="AB202" s="11">
        <f>'OddsRatio_working_3-way'!X202^(1/3)*COS(('OddsRatio_working_3-way'!Y202+4*PI())/3)</f>
        <v>-0.23506273981326967</v>
      </c>
      <c r="AC202" s="11">
        <f>'OddsRatio_working_3-way'!X202^(1/3)*SIN('OddsRatio_working_3-way'!Y202/3)</f>
        <v>3.4419042355210351E-2</v>
      </c>
      <c r="AD202" s="11">
        <f>'OddsRatio_working_3-way'!X202^(1/3)*SIN(('OddsRatio_working_3-way'!Y202+2*PI())/3)</f>
        <v>0.44155965067813707</v>
      </c>
      <c r="AE202" s="11">
        <f>'OddsRatio_working_3-way'!X202^(1/3)*SIN(('OddsRatio_working_3-way'!Y202+4*PI())/3)</f>
        <v>-0.47597869303334739</v>
      </c>
      <c r="AF202" s="11">
        <f>-'OddsRatio_working_3-way'!U202/(3*'OddsRatio_working_3-way'!X202^(1/3))*COS(('OddsRatio_working_3-way'!Y202)/3)</f>
        <v>0.52974100973362892</v>
      </c>
      <c r="AG202" s="11">
        <f>-'OddsRatio_working_3-way'!U202/(3*'OddsRatio_working_3-way'!X202^(1/3))*COS(('OddsRatio_working_3-way'!Y202+2*PI())/3)</f>
        <v>-0.29467826992035911</v>
      </c>
      <c r="AH202" s="11">
        <f>-'OddsRatio_working_3-way'!U202/(3*'OddsRatio_working_3-way'!X202^(1/3))*COS(('OddsRatio_working_3-way'!Y202+4*PI())/3)</f>
        <v>-0.23506273981326967</v>
      </c>
      <c r="AI202" s="11">
        <f>'OddsRatio_working_3-way'!U202/(3*'OddsRatio_working_3-way'!X202^(1/3))*SIN(('OddsRatio_working_3-way'!Y202)/3)</f>
        <v>-3.4419042355210351E-2</v>
      </c>
      <c r="AJ202" s="11">
        <f>'OddsRatio_working_3-way'!U202/(3*'OddsRatio_working_3-way'!X202^(1/3))*SIN(('OddsRatio_working_3-way'!Y202+2*PI())/3)</f>
        <v>-0.44155965067813707</v>
      </c>
      <c r="AK202" s="11">
        <f>'OddsRatio_working_3-way'!U202/(3*'OddsRatio_working_3-way'!X202^(1/3))*SIN(('OddsRatio_working_3-way'!Y202+4*PI())/3)</f>
        <v>0.47597869303334739</v>
      </c>
      <c r="AL202" s="11">
        <f>'OddsRatio_working_3-way'!Z202+'OddsRatio_working_3-way'!AF202</f>
        <v>1.0594820194672578</v>
      </c>
      <c r="AM202" s="11">
        <f>'OddsRatio_working_3-way'!AA202+'OddsRatio_working_3-way'!AG202</f>
        <v>-0.58935653984071823</v>
      </c>
      <c r="AN202" s="11">
        <f>'OddsRatio_working_3-way'!AB202+'OddsRatio_working_3-way'!AH202</f>
        <v>-0.47012547962653933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1.0594820194672578</v>
      </c>
      <c r="AS202" s="11">
        <f>IF(('OddsRatio_working_3-way'!X202=0),IF(Q202&gt;0,-Q202^(1/3),(-Q202)^(1/3)),'OddsRatio_working_3-way'!AM202-'OddsRatio_working_3-way'!R202/3)</f>
        <v>-0.58935653984071823</v>
      </c>
      <c r="AT202" s="11">
        <f>IF(('OddsRatio_working_3-way'!X202=0),IF(Q202&gt;0,-Q202^(1/3),(-Q202)^(1/3)),'OddsRatio_working_3-way'!AN202-'OddsRatio_working_3-way'!R202/3)</f>
        <v>-0.47012547962653933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2.68</v>
      </c>
      <c r="B203" s="4">
        <f>IF('True_Odds_Calculator_3-way'!B204="","",'True_Odds_Calculator_3-way'!B204)</f>
        <v>2.87</v>
      </c>
      <c r="C203" s="4">
        <f>IF('True_Odds_Calculator_3-way'!C204="","",'True_Odds_Calculator_3-way'!C204)</f>
        <v>3.15</v>
      </c>
      <c r="D203" s="9">
        <f t="shared" si="52"/>
        <v>0.3596424374714971</v>
      </c>
      <c r="E203" s="9">
        <f t="shared" si="53"/>
        <v>0.33535552394759538</v>
      </c>
      <c r="F203" s="9">
        <f t="shared" si="54"/>
        <v>0.30500203858090758</v>
      </c>
      <c r="G203" s="9">
        <f t="shared" si="55"/>
        <v>1.059844935071057</v>
      </c>
      <c r="H203" s="9">
        <f t="shared" si="56"/>
        <v>2.7805394909193759</v>
      </c>
      <c r="I203" s="9">
        <f t="shared" si="57"/>
        <v>2.9819100285828775</v>
      </c>
      <c r="J203" s="9">
        <f t="shared" si="58"/>
        <v>3.2786666104027731</v>
      </c>
      <c r="K203" s="11">
        <f t="shared" si="59"/>
        <v>0.37313432835820892</v>
      </c>
      <c r="L203" s="11">
        <f t="shared" si="60"/>
        <v>0.34843205574912889</v>
      </c>
      <c r="M203" s="11">
        <f t="shared" si="61"/>
        <v>0.31746031746031744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-0.27878031445559659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0.23525973913409551</v>
      </c>
      <c r="Q203" s="11">
        <f>2*'OddsRatio_working_3-way'!K203*'OddsRatio_working_3-way'!L203*'OddsRatio_working_3-way'!M203</f>
        <v>8.2547276889156321E-2</v>
      </c>
      <c r="R203" s="11">
        <f t="shared" si="62"/>
        <v>0</v>
      </c>
      <c r="S203" s="11">
        <f t="shared" si="63"/>
        <v>-0.84388935278128141</v>
      </c>
      <c r="T203" s="11">
        <f t="shared" si="64"/>
        <v>-0.29610152729167771</v>
      </c>
      <c r="U203" s="11">
        <f>'OddsRatio_working_3-way'!S203-'OddsRatio_working_3-way'!R203^2/3</f>
        <v>-0.84388935278128141</v>
      </c>
      <c r="V203" s="11">
        <f>'OddsRatio_working_3-way'!S203*'OddsRatio_working_3-way'!R203/3-2*'OddsRatio_working_3-way'!R203^3/27-'OddsRatio_working_3-way'!T203</f>
        <v>0.29610152729167771</v>
      </c>
      <c r="W203" s="11">
        <f>'OddsRatio_working_3-way'!V203^2+4*'OddsRatio_working_3-way'!U203^3/27</f>
        <v>-1.3572427215881866E-3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0.14919228966844461</v>
      </c>
      <c r="Y203" s="11">
        <f>IF('OddsRatio_working_3-way'!W203&gt;=0,IF('OddsRatio_working_3-way'!V203+SQRT('OddsRatio_working_3-way'!W203)&gt;0,0,PI()),ACOS('OddsRatio_working_3-way'!V203/(2*'OddsRatio_working_3-way'!X203)))</f>
        <v>0.12378328903315627</v>
      </c>
      <c r="Z203" s="11">
        <f>'OddsRatio_working_3-way'!X203^(1/3)*COS('OddsRatio_working_3-way'!Y203/3)</f>
        <v>0.52992246753552863</v>
      </c>
      <c r="AA203" s="11">
        <f>'OddsRatio_working_3-way'!X203^(1/3)*COS(('OddsRatio_working_3-way'!Y203+2*PI())/3)</f>
        <v>-0.28390779008053063</v>
      </c>
      <c r="AB203" s="11">
        <f>'OddsRatio_working_3-way'!X203^(1/3)*COS(('OddsRatio_working_3-way'!Y203+4*PI())/3)</f>
        <v>-0.24601467745499805</v>
      </c>
      <c r="AC203" s="11">
        <f>'OddsRatio_working_3-way'!X203^(1/3)*SIN('OddsRatio_working_3-way'!Y203/3)</f>
        <v>2.1877598774784283E-2</v>
      </c>
      <c r="AD203" s="11">
        <f>'OddsRatio_working_3-way'!X203^(1/3)*SIN(('OddsRatio_working_3-way'!Y203+2*PI())/3)</f>
        <v>0.44798751953451021</v>
      </c>
      <c r="AE203" s="11">
        <f>'OddsRatio_working_3-way'!X203^(1/3)*SIN(('OddsRatio_working_3-way'!Y203+4*PI())/3)</f>
        <v>-0.46986511830929428</v>
      </c>
      <c r="AF203" s="11">
        <f>-'OddsRatio_working_3-way'!U203/(3*'OddsRatio_working_3-way'!X203^(1/3))*COS(('OddsRatio_working_3-way'!Y203)/3)</f>
        <v>0.52992246753552852</v>
      </c>
      <c r="AG203" s="11">
        <f>-'OddsRatio_working_3-way'!U203/(3*'OddsRatio_working_3-way'!X203^(1/3))*COS(('OddsRatio_working_3-way'!Y203+2*PI())/3)</f>
        <v>-0.28390779008053058</v>
      </c>
      <c r="AH203" s="11">
        <f>-'OddsRatio_working_3-way'!U203/(3*'OddsRatio_working_3-way'!X203^(1/3))*COS(('OddsRatio_working_3-way'!Y203+4*PI())/3)</f>
        <v>-0.246014677454998</v>
      </c>
      <c r="AI203" s="11">
        <f>'OddsRatio_working_3-way'!U203/(3*'OddsRatio_working_3-way'!X203^(1/3))*SIN(('OddsRatio_working_3-way'!Y203)/3)</f>
        <v>-2.187759877478428E-2</v>
      </c>
      <c r="AJ203" s="11">
        <f>'OddsRatio_working_3-way'!U203/(3*'OddsRatio_working_3-way'!X203^(1/3))*SIN(('OddsRatio_working_3-way'!Y203+2*PI())/3)</f>
        <v>-0.44798751953451016</v>
      </c>
      <c r="AK203" s="11">
        <f>'OddsRatio_working_3-way'!U203/(3*'OddsRatio_working_3-way'!X203^(1/3))*SIN(('OddsRatio_working_3-way'!Y203+4*PI())/3)</f>
        <v>0.46986511830929423</v>
      </c>
      <c r="AL203" s="11">
        <f>'OddsRatio_working_3-way'!Z203+'OddsRatio_working_3-way'!AF203</f>
        <v>1.059844935071057</v>
      </c>
      <c r="AM203" s="11">
        <f>'OddsRatio_working_3-way'!AA203+'OddsRatio_working_3-way'!AG203</f>
        <v>-0.56781558016106115</v>
      </c>
      <c r="AN203" s="11">
        <f>'OddsRatio_working_3-way'!AB203+'OddsRatio_working_3-way'!AH203</f>
        <v>-0.49202935490999605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1.059844935071057</v>
      </c>
      <c r="AS203" s="11">
        <f>IF(('OddsRatio_working_3-way'!X203=0),IF(Q203&gt;0,-Q203^(1/3),(-Q203)^(1/3)),'OddsRatio_working_3-way'!AM203-'OddsRatio_working_3-way'!R203/3)</f>
        <v>-0.56781558016106115</v>
      </c>
      <c r="AT203" s="11">
        <f>IF(('OddsRatio_working_3-way'!X203=0),IF(Q203&gt;0,-Q203^(1/3),(-Q203)^(1/3)),'OddsRatio_working_3-way'!AN203-'OddsRatio_working_3-way'!R203/3)</f>
        <v>-0.49202935490999605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4.43</v>
      </c>
      <c r="D204" s="9">
        <f t="shared" si="52"/>
        <v>0.4963211717979325</v>
      </c>
      <c r="E204" s="9">
        <f t="shared" si="53"/>
        <v>0.28927290033712783</v>
      </c>
      <c r="F204" s="9">
        <f t="shared" si="54"/>
        <v>0.21440592786493978</v>
      </c>
      <c r="G204" s="9">
        <f t="shared" si="55"/>
        <v>1.0682361953089496</v>
      </c>
      <c r="H204" s="9">
        <f t="shared" si="56"/>
        <v>2.0148243855435015</v>
      </c>
      <c r="I204" s="9">
        <f t="shared" si="57"/>
        <v>3.4569432492105836</v>
      </c>
      <c r="J204" s="9">
        <f t="shared" si="58"/>
        <v>4.6640501499096967</v>
      </c>
      <c r="K204" s="11">
        <f t="shared" si="59"/>
        <v>0.51282051282051289</v>
      </c>
      <c r="L204" s="11">
        <f t="shared" si="60"/>
        <v>0.30303030303030304</v>
      </c>
      <c r="M204" s="11">
        <f t="shared" si="61"/>
        <v>0.22573363431151244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-0.26290163310479331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0.23432799956501987</v>
      </c>
      <c r="Q204" s="11">
        <f>2*'OddsRatio_working_3-way'!K204*'OddsRatio_working_3-way'!L204*'OddsRatio_working_3-way'!M204</f>
        <v>7.0158083702101776E-2</v>
      </c>
      <c r="R204" s="11">
        <f t="shared" si="62"/>
        <v>0</v>
      </c>
      <c r="S204" s="11">
        <f t="shared" si="63"/>
        <v>-0.89131435509803814</v>
      </c>
      <c r="T204" s="11">
        <f t="shared" si="64"/>
        <v>-0.26686058535869411</v>
      </c>
      <c r="U204" s="11">
        <f>'OddsRatio_working_3-way'!S204-'OddsRatio_working_3-way'!R204^2/3</f>
        <v>-0.89131435509803814</v>
      </c>
      <c r="V204" s="11">
        <f>'OddsRatio_working_3-way'!S204*'OddsRatio_working_3-way'!R204/3-2*'OddsRatio_working_3-way'!R204^3/27-'OddsRatio_working_3-way'!T204</f>
        <v>0.26686058535869411</v>
      </c>
      <c r="W204" s="11">
        <f>'OddsRatio_working_3-way'!V204^2+4*'OddsRatio_working_3-way'!U204^3/27</f>
        <v>-3.3688674914363198E-2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0.16194385364405472</v>
      </c>
      <c r="Y204" s="11">
        <f>IF('OddsRatio_working_3-way'!W204&gt;=0,IF('OddsRatio_working_3-way'!V204+SQRT('OddsRatio_working_3-way'!W204)&gt;0,0,PI()),ACOS('OddsRatio_working_3-way'!V204/(2*'OddsRatio_working_3-way'!X204)))</f>
        <v>0.60248604126375038</v>
      </c>
      <c r="Z204" s="11">
        <f>'OddsRatio_working_3-way'!X204^(1/3)*COS('OddsRatio_working_3-way'!Y204/3)</f>
        <v>0.53411809765447482</v>
      </c>
      <c r="AA204" s="11">
        <f>'OddsRatio_working_3-way'!X204^(1/3)*COS(('OddsRatio_working_3-way'!Y204+2*PI())/3)</f>
        <v>-0.36122370298676398</v>
      </c>
      <c r="AB204" s="11">
        <f>'OddsRatio_working_3-way'!X204^(1/3)*COS(('OddsRatio_working_3-way'!Y204+4*PI())/3)</f>
        <v>-0.17289439466771095</v>
      </c>
      <c r="AC204" s="11">
        <f>'OddsRatio_working_3-way'!X204^(1/3)*SIN('OddsRatio_working_3-way'!Y204/3)</f>
        <v>0.1087319768543013</v>
      </c>
      <c r="AD204" s="11">
        <f>'OddsRatio_working_3-way'!X204^(1/3)*SIN(('OddsRatio_working_3-way'!Y204+2*PI())/3)</f>
        <v>0.40819385276264208</v>
      </c>
      <c r="AE204" s="11">
        <f>'OddsRatio_working_3-way'!X204^(1/3)*SIN(('OddsRatio_working_3-way'!Y204+4*PI())/3)</f>
        <v>-0.51692582961694344</v>
      </c>
      <c r="AF204" s="11">
        <f>-'OddsRatio_working_3-way'!U204/(3*'OddsRatio_working_3-way'!X204^(1/3))*COS(('OddsRatio_working_3-way'!Y204)/3)</f>
        <v>0.53411809765447482</v>
      </c>
      <c r="AG204" s="11">
        <f>-'OddsRatio_working_3-way'!U204/(3*'OddsRatio_working_3-way'!X204^(1/3))*COS(('OddsRatio_working_3-way'!Y204+2*PI())/3)</f>
        <v>-0.36122370298676393</v>
      </c>
      <c r="AH204" s="11">
        <f>-'OddsRatio_working_3-way'!U204/(3*'OddsRatio_working_3-way'!X204^(1/3))*COS(('OddsRatio_working_3-way'!Y204+4*PI())/3)</f>
        <v>-0.17289439466771092</v>
      </c>
      <c r="AI204" s="11">
        <f>'OddsRatio_working_3-way'!U204/(3*'OddsRatio_working_3-way'!X204^(1/3))*SIN(('OddsRatio_working_3-way'!Y204)/3)</f>
        <v>-0.10873197685430129</v>
      </c>
      <c r="AJ204" s="11">
        <f>'OddsRatio_working_3-way'!U204/(3*'OddsRatio_working_3-way'!X204^(1/3))*SIN(('OddsRatio_working_3-way'!Y204+2*PI())/3)</f>
        <v>-0.40819385276264203</v>
      </c>
      <c r="AK204" s="11">
        <f>'OddsRatio_working_3-way'!U204/(3*'OddsRatio_working_3-way'!X204^(1/3))*SIN(('OddsRatio_working_3-way'!Y204+4*PI())/3)</f>
        <v>0.51692582961694333</v>
      </c>
      <c r="AL204" s="11">
        <f>'OddsRatio_working_3-way'!Z204+'OddsRatio_working_3-way'!AF204</f>
        <v>1.0682361953089496</v>
      </c>
      <c r="AM204" s="11">
        <f>'OddsRatio_working_3-way'!AA204+'OddsRatio_working_3-way'!AG204</f>
        <v>-0.72244740597352797</v>
      </c>
      <c r="AN204" s="11">
        <f>'OddsRatio_working_3-way'!AB204+'OddsRatio_working_3-way'!AH204</f>
        <v>-0.3457887893354219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1.0682361953089496</v>
      </c>
      <c r="AS204" s="11">
        <f>IF(('OddsRatio_working_3-way'!X204=0),IF(Q204&gt;0,-Q204^(1/3),(-Q204)^(1/3)),'OddsRatio_working_3-way'!AM204-'OddsRatio_working_3-way'!R204/3)</f>
        <v>-0.72244740597352797</v>
      </c>
      <c r="AT204" s="11">
        <f>IF(('OddsRatio_working_3-way'!X204=0),IF(Q204&gt;0,-Q204^(1/3),(-Q204)^(1/3)),'OddsRatio_working_3-way'!AN204-'OddsRatio_working_3-way'!R204/3)</f>
        <v>-0.3457887893354219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2.19</v>
      </c>
      <c r="B205" s="4">
        <f>IF('True_Odds_Calculator_3-way'!B206="","",'True_Odds_Calculator_3-way'!B206)</f>
        <v>3.24</v>
      </c>
      <c r="C205" s="4">
        <f>IF('True_Odds_Calculator_3-way'!C206="","",'True_Odds_Calculator_3-way'!C206)</f>
        <v>3.66</v>
      </c>
      <c r="D205" s="9">
        <f t="shared" si="52"/>
        <v>0.44206682986941903</v>
      </c>
      <c r="E205" s="9">
        <f t="shared" si="53"/>
        <v>0.29623307315900965</v>
      </c>
      <c r="F205" s="9">
        <f t="shared" si="54"/>
        <v>0.26170009697157115</v>
      </c>
      <c r="G205" s="9">
        <f t="shared" si="55"/>
        <v>1.0605894217613416</v>
      </c>
      <c r="H205" s="9">
        <f t="shared" si="56"/>
        <v>2.2621014118959963</v>
      </c>
      <c r="I205" s="9">
        <f t="shared" si="57"/>
        <v>3.3757203047454052</v>
      </c>
      <c r="J205" s="9">
        <f t="shared" si="58"/>
        <v>3.8211678618851694</v>
      </c>
      <c r="K205" s="11">
        <f t="shared" si="59"/>
        <v>0.45662100456621008</v>
      </c>
      <c r="L205" s="11">
        <f t="shared" si="60"/>
        <v>0.30864197530864196</v>
      </c>
      <c r="M205" s="11">
        <f t="shared" si="61"/>
        <v>0.27322404371584696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-0.27302750846595591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0.23450228680161056</v>
      </c>
      <c r="Q205" s="11">
        <f>2*'OddsRatio_working_3-way'!K205*'OddsRatio_working_3-way'!L205*'OddsRatio_working_3-way'!M205</f>
        <v>7.701224525504452E-2</v>
      </c>
      <c r="R205" s="11">
        <f t="shared" si="62"/>
        <v>0</v>
      </c>
      <c r="S205" s="11">
        <f t="shared" si="63"/>
        <v>-0.85889619005496987</v>
      </c>
      <c r="T205" s="11">
        <f t="shared" si="64"/>
        <v>-0.28206771430376676</v>
      </c>
      <c r="U205" s="11">
        <f>'OddsRatio_working_3-way'!S205-'OddsRatio_working_3-way'!R205^2/3</f>
        <v>-0.85889619005496987</v>
      </c>
      <c r="V205" s="11">
        <f>'OddsRatio_working_3-way'!S205*'OddsRatio_working_3-way'!R205/3-2*'OddsRatio_working_3-way'!R205^3/27-'OddsRatio_working_3-way'!T205</f>
        <v>0.28206771430376676</v>
      </c>
      <c r="W205" s="11">
        <f>'OddsRatio_working_3-way'!V205^2+4*'OddsRatio_working_3-way'!U205^3/27</f>
        <v>-1.4305953971417151E-2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0.15318954714990229</v>
      </c>
      <c r="Y205" s="11">
        <f>IF('OddsRatio_working_3-way'!W205&gt;=0,IF('OddsRatio_working_3-way'!V205+SQRT('OddsRatio_working_3-way'!W205)&gt;0,0,PI()),ACOS('OddsRatio_working_3-way'!V205/(2*'OddsRatio_working_3-way'!X205)))</f>
        <v>0.40105575366174895</v>
      </c>
      <c r="Z205" s="11">
        <f>'OddsRatio_working_3-way'!X205^(1/3)*COS('OddsRatio_working_3-way'!Y205/3)</f>
        <v>0.53029471088067093</v>
      </c>
      <c r="AA205" s="11">
        <f>'OddsRatio_working_3-way'!X205^(1/3)*COS(('OddsRatio_working_3-way'!Y205+2*PI())/3)</f>
        <v>-0.32691050968889845</v>
      </c>
      <c r="AB205" s="11">
        <f>'OddsRatio_working_3-way'!X205^(1/3)*COS(('OddsRatio_working_3-way'!Y205+4*PI())/3)</f>
        <v>-0.20338420119177231</v>
      </c>
      <c r="AC205" s="11">
        <f>'OddsRatio_working_3-way'!X205^(1/3)*SIN('OddsRatio_working_3-way'!Y205/3)</f>
        <v>7.1317947462816444E-2</v>
      </c>
      <c r="AD205" s="11">
        <f>'OddsRatio_working_3-way'!X205^(1/3)*SIN(('OddsRatio_working_3-way'!Y205+2*PI())/3)</f>
        <v>0.42358971738377688</v>
      </c>
      <c r="AE205" s="11">
        <f>'OddsRatio_working_3-way'!X205^(1/3)*SIN(('OddsRatio_working_3-way'!Y205+4*PI())/3)</f>
        <v>-0.49490766484659343</v>
      </c>
      <c r="AF205" s="11">
        <f>-'OddsRatio_working_3-way'!U205/(3*'OddsRatio_working_3-way'!X205^(1/3))*COS(('OddsRatio_working_3-way'!Y205)/3)</f>
        <v>0.53029471088067082</v>
      </c>
      <c r="AG205" s="11">
        <f>-'OddsRatio_working_3-way'!U205/(3*'OddsRatio_working_3-way'!X205^(1/3))*COS(('OddsRatio_working_3-way'!Y205+2*PI())/3)</f>
        <v>-0.3269105096888984</v>
      </c>
      <c r="AH205" s="11">
        <f>-'OddsRatio_working_3-way'!U205/(3*'OddsRatio_working_3-way'!X205^(1/3))*COS(('OddsRatio_working_3-way'!Y205+4*PI())/3)</f>
        <v>-0.20338420119177228</v>
      </c>
      <c r="AI205" s="11">
        <f>'OddsRatio_working_3-way'!U205/(3*'OddsRatio_working_3-way'!X205^(1/3))*SIN(('OddsRatio_working_3-way'!Y205)/3)</f>
        <v>-7.1317947462816431E-2</v>
      </c>
      <c r="AJ205" s="11">
        <f>'OddsRatio_working_3-way'!U205/(3*'OddsRatio_working_3-way'!X205^(1/3))*SIN(('OddsRatio_working_3-way'!Y205+2*PI())/3)</f>
        <v>-0.42358971738377682</v>
      </c>
      <c r="AK205" s="11">
        <f>'OddsRatio_working_3-way'!U205/(3*'OddsRatio_working_3-way'!X205^(1/3))*SIN(('OddsRatio_working_3-way'!Y205+4*PI())/3)</f>
        <v>0.49490766484659332</v>
      </c>
      <c r="AL205" s="11">
        <f>'OddsRatio_working_3-way'!Z205+'OddsRatio_working_3-way'!AF205</f>
        <v>1.0605894217613416</v>
      </c>
      <c r="AM205" s="11">
        <f>'OddsRatio_working_3-way'!AA205+'OddsRatio_working_3-way'!AG205</f>
        <v>-0.65382101937779691</v>
      </c>
      <c r="AN205" s="11">
        <f>'OddsRatio_working_3-way'!AB205+'OddsRatio_working_3-way'!AH205</f>
        <v>-0.40676840238354461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1.0605894217613416</v>
      </c>
      <c r="AS205" s="11">
        <f>IF(('OddsRatio_working_3-way'!X205=0),IF(Q205&gt;0,-Q205^(1/3),(-Q205)^(1/3)),'OddsRatio_working_3-way'!AM205-'OddsRatio_working_3-way'!R205/3)</f>
        <v>-0.65382101937779691</v>
      </c>
      <c r="AT205" s="11">
        <f>IF(('OddsRatio_working_3-way'!X205=0),IF(Q205&gt;0,-Q205^(1/3),(-Q205)^(1/3)),'OddsRatio_working_3-way'!AN205-'OddsRatio_working_3-way'!R205/3)</f>
        <v>-0.40676840238354461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2.85</v>
      </c>
      <c r="B206" s="4">
        <f>IF('True_Odds_Calculator_3-way'!B207="","",'True_Odds_Calculator_3-way'!B207)</f>
        <v>3.5</v>
      </c>
      <c r="C206" s="4">
        <f>IF('True_Odds_Calculator_3-way'!C207="","",'True_Odds_Calculator_3-way'!C207)</f>
        <v>2.4900000000000002</v>
      </c>
      <c r="D206" s="9">
        <f t="shared" si="52"/>
        <v>0.33793271057904728</v>
      </c>
      <c r="E206" s="9">
        <f t="shared" si="53"/>
        <v>0.27415845432393593</v>
      </c>
      <c r="F206" s="9">
        <f t="shared" si="54"/>
        <v>0.38790883509701685</v>
      </c>
      <c r="G206" s="9">
        <f t="shared" si="55"/>
        <v>1.0590102683004412</v>
      </c>
      <c r="H206" s="9">
        <f t="shared" si="56"/>
        <v>2.9591689963558165</v>
      </c>
      <c r="I206" s="9">
        <f t="shared" si="57"/>
        <v>3.647525670751103</v>
      </c>
      <c r="J206" s="9">
        <f t="shared" si="58"/>
        <v>2.5779252997676574</v>
      </c>
      <c r="K206" s="11">
        <f t="shared" si="59"/>
        <v>0.35087719298245612</v>
      </c>
      <c r="L206" s="11">
        <f t="shared" si="60"/>
        <v>0.2857142857142857</v>
      </c>
      <c r="M206" s="11">
        <f t="shared" si="61"/>
        <v>0.40160642570281119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-0.27745065474932318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0.23512596752926487</v>
      </c>
      <c r="Q206" s="11">
        <f>2*'OddsRatio_working_3-way'!K206*'OddsRatio_working_3-way'!L206*'OddsRatio_working_3-way'!M206</f>
        <v>8.0522591619611256E-2</v>
      </c>
      <c r="R206" s="11">
        <f t="shared" si="62"/>
        <v>0</v>
      </c>
      <c r="S206" s="11">
        <f t="shared" si="63"/>
        <v>-0.84745147832396117</v>
      </c>
      <c r="T206" s="11">
        <f t="shared" si="64"/>
        <v>-0.29022310901505516</v>
      </c>
      <c r="U206" s="11">
        <f>'OddsRatio_working_3-way'!S206-'OddsRatio_working_3-way'!R206^2/3</f>
        <v>-0.84745147832396117</v>
      </c>
      <c r="V206" s="11">
        <f>'OddsRatio_working_3-way'!S206*'OddsRatio_working_3-way'!R206/3-2*'OddsRatio_working_3-way'!R206^3/27-'OddsRatio_working_3-way'!T206</f>
        <v>0.29022310901505516</v>
      </c>
      <c r="W206" s="11">
        <f>'OddsRatio_working_3-way'!V206^2+4*'OddsRatio_working_3-way'!U206^3/27</f>
        <v>-5.9361210483913074E-3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0.15013791497716017</v>
      </c>
      <c r="Y206" s="11">
        <f>IF('OddsRatio_working_3-way'!W206&gt;=0,IF('OddsRatio_working_3-way'!V206+SQRT('OddsRatio_working_3-way'!W206)&gt;0,0,PI()),ACOS('OddsRatio_working_3-way'!V206/(2*'OddsRatio_working_3-way'!X206)))</f>
        <v>0.25948708588949998</v>
      </c>
      <c r="Z206" s="11">
        <f>'OddsRatio_working_3-way'!X206^(1/3)*COS('OddsRatio_working_3-way'!Y206/3)</f>
        <v>0.5295051341502206</v>
      </c>
      <c r="AA206" s="11">
        <f>'OddsRatio_working_3-way'!X206^(1/3)*COS(('OddsRatio_working_3-way'!Y206+2*PI())/3)</f>
        <v>-0.30451566884557035</v>
      </c>
      <c r="AB206" s="11">
        <f>'OddsRatio_working_3-way'!X206^(1/3)*COS(('OddsRatio_working_3-way'!Y206+4*PI())/3)</f>
        <v>-0.22498946530465011</v>
      </c>
      <c r="AC206" s="11">
        <f>'OddsRatio_working_3-way'!X206^(1/3)*SIN('OddsRatio_working_3-way'!Y206/3)</f>
        <v>4.5914475021979283E-2</v>
      </c>
      <c r="AD206" s="11">
        <f>'OddsRatio_working_3-way'!X206^(1/3)*SIN(('OddsRatio_working_3-way'!Y206+2*PI())/3)</f>
        <v>0.43560766009738855</v>
      </c>
      <c r="AE206" s="11">
        <f>'OddsRatio_working_3-way'!X206^(1/3)*SIN(('OddsRatio_working_3-way'!Y206+4*PI())/3)</f>
        <v>-0.48152213511936787</v>
      </c>
      <c r="AF206" s="11">
        <f>-'OddsRatio_working_3-way'!U206/(3*'OddsRatio_working_3-way'!X206^(1/3))*COS(('OddsRatio_working_3-way'!Y206)/3)</f>
        <v>0.52950513415022049</v>
      </c>
      <c r="AG206" s="11">
        <f>-'OddsRatio_working_3-way'!U206/(3*'OddsRatio_working_3-way'!X206^(1/3))*COS(('OddsRatio_working_3-way'!Y206+2*PI())/3)</f>
        <v>-0.3045156688455703</v>
      </c>
      <c r="AH206" s="11">
        <f>-'OddsRatio_working_3-way'!U206/(3*'OddsRatio_working_3-way'!X206^(1/3))*COS(('OddsRatio_working_3-way'!Y206+4*PI())/3)</f>
        <v>-0.22498946530465005</v>
      </c>
      <c r="AI206" s="11">
        <f>'OddsRatio_working_3-way'!U206/(3*'OddsRatio_working_3-way'!X206^(1/3))*SIN(('OddsRatio_working_3-way'!Y206)/3)</f>
        <v>-4.5914475021979269E-2</v>
      </c>
      <c r="AJ206" s="11">
        <f>'OddsRatio_working_3-way'!U206/(3*'OddsRatio_working_3-way'!X206^(1/3))*SIN(('OddsRatio_working_3-way'!Y206+2*PI())/3)</f>
        <v>-0.43560766009738844</v>
      </c>
      <c r="AK206" s="11">
        <f>'OddsRatio_working_3-way'!U206/(3*'OddsRatio_working_3-way'!X206^(1/3))*SIN(('OddsRatio_working_3-way'!Y206+4*PI())/3)</f>
        <v>0.48152213511936776</v>
      </c>
      <c r="AL206" s="11">
        <f>'OddsRatio_working_3-way'!Z206+'OddsRatio_working_3-way'!AF206</f>
        <v>1.0590102683004412</v>
      </c>
      <c r="AM206" s="11">
        <f>'OddsRatio_working_3-way'!AA206+'OddsRatio_working_3-way'!AG206</f>
        <v>-0.60903133769114071</v>
      </c>
      <c r="AN206" s="11">
        <f>'OddsRatio_working_3-way'!AB206+'OddsRatio_working_3-way'!AH206</f>
        <v>-0.44997893060930017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1.0590102683004412</v>
      </c>
      <c r="AS206" s="11">
        <f>IF(('OddsRatio_working_3-way'!X206=0),IF(Q206&gt;0,-Q206^(1/3),(-Q206)^(1/3)),'OddsRatio_working_3-way'!AM206-'OddsRatio_working_3-way'!R206/3)</f>
        <v>-0.60903133769114071</v>
      </c>
      <c r="AT206" s="11">
        <f>IF(('OddsRatio_working_3-way'!X206=0),IF(Q206&gt;0,-Q206^(1/3),(-Q206)^(1/3)),'OddsRatio_working_3-way'!AN206-'OddsRatio_working_3-way'!R206/3)</f>
        <v>-0.44997893060930017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1.19</v>
      </c>
      <c r="B207" s="4">
        <f>IF('True_Odds_Calculator_3-way'!B208="","",'True_Odds_Calculator_3-way'!B208)</f>
        <v>7.06</v>
      </c>
      <c r="C207" s="4">
        <f>IF('True_Odds_Calculator_3-way'!C208="","",'True_Odds_Calculator_3-way'!C208)</f>
        <v>14.84</v>
      </c>
      <c r="D207" s="9">
        <f t="shared" si="52"/>
        <v>0.81817746604953134</v>
      </c>
      <c r="E207" s="9">
        <f t="shared" si="53"/>
        <v>0.12364108161787513</v>
      </c>
      <c r="F207" s="9">
        <f t="shared" si="54"/>
        <v>5.8181452332593871E-2</v>
      </c>
      <c r="G207" s="9">
        <f t="shared" si="55"/>
        <v>1.1696248610011637</v>
      </c>
      <c r="H207" s="9">
        <f t="shared" si="56"/>
        <v>1.2222287235902209</v>
      </c>
      <c r="I207" s="9">
        <f t="shared" si="57"/>
        <v>8.0879266576670528</v>
      </c>
      <c r="J207" s="9">
        <f t="shared" si="58"/>
        <v>17.187608076256105</v>
      </c>
      <c r="K207" s="11">
        <f t="shared" si="59"/>
        <v>0.84033613445378152</v>
      </c>
      <c r="L207" s="11">
        <f t="shared" si="60"/>
        <v>0.14164305949008499</v>
      </c>
      <c r="M207" s="11">
        <f t="shared" si="61"/>
        <v>6.7385444743935305E-2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-0.12781350714426576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0.16113666590159501</v>
      </c>
      <c r="Q207" s="11">
        <f>2*'OddsRatio_working_3-way'!K207*'OddsRatio_working_3-way'!L207*'OddsRatio_working_3-way'!M207</f>
        <v>1.6041479930472374E-2</v>
      </c>
      <c r="R207" s="11">
        <f t="shared" si="62"/>
        <v>0</v>
      </c>
      <c r="S207" s="11">
        <f t="shared" si="63"/>
        <v>-1.2607170361088418</v>
      </c>
      <c r="T207" s="11">
        <f t="shared" si="64"/>
        <v>-0.12550692245981501</v>
      </c>
      <c r="U207" s="11">
        <f>'OddsRatio_working_3-way'!S207-'OddsRatio_working_3-way'!R207^2/3</f>
        <v>-1.2607170361088418</v>
      </c>
      <c r="V207" s="11">
        <f>'OddsRatio_working_3-way'!S207*'OddsRatio_working_3-way'!R207/3-2*'OddsRatio_working_3-way'!R207^3/27-'OddsRatio_working_3-way'!T207</f>
        <v>0.12550692245981501</v>
      </c>
      <c r="W207" s="11">
        <f>'OddsRatio_working_3-way'!V207^2+4*'OddsRatio_working_3-way'!U207^3/27</f>
        <v>-0.28110624106651821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0.2724234886403209</v>
      </c>
      <c r="Y207" s="11">
        <f>IF('OddsRatio_working_3-way'!W207&gt;=0,IF('OddsRatio_working_3-way'!V207+SQRT('OddsRatio_working_3-way'!W207)&gt;0,0,PI()),ACOS('OddsRatio_working_3-way'!V207/(2*'OddsRatio_working_3-way'!X207)))</f>
        <v>1.3383563062630808</v>
      </c>
      <c r="Z207" s="11">
        <f>'OddsRatio_working_3-way'!X207^(1/3)*COS('OddsRatio_working_3-way'!Y207/3)</f>
        <v>0.58481243050058185</v>
      </c>
      <c r="AA207" s="11">
        <f>'OddsRatio_working_3-way'!X207^(1/3)*COS(('OddsRatio_working_3-way'!Y207+2*PI())/3)</f>
        <v>-0.53463560008254452</v>
      </c>
      <c r="AB207" s="11">
        <f>'OddsRatio_working_3-way'!X207^(1/3)*COS(('OddsRatio_working_3-way'!Y207+4*PI())/3)</f>
        <v>-5.0176830418037784E-2</v>
      </c>
      <c r="AC207" s="11">
        <f>'OddsRatio_working_3-way'!X207^(1/3)*SIN('OddsRatio_working_3-way'!Y207/3)</f>
        <v>0.27970240107707817</v>
      </c>
      <c r="AD207" s="11">
        <f>'OddsRatio_working_3-way'!X207^(1/3)*SIN(('OddsRatio_working_3-way'!Y207+2*PI())/3)</f>
        <v>0.3666112207238863</v>
      </c>
      <c r="AE207" s="11">
        <f>'OddsRatio_working_3-way'!X207^(1/3)*SIN(('OddsRatio_working_3-way'!Y207+4*PI())/3)</f>
        <v>-0.64631362180096441</v>
      </c>
      <c r="AF207" s="11">
        <f>-'OddsRatio_working_3-way'!U207/(3*'OddsRatio_working_3-way'!X207^(1/3))*COS(('OddsRatio_working_3-way'!Y207)/3)</f>
        <v>0.58481243050058185</v>
      </c>
      <c r="AG207" s="11">
        <f>-'OddsRatio_working_3-way'!U207/(3*'OddsRatio_working_3-way'!X207^(1/3))*COS(('OddsRatio_working_3-way'!Y207+2*PI())/3)</f>
        <v>-0.53463560008254452</v>
      </c>
      <c r="AH207" s="11">
        <f>-'OddsRatio_working_3-way'!U207/(3*'OddsRatio_working_3-way'!X207^(1/3))*COS(('OddsRatio_working_3-way'!Y207+4*PI())/3)</f>
        <v>-5.0176830418037784E-2</v>
      </c>
      <c r="AI207" s="11">
        <f>'OddsRatio_working_3-way'!U207/(3*'OddsRatio_working_3-way'!X207^(1/3))*SIN(('OddsRatio_working_3-way'!Y207)/3)</f>
        <v>-0.27970240107707817</v>
      </c>
      <c r="AJ207" s="11">
        <f>'OddsRatio_working_3-way'!U207/(3*'OddsRatio_working_3-way'!X207^(1/3))*SIN(('OddsRatio_working_3-way'!Y207+2*PI())/3)</f>
        <v>-0.3666112207238863</v>
      </c>
      <c r="AK207" s="11">
        <f>'OddsRatio_working_3-way'!U207/(3*'OddsRatio_working_3-way'!X207^(1/3))*SIN(('OddsRatio_working_3-way'!Y207+4*PI())/3)</f>
        <v>0.64631362180096441</v>
      </c>
      <c r="AL207" s="11">
        <f>'OddsRatio_working_3-way'!Z207+'OddsRatio_working_3-way'!AF207</f>
        <v>1.1696248610011637</v>
      </c>
      <c r="AM207" s="11">
        <f>'OddsRatio_working_3-way'!AA207+'OddsRatio_working_3-way'!AG207</f>
        <v>-1.069271200165089</v>
      </c>
      <c r="AN207" s="11">
        <f>'OddsRatio_working_3-way'!AB207+'OddsRatio_working_3-way'!AH207</f>
        <v>-0.10035366083607557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1.1696248610011637</v>
      </c>
      <c r="AS207" s="11">
        <f>IF(('OddsRatio_working_3-way'!X207=0),IF(Q207&gt;0,-Q207^(1/3),(-Q207)^(1/3)),'OddsRatio_working_3-way'!AM207-'OddsRatio_working_3-way'!R207/3)</f>
        <v>-1.069271200165089</v>
      </c>
      <c r="AT207" s="11">
        <f>IF(('OddsRatio_working_3-way'!X207=0),IF(Q207&gt;0,-Q207^(1/3),(-Q207)^(1/3)),'OddsRatio_working_3-way'!AN207-'OddsRatio_working_3-way'!R207/3)</f>
        <v>-0.10035366083607557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1.57</v>
      </c>
      <c r="B208" s="4">
        <f>IF('True_Odds_Calculator_3-way'!B209="","",'True_Odds_Calculator_3-way'!B209)</f>
        <v>4.3099999999999996</v>
      </c>
      <c r="C208" s="4">
        <f>IF('True_Odds_Calculator_3-way'!C209="","",'True_Odds_Calculator_3-way'!C209)</f>
        <v>5.65</v>
      </c>
      <c r="D208" s="9">
        <f t="shared" si="52"/>
        <v>0.61740005402337994</v>
      </c>
      <c r="E208" s="9">
        <f t="shared" si="53"/>
        <v>0.21745834763767602</v>
      </c>
      <c r="F208" s="9">
        <f t="shared" si="54"/>
        <v>0.16514159833894404</v>
      </c>
      <c r="G208" s="9">
        <f t="shared" si="55"/>
        <v>1.0871848342471322</v>
      </c>
      <c r="H208" s="9">
        <f t="shared" si="56"/>
        <v>1.6196953555208655</v>
      </c>
      <c r="I208" s="9">
        <f t="shared" si="57"/>
        <v>4.5985818013580078</v>
      </c>
      <c r="J208" s="9">
        <f t="shared" si="58"/>
        <v>6.0554094792491657</v>
      </c>
      <c r="K208" s="11">
        <f t="shared" si="59"/>
        <v>0.63694267515923564</v>
      </c>
      <c r="L208" s="11">
        <f t="shared" si="60"/>
        <v>0.23201856148491881</v>
      </c>
      <c r="M208" s="11">
        <f t="shared" si="61"/>
        <v>0.17699115044247787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-0.22947238631240896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0.22311237579238563</v>
      </c>
      <c r="Q208" s="11">
        <f>2*'OddsRatio_working_3-way'!K208*'OddsRatio_working_3-way'!L208*'OddsRatio_working_3-way'!M208</f>
        <v>5.23123976066555E-2</v>
      </c>
      <c r="R208" s="11">
        <f t="shared" si="62"/>
        <v>0</v>
      </c>
      <c r="S208" s="11">
        <f t="shared" si="63"/>
        <v>-0.9722842010656364</v>
      </c>
      <c r="T208" s="11">
        <f t="shared" si="64"/>
        <v>-0.22796815968713641</v>
      </c>
      <c r="U208" s="11">
        <f>'OddsRatio_working_3-way'!S208-'OddsRatio_working_3-way'!R208^2/3</f>
        <v>-0.9722842010656364</v>
      </c>
      <c r="V208" s="11">
        <f>'OddsRatio_working_3-way'!S208*'OddsRatio_working_3-way'!R208/3-2*'OddsRatio_working_3-way'!R208^3/27-'OddsRatio_working_3-way'!T208</f>
        <v>0.22796815968713641</v>
      </c>
      <c r="W208" s="11">
        <f>'OddsRatio_working_3-way'!V208^2+4*'OddsRatio_working_3-way'!U208^3/27</f>
        <v>-8.4198786229272127E-2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0.1845049240944614</v>
      </c>
      <c r="Y208" s="11">
        <f>IF('OddsRatio_working_3-way'!W208&gt;=0,IF('OddsRatio_working_3-way'!V208+SQRT('OddsRatio_working_3-way'!W208)&gt;0,0,PI()),ACOS('OddsRatio_working_3-way'!V208/(2*'OddsRatio_working_3-way'!X208)))</f>
        <v>0.90487560461115568</v>
      </c>
      <c r="Z208" s="11">
        <f>'OddsRatio_working_3-way'!X208^(1/3)*COS('OddsRatio_working_3-way'!Y208/3)</f>
        <v>0.5435924171235661</v>
      </c>
      <c r="AA208" s="11">
        <f>'OddsRatio_working_3-way'!X208^(1/3)*COS(('OddsRatio_working_3-way'!Y208+2*PI())/3)</f>
        <v>-0.4182595599529359</v>
      </c>
      <c r="AB208" s="11">
        <f>'OddsRatio_working_3-way'!X208^(1/3)*COS(('OddsRatio_working_3-way'!Y208+4*PI())/3)</f>
        <v>-0.12533285717063006</v>
      </c>
      <c r="AC208" s="11">
        <f>'OddsRatio_working_3-way'!X208^(1/3)*SIN('OddsRatio_working_3-way'!Y208/3)</f>
        <v>0.16912131070419381</v>
      </c>
      <c r="AD208" s="11">
        <f>'OddsRatio_working_3-way'!X208^(1/3)*SIN(('OddsRatio_working_3-way'!Y208+2*PI())/3)</f>
        <v>0.38620418718149846</v>
      </c>
      <c r="AE208" s="11">
        <f>'OddsRatio_working_3-way'!X208^(1/3)*SIN(('OddsRatio_working_3-way'!Y208+4*PI())/3)</f>
        <v>-0.5553254978856923</v>
      </c>
      <c r="AF208" s="11">
        <f>-'OddsRatio_working_3-way'!U208/(3*'OddsRatio_working_3-way'!X208^(1/3))*COS(('OddsRatio_working_3-way'!Y208)/3)</f>
        <v>0.5435924171235661</v>
      </c>
      <c r="AG208" s="11">
        <f>-'OddsRatio_working_3-way'!U208/(3*'OddsRatio_working_3-way'!X208^(1/3))*COS(('OddsRatio_working_3-way'!Y208+2*PI())/3)</f>
        <v>-0.4182595599529359</v>
      </c>
      <c r="AH208" s="11">
        <f>-'OddsRatio_working_3-way'!U208/(3*'OddsRatio_working_3-way'!X208^(1/3))*COS(('OddsRatio_working_3-way'!Y208+4*PI())/3)</f>
        <v>-0.12533285717063006</v>
      </c>
      <c r="AI208" s="11">
        <f>'OddsRatio_working_3-way'!U208/(3*'OddsRatio_working_3-way'!X208^(1/3))*SIN(('OddsRatio_working_3-way'!Y208)/3)</f>
        <v>-0.16912131070419381</v>
      </c>
      <c r="AJ208" s="11">
        <f>'OddsRatio_working_3-way'!U208/(3*'OddsRatio_working_3-way'!X208^(1/3))*SIN(('OddsRatio_working_3-way'!Y208+2*PI())/3)</f>
        <v>-0.38620418718149846</v>
      </c>
      <c r="AK208" s="11">
        <f>'OddsRatio_working_3-way'!U208/(3*'OddsRatio_working_3-way'!X208^(1/3))*SIN(('OddsRatio_working_3-way'!Y208+4*PI())/3)</f>
        <v>0.5553254978856923</v>
      </c>
      <c r="AL208" s="11">
        <f>'OddsRatio_working_3-way'!Z208+'OddsRatio_working_3-way'!AF208</f>
        <v>1.0871848342471322</v>
      </c>
      <c r="AM208" s="11">
        <f>'OddsRatio_working_3-way'!AA208+'OddsRatio_working_3-way'!AG208</f>
        <v>-0.8365191199058718</v>
      </c>
      <c r="AN208" s="11">
        <f>'OddsRatio_working_3-way'!AB208+'OddsRatio_working_3-way'!AH208</f>
        <v>-0.25066571434126012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1.0871848342471322</v>
      </c>
      <c r="AS208" s="11">
        <f>IF(('OddsRatio_working_3-way'!X208=0),IF(Q208&gt;0,-Q208^(1/3),(-Q208)^(1/3)),'OddsRatio_working_3-way'!AM208-'OddsRatio_working_3-way'!R208/3)</f>
        <v>-0.8365191199058718</v>
      </c>
      <c r="AT208" s="11">
        <f>IF(('OddsRatio_working_3-way'!X208=0),IF(Q208&gt;0,-Q208^(1/3),(-Q208)^(1/3)),'OddsRatio_working_3-way'!AN208-'OddsRatio_working_3-way'!R208/3)</f>
        <v>-0.25066571434126012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4.62</v>
      </c>
      <c r="B209" s="4">
        <f>IF('True_Odds_Calculator_3-way'!B210="","",'True_Odds_Calculator_3-way'!B210)</f>
        <v>3.95</v>
      </c>
      <c r="C209" s="4">
        <f>IF('True_Odds_Calculator_3-way'!C210="","",'True_Odds_Calculator_3-way'!C210)</f>
        <v>1.75</v>
      </c>
      <c r="D209" s="9">
        <f t="shared" si="52"/>
        <v>0.20503941456048178</v>
      </c>
      <c r="E209" s="9">
        <f t="shared" si="53"/>
        <v>0.24041211134619747</v>
      </c>
      <c r="F209" s="9">
        <f t="shared" si="54"/>
        <v>0.55454847409332064</v>
      </c>
      <c r="G209" s="9">
        <f t="shared" si="55"/>
        <v>1.0710251594265925</v>
      </c>
      <c r="H209" s="9">
        <f t="shared" si="56"/>
        <v>4.8771110771242654</v>
      </c>
      <c r="I209" s="9">
        <f t="shared" si="57"/>
        <v>4.159524220308449</v>
      </c>
      <c r="J209" s="9">
        <f t="shared" si="58"/>
        <v>1.8032688695699446</v>
      </c>
      <c r="K209" s="11">
        <f t="shared" si="59"/>
        <v>0.21645021645021645</v>
      </c>
      <c r="L209" s="11">
        <f t="shared" si="60"/>
        <v>0.25316455696202528</v>
      </c>
      <c r="M209" s="11">
        <f t="shared" si="61"/>
        <v>0.5714285714285714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-0.25079260703130501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0.22921021112702847</v>
      </c>
      <c r="Q209" s="11">
        <f>2*'OddsRatio_working_3-way'!K209*'OddsRatio_working_3-way'!L209*'OddsRatio_working_3-way'!M209</f>
        <v>6.2625740745089739E-2</v>
      </c>
      <c r="R209" s="11">
        <f t="shared" si="62"/>
        <v>0</v>
      </c>
      <c r="S209" s="11">
        <f t="shared" si="63"/>
        <v>-0.91394325311358748</v>
      </c>
      <c r="T209" s="11">
        <f t="shared" si="64"/>
        <v>-0.2497112713425102</v>
      </c>
      <c r="U209" s="11">
        <f>'OddsRatio_working_3-way'!S209-'OddsRatio_working_3-way'!R209^2/3</f>
        <v>-0.91394325311358748</v>
      </c>
      <c r="V209" s="11">
        <f>'OddsRatio_working_3-way'!S209*'OddsRatio_working_3-way'!R209/3-2*'OddsRatio_working_3-way'!R209^3/27-'OddsRatio_working_3-way'!T209</f>
        <v>0.2497112713425102</v>
      </c>
      <c r="W209" s="11">
        <f>'OddsRatio_working_3-way'!V209^2+4*'OddsRatio_working_3-way'!U209^3/27</f>
        <v>-5.074201940359855E-2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0.16815003600883596</v>
      </c>
      <c r="Y209" s="11">
        <f>IF('OddsRatio_working_3-way'!W209&gt;=0,IF('OddsRatio_working_3-way'!V209+SQRT('OddsRatio_working_3-way'!W209)&gt;0,0,PI()),ACOS('OddsRatio_working_3-way'!V209/(2*'OddsRatio_working_3-way'!X209)))</f>
        <v>0.73396385662409569</v>
      </c>
      <c r="Z209" s="11">
        <f>'OddsRatio_working_3-way'!X209^(1/3)*COS('OddsRatio_working_3-way'!Y209/3)</f>
        <v>0.53551257971329635</v>
      </c>
      <c r="AA209" s="11">
        <f>'OddsRatio_working_3-way'!X209^(1/3)*COS(('OddsRatio_working_3-way'!Y209+2*PI())/3)</f>
        <v>-0.38353850353821828</v>
      </c>
      <c r="AB209" s="11">
        <f>'OddsRatio_working_3-way'!X209^(1/3)*COS(('OddsRatio_working_3-way'!Y209+4*PI())/3)</f>
        <v>-0.15197407617507822</v>
      </c>
      <c r="AC209" s="11">
        <f>'OddsRatio_working_3-way'!X209^(1/3)*SIN('OddsRatio_working_3-way'!Y209/3)</f>
        <v>0.13369378447285055</v>
      </c>
      <c r="AD209" s="11">
        <f>'OddsRatio_working_3-way'!X209^(1/3)*SIN(('OddsRatio_working_3-way'!Y209+2*PI())/3)</f>
        <v>0.39692060584142858</v>
      </c>
      <c r="AE209" s="11">
        <f>'OddsRatio_working_3-way'!X209^(1/3)*SIN(('OddsRatio_working_3-way'!Y209+4*PI())/3)</f>
        <v>-0.53061439031427904</v>
      </c>
      <c r="AF209" s="11">
        <f>-'OddsRatio_working_3-way'!U209/(3*'OddsRatio_working_3-way'!X209^(1/3))*COS(('OddsRatio_working_3-way'!Y209)/3)</f>
        <v>0.53551257971329624</v>
      </c>
      <c r="AG209" s="11">
        <f>-'OddsRatio_working_3-way'!U209/(3*'OddsRatio_working_3-way'!X209^(1/3))*COS(('OddsRatio_working_3-way'!Y209+2*PI())/3)</f>
        <v>-0.38353850353821822</v>
      </c>
      <c r="AH209" s="11">
        <f>-'OddsRatio_working_3-way'!U209/(3*'OddsRatio_working_3-way'!X209^(1/3))*COS(('OddsRatio_working_3-way'!Y209+4*PI())/3)</f>
        <v>-0.15197407617507816</v>
      </c>
      <c r="AI209" s="11">
        <f>'OddsRatio_working_3-way'!U209/(3*'OddsRatio_working_3-way'!X209^(1/3))*SIN(('OddsRatio_working_3-way'!Y209)/3)</f>
        <v>-0.13369378447285052</v>
      </c>
      <c r="AJ209" s="11">
        <f>'OddsRatio_working_3-way'!U209/(3*'OddsRatio_working_3-way'!X209^(1/3))*SIN(('OddsRatio_working_3-way'!Y209+2*PI())/3)</f>
        <v>-0.39692060584142852</v>
      </c>
      <c r="AK209" s="11">
        <f>'OddsRatio_working_3-way'!U209/(3*'OddsRatio_working_3-way'!X209^(1/3))*SIN(('OddsRatio_working_3-way'!Y209+4*PI())/3)</f>
        <v>0.53061439031427893</v>
      </c>
      <c r="AL209" s="11">
        <f>'OddsRatio_working_3-way'!Z209+'OddsRatio_working_3-way'!AF209</f>
        <v>1.0710251594265925</v>
      </c>
      <c r="AM209" s="11">
        <f>'OddsRatio_working_3-way'!AA209+'OddsRatio_working_3-way'!AG209</f>
        <v>-0.76707700707643656</v>
      </c>
      <c r="AN209" s="11">
        <f>'OddsRatio_working_3-way'!AB209+'OddsRatio_working_3-way'!AH209</f>
        <v>-0.30394815235015638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1.0710251594265925</v>
      </c>
      <c r="AS209" s="11">
        <f>IF(('OddsRatio_working_3-way'!X209=0),IF(Q209&gt;0,-Q209^(1/3),(-Q209)^(1/3)),'OddsRatio_working_3-way'!AM209-'OddsRatio_working_3-way'!R209/3)</f>
        <v>-0.76707700707643656</v>
      </c>
      <c r="AT209" s="11">
        <f>IF(('OddsRatio_working_3-way'!X209=0),IF(Q209&gt;0,-Q209^(1/3),(-Q209)^(1/3)),'OddsRatio_working_3-way'!AN209-'OddsRatio_working_3-way'!R209/3)</f>
        <v>-0.30394815235015638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1.7</v>
      </c>
      <c r="B210" s="4">
        <f>IF('True_Odds_Calculator_3-way'!B211="","",'True_Odds_Calculator_3-way'!B211)</f>
        <v>3.91</v>
      </c>
      <c r="C210" s="4">
        <f>IF('True_Odds_Calculator_3-way'!C211="","",'True_Odds_Calculator_3-way'!C211)</f>
        <v>5.39</v>
      </c>
      <c r="D210" s="9">
        <f t="shared" si="52"/>
        <v>0.57585331776353132</v>
      </c>
      <c r="E210" s="9">
        <f t="shared" si="53"/>
        <v>0.2461867252110537</v>
      </c>
      <c r="F210" s="9">
        <f t="shared" si="54"/>
        <v>0.17795995702541464</v>
      </c>
      <c r="G210" s="9">
        <f t="shared" si="55"/>
        <v>1.0522190514064218</v>
      </c>
      <c r="H210" s="9">
        <f t="shared" si="56"/>
        <v>1.7365533359844953</v>
      </c>
      <c r="I210" s="9">
        <f t="shared" si="57"/>
        <v>4.0619574395926863</v>
      </c>
      <c r="J210" s="9">
        <f t="shared" si="58"/>
        <v>5.6192416356741921</v>
      </c>
      <c r="K210" s="11">
        <f t="shared" si="59"/>
        <v>0.58823529411764708</v>
      </c>
      <c r="L210" s="11">
        <f t="shared" si="60"/>
        <v>0.25575447570332482</v>
      </c>
      <c r="M210" s="11">
        <f t="shared" si="61"/>
        <v>0.1855287569573284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-0.24959800241882357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0.22329322335769936</v>
      </c>
      <c r="Q210" s="11">
        <f>2*'OddsRatio_working_3-way'!K210*'OddsRatio_working_3-way'!L210*'OddsRatio_working_3-way'!M210</f>
        <v>5.5823305839424825E-2</v>
      </c>
      <c r="R210" s="11">
        <f t="shared" si="62"/>
        <v>0</v>
      </c>
      <c r="S210" s="11">
        <f t="shared" si="63"/>
        <v>-0.89461141993842963</v>
      </c>
      <c r="T210" s="11">
        <f t="shared" si="64"/>
        <v>-0.22365285498460735</v>
      </c>
      <c r="U210" s="11">
        <f>'OddsRatio_working_3-way'!S210-'OddsRatio_working_3-way'!R210^2/3</f>
        <v>-0.89461141993842963</v>
      </c>
      <c r="V210" s="11">
        <f>'OddsRatio_working_3-way'!S210*'OddsRatio_working_3-way'!R210/3-2*'OddsRatio_working_3-way'!R210^3/27-'OddsRatio_working_3-way'!T210</f>
        <v>0.22365285498460735</v>
      </c>
      <c r="W210" s="11">
        <f>'OddsRatio_working_3-way'!V210^2+4*'OddsRatio_working_3-way'!U210^3/27</f>
        <v>-5.6051103172790467E-2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0.16284325493826593</v>
      </c>
      <c r="Y210" s="11">
        <f>IF('OddsRatio_working_3-way'!W210&gt;=0,IF('OddsRatio_working_3-way'!V210+SQRT('OddsRatio_working_3-way'!W210)&gt;0,0,PI()),ACOS('OddsRatio_working_3-way'!V210/(2*'OddsRatio_working_3-way'!X210)))</f>
        <v>0.81384004240967278</v>
      </c>
      <c r="Z210" s="11">
        <f>'OddsRatio_working_3-way'!X210^(1/3)*COS('OddsRatio_working_3-way'!Y210/3)</f>
        <v>0.5261095257032109</v>
      </c>
      <c r="AA210" s="11">
        <f>'OddsRatio_working_3-way'!X210^(1/3)*COS(('OddsRatio_working_3-way'!Y210+2*PI())/3)</f>
        <v>-0.38978057004123912</v>
      </c>
      <c r="AB210" s="11">
        <f>'OddsRatio_working_3-way'!X210^(1/3)*COS(('OddsRatio_working_3-way'!Y210+4*PI())/3)</f>
        <v>-0.13632895566197195</v>
      </c>
      <c r="AC210" s="11">
        <f>'OddsRatio_working_3-way'!X210^(1/3)*SIN('OddsRatio_working_3-way'!Y210/3)</f>
        <v>0.14633035778841527</v>
      </c>
      <c r="AD210" s="11">
        <f>'OddsRatio_working_3-way'!X210^(1/3)*SIN(('OddsRatio_working_3-way'!Y210+2*PI())/3)</f>
        <v>0.38245903553775518</v>
      </c>
      <c r="AE210" s="11">
        <f>'OddsRatio_working_3-way'!X210^(1/3)*SIN(('OddsRatio_working_3-way'!Y210+4*PI())/3)</f>
        <v>-0.52878939332617036</v>
      </c>
      <c r="AF210" s="11">
        <f>-'OddsRatio_working_3-way'!U210/(3*'OddsRatio_working_3-way'!X210^(1/3))*COS(('OddsRatio_working_3-way'!Y210)/3)</f>
        <v>0.5261095257032109</v>
      </c>
      <c r="AG210" s="11">
        <f>-'OddsRatio_working_3-way'!U210/(3*'OddsRatio_working_3-way'!X210^(1/3))*COS(('OddsRatio_working_3-way'!Y210+2*PI())/3)</f>
        <v>-0.38978057004123912</v>
      </c>
      <c r="AH210" s="11">
        <f>-'OddsRatio_working_3-way'!U210/(3*'OddsRatio_working_3-way'!X210^(1/3))*COS(('OddsRatio_working_3-way'!Y210+4*PI())/3)</f>
        <v>-0.13632895566197195</v>
      </c>
      <c r="AI210" s="11">
        <f>'OddsRatio_working_3-way'!U210/(3*'OddsRatio_working_3-way'!X210^(1/3))*SIN(('OddsRatio_working_3-way'!Y210)/3)</f>
        <v>-0.14633035778841527</v>
      </c>
      <c r="AJ210" s="11">
        <f>'OddsRatio_working_3-way'!U210/(3*'OddsRatio_working_3-way'!X210^(1/3))*SIN(('OddsRatio_working_3-way'!Y210+2*PI())/3)</f>
        <v>-0.38245903553775518</v>
      </c>
      <c r="AK210" s="11">
        <f>'OddsRatio_working_3-way'!U210/(3*'OddsRatio_working_3-way'!X210^(1/3))*SIN(('OddsRatio_working_3-way'!Y210+4*PI())/3)</f>
        <v>0.52878939332617036</v>
      </c>
      <c r="AL210" s="11">
        <f>'OddsRatio_working_3-way'!Z210+'OddsRatio_working_3-way'!AF210</f>
        <v>1.0522190514064218</v>
      </c>
      <c r="AM210" s="11">
        <f>'OddsRatio_working_3-way'!AA210+'OddsRatio_working_3-way'!AG210</f>
        <v>-0.77956114008247823</v>
      </c>
      <c r="AN210" s="11">
        <f>'OddsRatio_working_3-way'!AB210+'OddsRatio_working_3-way'!AH210</f>
        <v>-0.2726579113239439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1.0522190514064218</v>
      </c>
      <c r="AS210" s="11">
        <f>IF(('OddsRatio_working_3-way'!X210=0),IF(Q210&gt;0,-Q210^(1/3),(-Q210)^(1/3)),'OddsRatio_working_3-way'!AM210-'OddsRatio_working_3-way'!R210/3)</f>
        <v>-0.77956114008247823</v>
      </c>
      <c r="AT210" s="11">
        <f>IF(('OddsRatio_working_3-way'!X210=0),IF(Q210&gt;0,-Q210^(1/3),(-Q210)^(1/3)),'OddsRatio_working_3-way'!AN210-'OddsRatio_working_3-way'!R210/3)</f>
        <v>-0.2726579113239439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3.45</v>
      </c>
      <c r="B211" s="4">
        <f>IF('True_Odds_Calculator_3-way'!B212="","",'True_Odds_Calculator_3-way'!B212)</f>
        <v>3.47</v>
      </c>
      <c r="C211" s="4">
        <f>IF('True_Odds_Calculator_3-way'!C212="","",'True_Odds_Calculator_3-way'!C212)</f>
        <v>2.2200000000000002</v>
      </c>
      <c r="D211" s="9">
        <f t="shared" si="52"/>
        <v>0.28097280215364395</v>
      </c>
      <c r="E211" s="9">
        <f t="shared" si="53"/>
        <v>0.27933322512404135</v>
      </c>
      <c r="F211" s="9">
        <f t="shared" si="54"/>
        <v>0.43969397272231475</v>
      </c>
      <c r="G211" s="9">
        <f t="shared" si="55"/>
        <v>1.0445156494413879</v>
      </c>
      <c r="H211" s="9">
        <f t="shared" si="56"/>
        <v>3.5590633411314005</v>
      </c>
      <c r="I211" s="9">
        <f t="shared" si="57"/>
        <v>3.5799536541202275</v>
      </c>
      <c r="J211" s="9">
        <f t="shared" si="58"/>
        <v>2.2743090923184934</v>
      </c>
      <c r="K211" s="11">
        <f t="shared" si="59"/>
        <v>0.28985507246376813</v>
      </c>
      <c r="L211" s="11">
        <f t="shared" si="60"/>
        <v>0.28818443804034583</v>
      </c>
      <c r="M211" s="11">
        <f t="shared" si="61"/>
        <v>0.4504504504504504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-0.27779301667285639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0.23102917477056051</v>
      </c>
      <c r="Q211" s="11">
        <f>2*'OddsRatio_working_3-way'!K211*'OddsRatio_working_3-way'!L211*'OddsRatio_working_3-way'!M211</f>
        <v>7.5253802856860119E-2</v>
      </c>
      <c r="R211" s="11">
        <f t="shared" si="62"/>
        <v>0</v>
      </c>
      <c r="S211" s="11">
        <f t="shared" si="63"/>
        <v>-0.83165940432056495</v>
      </c>
      <c r="T211" s="11">
        <f t="shared" si="64"/>
        <v>-0.27089882876891375</v>
      </c>
      <c r="U211" s="11">
        <f>'OddsRatio_working_3-way'!S211-'OddsRatio_working_3-way'!R211^2/3</f>
        <v>-0.83165940432056495</v>
      </c>
      <c r="V211" s="11">
        <f>'OddsRatio_working_3-way'!S211*'OddsRatio_working_3-way'!R211/3-2*'OddsRatio_working_3-way'!R211^3/27-'OddsRatio_working_3-way'!T211</f>
        <v>0.27089882876891375</v>
      </c>
      <c r="W211" s="11">
        <f>'OddsRatio_working_3-way'!V211^2+4*'OddsRatio_working_3-way'!U211^3/27</f>
        <v>-1.1832098941883459E-2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0.14596084609429741</v>
      </c>
      <c r="Y211" s="11">
        <f>IF('OddsRatio_working_3-way'!W211&gt;=0,IF('OddsRatio_working_3-way'!V211+SQRT('OddsRatio_working_3-way'!W211)&gt;0,0,PI()),ACOS('OddsRatio_working_3-way'!V211/(2*'OddsRatio_working_3-way'!X211)))</f>
        <v>0.3818292405291781</v>
      </c>
      <c r="Z211" s="11">
        <f>'OddsRatio_working_3-way'!X211^(1/3)*COS('OddsRatio_working_3-way'!Y211/3)</f>
        <v>0.52225782472069393</v>
      </c>
      <c r="AA211" s="11">
        <f>'OddsRatio_working_3-way'!X211^(1/3)*COS(('OddsRatio_working_3-way'!Y211+2*PI())/3)</f>
        <v>-0.31900744437911877</v>
      </c>
      <c r="AB211" s="11">
        <f>'OddsRatio_working_3-way'!X211^(1/3)*COS(('OddsRatio_working_3-way'!Y211+4*PI())/3)</f>
        <v>-0.2032503803415753</v>
      </c>
      <c r="AC211" s="11">
        <f>'OddsRatio_working_3-way'!X211^(1/3)*SIN('OddsRatio_working_3-way'!Y211/3)</f>
        <v>6.6832372082676547E-2</v>
      </c>
      <c r="AD211" s="11">
        <f>'OddsRatio_working_3-way'!X211^(1/3)*SIN(('OddsRatio_working_3-way'!Y211+2*PI())/3)</f>
        <v>0.41887235749198326</v>
      </c>
      <c r="AE211" s="11">
        <f>'OddsRatio_working_3-way'!X211^(1/3)*SIN(('OddsRatio_working_3-way'!Y211+4*PI())/3)</f>
        <v>-0.48570472957465971</v>
      </c>
      <c r="AF211" s="11">
        <f>-'OddsRatio_working_3-way'!U211/(3*'OddsRatio_working_3-way'!X211^(1/3))*COS(('OddsRatio_working_3-way'!Y211)/3)</f>
        <v>0.52225782472069382</v>
      </c>
      <c r="AG211" s="11">
        <f>-'OddsRatio_working_3-way'!U211/(3*'OddsRatio_working_3-way'!X211^(1/3))*COS(('OddsRatio_working_3-way'!Y211+2*PI())/3)</f>
        <v>-0.31900744437911865</v>
      </c>
      <c r="AH211" s="11">
        <f>-'OddsRatio_working_3-way'!U211/(3*'OddsRatio_working_3-way'!X211^(1/3))*COS(('OddsRatio_working_3-way'!Y211+4*PI())/3)</f>
        <v>-0.20325038034157528</v>
      </c>
      <c r="AI211" s="11">
        <f>'OddsRatio_working_3-way'!U211/(3*'OddsRatio_working_3-way'!X211^(1/3))*SIN(('OddsRatio_working_3-way'!Y211)/3)</f>
        <v>-6.6832372082676533E-2</v>
      </c>
      <c r="AJ211" s="11">
        <f>'OddsRatio_working_3-way'!U211/(3*'OddsRatio_working_3-way'!X211^(1/3))*SIN(('OddsRatio_working_3-way'!Y211+2*PI())/3)</f>
        <v>-0.41887235749198315</v>
      </c>
      <c r="AK211" s="11">
        <f>'OddsRatio_working_3-way'!U211/(3*'OddsRatio_working_3-way'!X211^(1/3))*SIN(('OddsRatio_working_3-way'!Y211+4*PI())/3)</f>
        <v>0.4857047295746596</v>
      </c>
      <c r="AL211" s="11">
        <f>'OddsRatio_working_3-way'!Z211+'OddsRatio_working_3-way'!AF211</f>
        <v>1.0445156494413879</v>
      </c>
      <c r="AM211" s="11">
        <f>'OddsRatio_working_3-way'!AA211+'OddsRatio_working_3-way'!AG211</f>
        <v>-0.63801488875823742</v>
      </c>
      <c r="AN211" s="11">
        <f>'OddsRatio_working_3-way'!AB211+'OddsRatio_working_3-way'!AH211</f>
        <v>-0.40650076068315055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1.0445156494413879</v>
      </c>
      <c r="AS211" s="11">
        <f>IF(('OddsRatio_working_3-way'!X211=0),IF(Q211&gt;0,-Q211^(1/3),(-Q211)^(1/3)),'OddsRatio_working_3-way'!AM211-'OddsRatio_working_3-way'!R211/3)</f>
        <v>-0.63801488875823742</v>
      </c>
      <c r="AT211" s="11">
        <f>IF(('OddsRatio_working_3-way'!X211=0),IF(Q211&gt;0,-Q211^(1/3),(-Q211)^(1/3)),'OddsRatio_working_3-way'!AN211-'OddsRatio_working_3-way'!R211/3)</f>
        <v>-0.40650076068315055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2.65</v>
      </c>
      <c r="B212" s="4">
        <f>IF('True_Odds_Calculator_3-way'!B213="","",'True_Odds_Calculator_3-way'!B213)</f>
        <v>3.56</v>
      </c>
      <c r="C212" s="4">
        <f>IF('True_Odds_Calculator_3-way'!C213="","",'True_Odds_Calculator_3-way'!C213)</f>
        <v>2.71</v>
      </c>
      <c r="D212" s="9">
        <f t="shared" si="52"/>
        <v>0.36778305765156272</v>
      </c>
      <c r="E212" s="9">
        <f t="shared" si="53"/>
        <v>0.27269909467419484</v>
      </c>
      <c r="F212" s="9">
        <f t="shared" si="54"/>
        <v>0.35951784767424261</v>
      </c>
      <c r="G212" s="9">
        <f t="shared" si="55"/>
        <v>1.0418146656567426</v>
      </c>
      <c r="H212" s="9">
        <f t="shared" si="56"/>
        <v>2.7189941983336245</v>
      </c>
      <c r="I212" s="9">
        <f t="shared" si="57"/>
        <v>3.6670455440812604</v>
      </c>
      <c r="J212" s="9">
        <f t="shared" si="58"/>
        <v>2.7815030782730297</v>
      </c>
      <c r="K212" s="11">
        <f t="shared" si="59"/>
        <v>0.37735849056603776</v>
      </c>
      <c r="L212" s="11">
        <f t="shared" si="60"/>
        <v>0.2808988764044944</v>
      </c>
      <c r="M212" s="11">
        <f t="shared" si="61"/>
        <v>0.36900369003690037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-0.28252368171339104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0.23155626934687831</v>
      </c>
      <c r="Q212" s="11">
        <f>2*'OddsRatio_working_3-way'!K212*'OddsRatio_working_3-way'!L212*'OddsRatio_working_3-way'!M212</f>
        <v>7.8228469373945383E-2</v>
      </c>
      <c r="R212" s="11">
        <f t="shared" si="62"/>
        <v>0</v>
      </c>
      <c r="S212" s="11">
        <f t="shared" si="63"/>
        <v>-0.81959950381003055</v>
      </c>
      <c r="T212" s="11">
        <f t="shared" si="64"/>
        <v>-0.27689172426014552</v>
      </c>
      <c r="U212" s="11">
        <f>'OddsRatio_working_3-way'!S212-'OddsRatio_working_3-way'!R212^2/3</f>
        <v>-0.81959950381003055</v>
      </c>
      <c r="V212" s="11">
        <f>'OddsRatio_working_3-way'!S212*'OddsRatio_working_3-way'!R212/3-2*'OddsRatio_working_3-way'!R212^3/27-'OddsRatio_working_3-way'!T212</f>
        <v>0.27689172426014552</v>
      </c>
      <c r="W212" s="11">
        <f>'OddsRatio_working_3-way'!V212^2+4*'OddsRatio_working_3-way'!U212^3/27</f>
        <v>-4.8954935693491242E-3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0.1427975144506248</v>
      </c>
      <c r="Y212" s="11">
        <f>IF('OddsRatio_working_3-way'!W212&gt;=0,IF('OddsRatio_working_3-way'!V212+SQRT('OddsRatio_working_3-way'!W212)&gt;0,0,PI()),ACOS('OddsRatio_working_3-way'!V212/(2*'OddsRatio_working_3-way'!X212)))</f>
        <v>0.24750893641795679</v>
      </c>
      <c r="Z212" s="11">
        <f>'OddsRatio_working_3-way'!X212^(1/3)*COS('OddsRatio_working_3-way'!Y212/3)</f>
        <v>0.52090733282837143</v>
      </c>
      <c r="AA212" s="11">
        <f>'OddsRatio_working_3-way'!X212^(1/3)*COS(('OddsRatio_working_3-way'!Y212+2*PI())/3)</f>
        <v>-0.29775700281633383</v>
      </c>
      <c r="AB212" s="11">
        <f>'OddsRatio_working_3-way'!X212^(1/3)*COS(('OddsRatio_working_3-way'!Y212+4*PI())/3)</f>
        <v>-0.22315033001203782</v>
      </c>
      <c r="AC212" s="11">
        <f>'OddsRatio_working_3-way'!X212^(1/3)*SIN('OddsRatio_working_3-way'!Y212/3)</f>
        <v>4.3074182626902886E-2</v>
      </c>
      <c r="AD212" s="11">
        <f>'OddsRatio_working_3-way'!X212^(1/3)*SIN(('OddsRatio_working_3-way'!Y212+2*PI())/3)</f>
        <v>0.42958189193351404</v>
      </c>
      <c r="AE212" s="11">
        <f>'OddsRatio_working_3-way'!X212^(1/3)*SIN(('OddsRatio_working_3-way'!Y212+4*PI())/3)</f>
        <v>-0.47265607456041675</v>
      </c>
      <c r="AF212" s="11">
        <f>-'OddsRatio_working_3-way'!U212/(3*'OddsRatio_working_3-way'!X212^(1/3))*COS(('OddsRatio_working_3-way'!Y212)/3)</f>
        <v>0.52090733282837132</v>
      </c>
      <c r="AG212" s="11">
        <f>-'OddsRatio_working_3-way'!U212/(3*'OddsRatio_working_3-way'!X212^(1/3))*COS(('OddsRatio_working_3-way'!Y212+2*PI())/3)</f>
        <v>-0.29775700281633377</v>
      </c>
      <c r="AH212" s="11">
        <f>-'OddsRatio_working_3-way'!U212/(3*'OddsRatio_working_3-way'!X212^(1/3))*COS(('OddsRatio_working_3-way'!Y212+4*PI())/3)</f>
        <v>-0.22315033001203777</v>
      </c>
      <c r="AI212" s="11">
        <f>'OddsRatio_working_3-way'!U212/(3*'OddsRatio_working_3-way'!X212^(1/3))*SIN(('OddsRatio_working_3-way'!Y212)/3)</f>
        <v>-4.3074182626902879E-2</v>
      </c>
      <c r="AJ212" s="11">
        <f>'OddsRatio_working_3-way'!U212/(3*'OddsRatio_working_3-way'!X212^(1/3))*SIN(('OddsRatio_working_3-way'!Y212+2*PI())/3)</f>
        <v>-0.42958189193351398</v>
      </c>
      <c r="AK212" s="11">
        <f>'OddsRatio_working_3-way'!U212/(3*'OddsRatio_working_3-way'!X212^(1/3))*SIN(('OddsRatio_working_3-way'!Y212+4*PI())/3)</f>
        <v>0.47265607456041664</v>
      </c>
      <c r="AL212" s="11">
        <f>'OddsRatio_working_3-way'!Z212+'OddsRatio_working_3-way'!AF212</f>
        <v>1.0418146656567426</v>
      </c>
      <c r="AM212" s="11">
        <f>'OddsRatio_working_3-way'!AA212+'OddsRatio_working_3-way'!AG212</f>
        <v>-0.59551400563266754</v>
      </c>
      <c r="AN212" s="11">
        <f>'OddsRatio_working_3-way'!AB212+'OddsRatio_working_3-way'!AH212</f>
        <v>-0.44630066002407559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1.0418146656567426</v>
      </c>
      <c r="AS212" s="11">
        <f>IF(('OddsRatio_working_3-way'!X212=0),IF(Q212&gt;0,-Q212^(1/3),(-Q212)^(1/3)),'OddsRatio_working_3-way'!AM212-'OddsRatio_working_3-way'!R212/3)</f>
        <v>-0.59551400563266754</v>
      </c>
      <c r="AT212" s="11">
        <f>IF(('OddsRatio_working_3-way'!X212=0),IF(Q212&gt;0,-Q212^(1/3),(-Q212)^(1/3)),'OddsRatio_working_3-way'!AN212-'OddsRatio_working_3-way'!R212/3)</f>
        <v>-0.44630066002407559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2.2599999999999998</v>
      </c>
      <c r="B213" s="4">
        <f>IF('True_Odds_Calculator_3-way'!B214="","",'True_Odds_Calculator_3-way'!B214)</f>
        <v>3.39</v>
      </c>
      <c r="C213" s="4">
        <f>IF('True_Odds_Calculator_3-way'!C214="","",'True_Odds_Calculator_3-way'!C214)</f>
        <v>3.32</v>
      </c>
      <c r="D213" s="9">
        <f t="shared" si="52"/>
        <v>0.42806060043113131</v>
      </c>
      <c r="E213" s="9">
        <f t="shared" si="53"/>
        <v>0.28293487667363465</v>
      </c>
      <c r="F213" s="9">
        <f t="shared" si="54"/>
        <v>0.28900452289523398</v>
      </c>
      <c r="G213" s="9">
        <f t="shared" si="55"/>
        <v>1.060410974359272</v>
      </c>
      <c r="H213" s="9">
        <f t="shared" si="56"/>
        <v>2.3361178276926831</v>
      </c>
      <c r="I213" s="9">
        <f t="shared" si="57"/>
        <v>3.5343822287186599</v>
      </c>
      <c r="J213" s="9">
        <f t="shared" si="58"/>
        <v>3.4601534605135109</v>
      </c>
      <c r="K213" s="11">
        <f t="shared" si="59"/>
        <v>0.44247787610619471</v>
      </c>
      <c r="L213" s="11">
        <f t="shared" si="60"/>
        <v>0.29498525073746312</v>
      </c>
      <c r="M213" s="11">
        <f t="shared" si="61"/>
        <v>0.30120481927710846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-0.27466935641382983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0.23470811745690573</v>
      </c>
      <c r="Q213" s="11">
        <f>2*'OddsRatio_working_3-way'!K213*'OddsRatio_working_3-way'!L213*'OddsRatio_working_3-way'!M213</f>
        <v>7.8629185077690372E-2</v>
      </c>
      <c r="R213" s="11">
        <f t="shared" si="62"/>
        <v>0</v>
      </c>
      <c r="S213" s="11">
        <f t="shared" si="63"/>
        <v>-0.85451147707676345</v>
      </c>
      <c r="T213" s="11">
        <f t="shared" si="64"/>
        <v>-0.28626850153325412</v>
      </c>
      <c r="U213" s="11">
        <f>'OddsRatio_working_3-way'!S213-'OddsRatio_working_3-way'!R213^2/3</f>
        <v>-0.85451147707676345</v>
      </c>
      <c r="V213" s="11">
        <f>'OddsRatio_working_3-way'!S213*'OddsRatio_working_3-way'!R213/3-2*'OddsRatio_working_3-way'!R213^3/27-'OddsRatio_working_3-way'!T213</f>
        <v>0.28626850153325412</v>
      </c>
      <c r="W213" s="11">
        <f>'OddsRatio_working_3-way'!V213^2+4*'OddsRatio_working_3-way'!U213^3/27</f>
        <v>-1.0488214603639079E-2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0.15201798378295064</v>
      </c>
      <c r="Y213" s="11">
        <f>IF('OddsRatio_working_3-way'!W213&gt;=0,IF('OddsRatio_working_3-way'!V213+SQRT('OddsRatio_working_3-way'!W213)&gt;0,0,PI()),ACOS('OddsRatio_working_3-way'!V213/(2*'OddsRatio_working_3-way'!X213)))</f>
        <v>0.34356052772267431</v>
      </c>
      <c r="Z213" s="11">
        <f>'OddsRatio_working_3-way'!X213^(1/3)*COS('OddsRatio_working_3-way'!Y213/3)</f>
        <v>0.53020548717963589</v>
      </c>
      <c r="AA213" s="11">
        <f>'OddsRatio_working_3-way'!X213^(1/3)*COS(('OddsRatio_working_3-way'!Y213+2*PI())/3)</f>
        <v>-0.31791822704537809</v>
      </c>
      <c r="AB213" s="11">
        <f>'OddsRatio_working_3-way'!X213^(1/3)*COS(('OddsRatio_working_3-way'!Y213+4*PI())/3)</f>
        <v>-0.21228726013425792</v>
      </c>
      <c r="AC213" s="11">
        <f>'OddsRatio_working_3-way'!X213^(1/3)*SIN('OddsRatio_working_3-way'!Y213/3)</f>
        <v>6.0986067180895664E-2</v>
      </c>
      <c r="AD213" s="11">
        <f>'OddsRatio_working_3-way'!X213^(1/3)*SIN(('OddsRatio_working_3-way'!Y213+2*PI())/3)</f>
        <v>0.42867838753302129</v>
      </c>
      <c r="AE213" s="11">
        <f>'OddsRatio_working_3-way'!X213^(1/3)*SIN(('OddsRatio_working_3-way'!Y213+4*PI())/3)</f>
        <v>-0.48966445471391701</v>
      </c>
      <c r="AF213" s="11">
        <f>-'OddsRatio_working_3-way'!U213/(3*'OddsRatio_working_3-way'!X213^(1/3))*COS(('OddsRatio_working_3-way'!Y213)/3)</f>
        <v>0.530205487179636</v>
      </c>
      <c r="AG213" s="11">
        <f>-'OddsRatio_working_3-way'!U213/(3*'OddsRatio_working_3-way'!X213^(1/3))*COS(('OddsRatio_working_3-way'!Y213+2*PI())/3)</f>
        <v>-0.31791822704537814</v>
      </c>
      <c r="AH213" s="11">
        <f>-'OddsRatio_working_3-way'!U213/(3*'OddsRatio_working_3-way'!X213^(1/3))*COS(('OddsRatio_working_3-way'!Y213+4*PI())/3)</f>
        <v>-0.21228726013425797</v>
      </c>
      <c r="AI213" s="11">
        <f>'OddsRatio_working_3-way'!U213/(3*'OddsRatio_working_3-way'!X213^(1/3))*SIN(('OddsRatio_working_3-way'!Y213)/3)</f>
        <v>-6.0986067180895678E-2</v>
      </c>
      <c r="AJ213" s="11">
        <f>'OddsRatio_working_3-way'!U213/(3*'OddsRatio_working_3-way'!X213^(1/3))*SIN(('OddsRatio_working_3-way'!Y213+2*PI())/3)</f>
        <v>-0.4286783875330214</v>
      </c>
      <c r="AK213" s="11">
        <f>'OddsRatio_working_3-way'!U213/(3*'OddsRatio_working_3-way'!X213^(1/3))*SIN(('OddsRatio_working_3-way'!Y213+4*PI())/3)</f>
        <v>0.48966445471391712</v>
      </c>
      <c r="AL213" s="11">
        <f>'OddsRatio_working_3-way'!Z213+'OddsRatio_working_3-way'!AF213</f>
        <v>1.060410974359272</v>
      </c>
      <c r="AM213" s="11">
        <f>'OddsRatio_working_3-way'!AA213+'OddsRatio_working_3-way'!AG213</f>
        <v>-0.63583645409075618</v>
      </c>
      <c r="AN213" s="11">
        <f>'OddsRatio_working_3-way'!AB213+'OddsRatio_working_3-way'!AH213</f>
        <v>-0.42457452026851589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1.060410974359272</v>
      </c>
      <c r="AS213" s="11">
        <f>IF(('OddsRatio_working_3-way'!X213=0),IF(Q213&gt;0,-Q213^(1/3),(-Q213)^(1/3)),'OddsRatio_working_3-way'!AM213-'OddsRatio_working_3-way'!R213/3)</f>
        <v>-0.63583645409075618</v>
      </c>
      <c r="AT213" s="11">
        <f>IF(('OddsRatio_working_3-way'!X213=0),IF(Q213&gt;0,-Q213^(1/3),(-Q213)^(1/3)),'OddsRatio_working_3-way'!AN213-'OddsRatio_working_3-way'!R213/3)</f>
        <v>-0.42457452026851589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1.59</v>
      </c>
      <c r="B186" s="4">
        <f>IF('True_Odds_Calculator_2-way'!B187="","",'True_Odds_Calculator_2-way'!B187)</f>
        <v>2.44</v>
      </c>
      <c r="C186" s="4">
        <f t="shared" si="8"/>
        <v>3.8766883183833478E-2</v>
      </c>
      <c r="D186" s="4">
        <f t="shared" si="10"/>
        <v>1.640561569688769</v>
      </c>
      <c r="E186" s="4">
        <f t="shared" si="11"/>
        <v>2.561130182202271</v>
      </c>
      <c r="G186" s="4">
        <f t="shared" si="9"/>
        <v>1.0387668831838335</v>
      </c>
    </row>
    <row r="187" spans="1:7" x14ac:dyDescent="0.2">
      <c r="A187" s="4">
        <f>IF('True_Odds_Calculator_2-way'!A188="","",'True_Odds_Calculator_2-way'!A188)</f>
        <v>1.66</v>
      </c>
      <c r="B187" s="4">
        <f>IF('True_Odds_Calculator_2-way'!B188="","",'True_Odds_Calculator_2-way'!B188)</f>
        <v>2.3199999999999998</v>
      </c>
      <c r="C187" s="4">
        <f t="shared" si="8"/>
        <v>3.3444121312837582E-2</v>
      </c>
      <c r="D187" s="4">
        <f t="shared" si="10"/>
        <v>1.707394928178755</v>
      </c>
      <c r="E187" s="4">
        <f t="shared" si="11"/>
        <v>2.4136375031336175</v>
      </c>
      <c r="G187" s="4">
        <f t="shared" si="9"/>
        <v>1.0334441213128376</v>
      </c>
    </row>
    <row r="188" spans="1:7" x14ac:dyDescent="0.2">
      <c r="A188" s="4">
        <f>IF('True_Odds_Calculator_2-way'!A189="","",'True_Odds_Calculator_2-way'!A189)</f>
        <v>1.68</v>
      </c>
      <c r="B188" s="4">
        <f>IF('True_Odds_Calculator_2-way'!B189="","",'True_Odds_Calculator_2-way'!B189)</f>
        <v>2.2400000000000002</v>
      </c>
      <c r="C188" s="4">
        <f t="shared" si="8"/>
        <v>4.1666666666666519E-2</v>
      </c>
      <c r="D188" s="4">
        <f t="shared" si="10"/>
        <v>1.7409326424870464</v>
      </c>
      <c r="E188" s="4">
        <f t="shared" si="11"/>
        <v>2.3496503496503496</v>
      </c>
      <c r="G188" s="4">
        <f t="shared" si="9"/>
        <v>1.0416666666666665</v>
      </c>
    </row>
    <row r="189" spans="1:7" x14ac:dyDescent="0.2">
      <c r="A189" s="4">
        <f>IF('True_Odds_Calculator_2-way'!A190="","",'True_Odds_Calculator_2-way'!A190)</f>
        <v>1.86</v>
      </c>
      <c r="B189" s="4">
        <f>IF('True_Odds_Calculator_2-way'!B190="","",'True_Odds_Calculator_2-way'!B190)</f>
        <v>1.99</v>
      </c>
      <c r="C189" s="4">
        <f t="shared" si="8"/>
        <v>4.0146971416220811E-2</v>
      </c>
      <c r="D189" s="4">
        <f t="shared" si="10"/>
        <v>1.9321396878425641</v>
      </c>
      <c r="E189" s="4">
        <f t="shared" si="11"/>
        <v>2.0728005824046591</v>
      </c>
      <c r="G189" s="4">
        <f t="shared" si="9"/>
        <v>1.0401469714162208</v>
      </c>
    </row>
    <row r="190" spans="1:7" x14ac:dyDescent="0.2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</v>
      </c>
      <c r="C190" s="4">
        <f t="shared" si="8"/>
        <v>3.6644165863066513E-2</v>
      </c>
      <c r="D190" s="4">
        <f t="shared" si="10"/>
        <v>1.8934875228241022</v>
      </c>
      <c r="E190" s="4">
        <f t="shared" si="11"/>
        <v>2.119209809264305</v>
      </c>
      <c r="G190" s="4">
        <f t="shared" si="9"/>
        <v>1.0366441658630665</v>
      </c>
    </row>
    <row r="191" spans="1:7" x14ac:dyDescent="0.2">
      <c r="A191" s="4">
        <f>IF('True_Odds_Calculator_2-way'!A192="","",'True_Odds_Calculator_2-way'!A192)</f>
        <v>1.8</v>
      </c>
      <c r="B191" s="4">
        <f>IF('True_Odds_Calculator_2-way'!B192="","",'True_Odds_Calculator_2-way'!B192)</f>
        <v>2.0499999999999998</v>
      </c>
      <c r="C191" s="4">
        <f t="shared" si="8"/>
        <v>4.3360433604336057E-2</v>
      </c>
      <c r="D191" s="4">
        <f t="shared" si="10"/>
        <v>1.8730964467005078</v>
      </c>
      <c r="E191" s="4">
        <f t="shared" si="11"/>
        <v>2.1453488372093021</v>
      </c>
      <c r="G191" s="4">
        <f t="shared" si="9"/>
        <v>1.0433604336043361</v>
      </c>
    </row>
    <row r="192" spans="1:7" x14ac:dyDescent="0.2">
      <c r="A192" s="4">
        <f>IF('True_Odds_Calculator_2-way'!A193="","",'True_Odds_Calculator_2-way'!A193)</f>
        <v>1.75</v>
      </c>
      <c r="B192" s="4">
        <f>IF('True_Odds_Calculator_2-way'!B193="","",'True_Odds_Calculator_2-way'!B193)</f>
        <v>2.12</v>
      </c>
      <c r="C192" s="4">
        <f t="shared" si="8"/>
        <v>4.3126684636118462E-2</v>
      </c>
      <c r="D192" s="4">
        <f t="shared" si="10"/>
        <v>1.8186274509803919</v>
      </c>
      <c r="E192" s="4">
        <f t="shared" si="11"/>
        <v>2.2215568862275448</v>
      </c>
      <c r="G192" s="4">
        <f t="shared" si="9"/>
        <v>1.0431266846361185</v>
      </c>
    </row>
    <row r="193" spans="1:7" x14ac:dyDescent="0.2">
      <c r="A193" s="4">
        <f>IF('True_Odds_Calculator_2-way'!A194="","",'True_Odds_Calculator_2-way'!A194)</f>
        <v>1.85</v>
      </c>
      <c r="B193" s="4">
        <f>IF('True_Odds_Calculator_2-way'!B194="","",'True_Odds_Calculator_2-way'!B194)</f>
        <v>2.04</v>
      </c>
      <c r="C193" s="4">
        <f t="shared" si="8"/>
        <v>3.0736618971912932E-2</v>
      </c>
      <c r="D193" s="4">
        <f t="shared" si="10"/>
        <v>1.9041372351160444</v>
      </c>
      <c r="E193" s="4">
        <f t="shared" si="11"/>
        <v>2.1060267857142851</v>
      </c>
      <c r="G193" s="4">
        <f t="shared" si="9"/>
        <v>1.0307366189719129</v>
      </c>
    </row>
    <row r="194" spans="1:7" x14ac:dyDescent="0.2">
      <c r="A194" s="4">
        <f>IF('True_Odds_Calculator_2-way'!A195="","",'True_Odds_Calculator_2-way'!A195)</f>
        <v>1.93</v>
      </c>
      <c r="B194" s="4">
        <f>IF('True_Odds_Calculator_2-way'!B195="","",'True_Odds_Calculator_2-way'!B195)</f>
        <v>1.95</v>
      </c>
      <c r="C194" s="4">
        <f t="shared" ref="C194:C257" si="12">IF(A194="","",((1/A194)+(1/B194))-1)</f>
        <v>3.0955227846419575E-2</v>
      </c>
      <c r="D194" s="4">
        <f t="shared" si="10"/>
        <v>1.9894277785119598</v>
      </c>
      <c r="E194" s="4">
        <f t="shared" si="11"/>
        <v>2.0106851876586083</v>
      </c>
      <c r="G194" s="4">
        <f t="shared" ref="G194:G257" si="13">IF(A194="","",C194+1)</f>
        <v>1.0309552278464196</v>
      </c>
    </row>
    <row r="195" spans="1:7" x14ac:dyDescent="0.2">
      <c r="A195" s="4">
        <f>IF('True_Odds_Calculator_2-way'!A196="","",'True_Odds_Calculator_2-way'!A196)</f>
        <v>1.63</v>
      </c>
      <c r="B195" s="4">
        <f>IF('True_Odds_Calculator_2-way'!B196="","",'True_Odds_Calculator_2-way'!B196)</f>
        <v>2.39</v>
      </c>
      <c r="C195" s="4">
        <f t="shared" si="12"/>
        <v>3.19069743563416E-2</v>
      </c>
      <c r="D195" s="4">
        <f t="shared" ref="D195:D258" si="14">IF(A195="","",(2*A195)/(2-($C195*A195)))</f>
        <v>1.6735184827201064</v>
      </c>
      <c r="E195" s="4">
        <f t="shared" ref="E195:E258" si="15">IF(B195="","",(2*B195)/(2-($C195*B195)))</f>
        <v>2.4847402493861024</v>
      </c>
      <c r="G195" s="4">
        <f t="shared" si="13"/>
        <v>1.0319069743563416</v>
      </c>
    </row>
    <row r="196" spans="1:7" x14ac:dyDescent="0.2">
      <c r="A196" s="4">
        <f>IF('True_Odds_Calculator_2-way'!A197="","",'True_Odds_Calculator_2-way'!A197)</f>
        <v>1.63</v>
      </c>
      <c r="B196" s="4">
        <f>IF('True_Odds_Calculator_2-way'!B197="","",'True_Odds_Calculator_2-way'!B197)</f>
        <v>2.37</v>
      </c>
      <c r="C196" s="4">
        <f t="shared" si="12"/>
        <v>3.5437860785379582E-2</v>
      </c>
      <c r="D196" s="4">
        <f t="shared" si="14"/>
        <v>1.6784775477395666</v>
      </c>
      <c r="E196" s="4">
        <f t="shared" si="15"/>
        <v>2.4738881239793793</v>
      </c>
      <c r="G196" s="4">
        <f t="shared" si="13"/>
        <v>1.0354378607853796</v>
      </c>
    </row>
    <row r="197" spans="1:7" x14ac:dyDescent="0.2">
      <c r="A197" s="4">
        <f>IF('True_Odds_Calculator_2-way'!A198="","",'True_Odds_Calculator_2-way'!A198)</f>
        <v>2.27</v>
      </c>
      <c r="B197" s="4">
        <f>IF('True_Odds_Calculator_2-way'!B198="","",'True_Odds_Calculator_2-way'!B198)</f>
        <v>1.66</v>
      </c>
      <c r="C197" s="4">
        <f t="shared" si="12"/>
        <v>4.2938272915450382E-2</v>
      </c>
      <c r="D197" s="4">
        <f t="shared" si="14"/>
        <v>2.3862959913874993</v>
      </c>
      <c r="E197" s="4">
        <f t="shared" si="15"/>
        <v>1.7213466721483714</v>
      </c>
      <c r="G197" s="4">
        <f t="shared" si="13"/>
        <v>1.0429382729154504</v>
      </c>
    </row>
    <row r="198" spans="1:7" x14ac:dyDescent="0.2">
      <c r="A198" s="4">
        <f>IF('True_Odds_Calculator_2-way'!A199="","",'True_Odds_Calculator_2-way'!A199)</f>
        <v>2.4700000000000002</v>
      </c>
      <c r="B198" s="4">
        <f>IF('True_Odds_Calculator_2-way'!B199="","",'True_Odds_Calculator_2-way'!B199)</f>
        <v>1.56</v>
      </c>
      <c r="C198" s="4">
        <f t="shared" si="12"/>
        <v>4.5883940620782715E-2</v>
      </c>
      <c r="D198" s="4">
        <f t="shared" si="14"/>
        <v>2.6183745583038869</v>
      </c>
      <c r="E198" s="4">
        <f t="shared" si="15"/>
        <v>1.6179039301310043</v>
      </c>
      <c r="G198" s="4">
        <f t="shared" si="13"/>
        <v>1.0458839406207827</v>
      </c>
    </row>
    <row r="199" spans="1:7" x14ac:dyDescent="0.2">
      <c r="A199" s="4">
        <f>IF('True_Odds_Calculator_2-way'!A200="","",'True_Odds_Calculator_2-way'!A200)</f>
        <v>2.6</v>
      </c>
      <c r="B199" s="4">
        <f>IF('True_Odds_Calculator_2-way'!B200="","",'True_Odds_Calculator_2-way'!B200)</f>
        <v>1.52</v>
      </c>
      <c r="C199" s="4">
        <f t="shared" si="12"/>
        <v>4.2510121457489891E-2</v>
      </c>
      <c r="D199" s="4">
        <f t="shared" si="14"/>
        <v>2.7520891364902509</v>
      </c>
      <c r="E199" s="4">
        <f t="shared" si="15"/>
        <v>1.5707472178060415</v>
      </c>
      <c r="G199" s="4">
        <f t="shared" si="13"/>
        <v>1.0425101214574899</v>
      </c>
    </row>
    <row r="200" spans="1:7" x14ac:dyDescent="0.2">
      <c r="A200" s="4">
        <f>IF('True_Odds_Calculator_2-way'!A201="","",'True_Odds_Calculator_2-way'!A201)</f>
        <v>2.41</v>
      </c>
      <c r="B200" s="4">
        <f>IF('True_Odds_Calculator_2-way'!B201="","",'True_Odds_Calculator_2-way'!B201)</f>
        <v>1.6</v>
      </c>
      <c r="C200" s="4">
        <f t="shared" si="12"/>
        <v>3.9937759336099443E-2</v>
      </c>
      <c r="D200" s="4">
        <f t="shared" si="14"/>
        <v>2.5318450426789227</v>
      </c>
      <c r="E200" s="4">
        <f t="shared" si="15"/>
        <v>1.6528075439348477</v>
      </c>
      <c r="G200" s="4">
        <f t="shared" si="13"/>
        <v>1.0399377593360994</v>
      </c>
    </row>
    <row r="201" spans="1:7" x14ac:dyDescent="0.2">
      <c r="A201" s="4">
        <f>IF('True_Odds_Calculator_2-way'!A202="","",'True_Odds_Calculator_2-way'!A202)</f>
        <v>2.56</v>
      </c>
      <c r="B201" s="4">
        <f>IF('True_Odds_Calculator_2-way'!B202="","",'True_Odds_Calculator_2-way'!B202)</f>
        <v>1.53</v>
      </c>
      <c r="C201" s="4">
        <f t="shared" si="12"/>
        <v>4.4219771241829964E-2</v>
      </c>
      <c r="D201" s="4">
        <f t="shared" si="14"/>
        <v>2.7135929056394623</v>
      </c>
      <c r="E201" s="4">
        <f t="shared" si="15"/>
        <v>1.5835691760329909</v>
      </c>
      <c r="G201" s="4">
        <f t="shared" si="13"/>
        <v>1.04421977124183</v>
      </c>
    </row>
    <row r="202" spans="1:7" x14ac:dyDescent="0.2">
      <c r="A202" s="4">
        <f>IF('True_Odds_Calculator_2-way'!A203="","",'True_Odds_Calculator_2-way'!A203)</f>
        <v>2.39</v>
      </c>
      <c r="B202" s="4">
        <f>IF('True_Odds_Calculator_2-way'!B203="","",'True_Odds_Calculator_2-way'!B203)</f>
        <v>1.6</v>
      </c>
      <c r="C202" s="4">
        <f t="shared" si="12"/>
        <v>4.3410041841004166E-2</v>
      </c>
      <c r="D202" s="4">
        <f t="shared" si="14"/>
        <v>2.5207646671061306</v>
      </c>
      <c r="E202" s="4">
        <f t="shared" si="15"/>
        <v>1.6575639358474208</v>
      </c>
      <c r="G202" s="4">
        <f t="shared" si="13"/>
        <v>1.0434100418410042</v>
      </c>
    </row>
    <row r="203" spans="1:7" x14ac:dyDescent="0.2">
      <c r="A203" s="4">
        <f>IF('True_Odds_Calculator_2-way'!A204="","",'True_Odds_Calculator_2-way'!A204)</f>
        <v>2.5499999999999998</v>
      </c>
      <c r="B203" s="4">
        <f>IF('True_Odds_Calculator_2-way'!B204="","",'True_Odds_Calculator_2-way'!B204)</f>
        <v>1.53</v>
      </c>
      <c r="C203" s="4">
        <f t="shared" si="12"/>
        <v>4.5751633986928164E-2</v>
      </c>
      <c r="D203" s="4">
        <f t="shared" si="14"/>
        <v>2.7079646017699113</v>
      </c>
      <c r="E203" s="4">
        <f t="shared" si="15"/>
        <v>1.5854922279792747</v>
      </c>
      <c r="G203" s="4">
        <f t="shared" si="13"/>
        <v>1.0457516339869282</v>
      </c>
    </row>
    <row r="204" spans="1:7" x14ac:dyDescent="0.2">
      <c r="A204" s="4">
        <f>IF('True_Odds_Calculator_2-way'!A205="","",'True_Odds_Calculator_2-way'!A205)</f>
        <v>2.27</v>
      </c>
      <c r="B204" s="4">
        <f>IF('True_Odds_Calculator_2-way'!B205="","",'True_Odds_Calculator_2-way'!B205)</f>
        <v>1.66</v>
      </c>
      <c r="C204" s="4">
        <f t="shared" si="12"/>
        <v>4.2938272915450382E-2</v>
      </c>
      <c r="D204" s="4">
        <f t="shared" si="14"/>
        <v>2.3862959913874993</v>
      </c>
      <c r="E204" s="4">
        <f t="shared" si="15"/>
        <v>1.7213466721483714</v>
      </c>
      <c r="G204" s="4">
        <f t="shared" si="13"/>
        <v>1.0429382729154504</v>
      </c>
    </row>
    <row r="205" spans="1:7" x14ac:dyDescent="0.2">
      <c r="A205" s="4">
        <f>IF('True_Odds_Calculator_2-way'!A206="","",'True_Odds_Calculator_2-way'!A206)</f>
        <v>2.31</v>
      </c>
      <c r="B205" s="4">
        <f>IF('True_Odds_Calculator_2-way'!B206="","",'True_Odds_Calculator_2-way'!B206)</f>
        <v>1.64</v>
      </c>
      <c r="C205" s="4">
        <f t="shared" si="12"/>
        <v>4.2656530461408604E-2</v>
      </c>
      <c r="D205" s="4">
        <f t="shared" si="14"/>
        <v>2.4297075423294001</v>
      </c>
      <c r="E205" s="4">
        <f t="shared" si="15"/>
        <v>1.6994437466355645</v>
      </c>
      <c r="G205" s="4">
        <f t="shared" si="13"/>
        <v>1.0426565304614086</v>
      </c>
    </row>
    <row r="206" spans="1:7" x14ac:dyDescent="0.2">
      <c r="A206" s="4">
        <f>IF('True_Odds_Calculator_2-way'!A207="","",'True_Odds_Calculator_2-way'!A207)</f>
        <v>1.76</v>
      </c>
      <c r="B206" s="4">
        <f>IF('True_Odds_Calculator_2-way'!B207="","",'True_Odds_Calculator_2-way'!B207)</f>
        <v>2.1</v>
      </c>
      <c r="C206" s="4">
        <f t="shared" si="12"/>
        <v>4.4372294372294396E-2</v>
      </c>
      <c r="D206" s="4">
        <f t="shared" si="14"/>
        <v>1.8315163528245788</v>
      </c>
      <c r="E206" s="4">
        <f t="shared" si="15"/>
        <v>2.2026221692491061</v>
      </c>
      <c r="G206" s="4">
        <f t="shared" si="13"/>
        <v>1.0443722943722944</v>
      </c>
    </row>
    <row r="207" spans="1:7" x14ac:dyDescent="0.2">
      <c r="A207" s="4">
        <f>IF('True_Odds_Calculator_2-way'!A208="","",'True_Odds_Calculator_2-way'!A208)</f>
        <v>1.48</v>
      </c>
      <c r="B207" s="4">
        <f>IF('True_Odds_Calculator_2-way'!B208="","",'True_Odds_Calculator_2-way'!B208)</f>
        <v>2.66</v>
      </c>
      <c r="C207" s="4">
        <f t="shared" si="12"/>
        <v>5.1615525299735676E-2</v>
      </c>
      <c r="D207" s="4">
        <f t="shared" si="14"/>
        <v>1.538774233896185</v>
      </c>
      <c r="E207" s="4">
        <f t="shared" si="15"/>
        <v>2.8560650029019148</v>
      </c>
      <c r="G207" s="4">
        <f t="shared" si="13"/>
        <v>1.0516155252997357</v>
      </c>
    </row>
    <row r="208" spans="1:7" x14ac:dyDescent="0.2">
      <c r="A208" s="4">
        <f>IF('True_Odds_Calculator_2-way'!A209="","",'True_Odds_Calculator_2-way'!A209)</f>
        <v>1.81</v>
      </c>
      <c r="B208" s="4">
        <f>IF('True_Odds_Calculator_2-way'!B209="","",'True_Odds_Calculator_2-way'!B209)</f>
        <v>2.04</v>
      </c>
      <c r="C208" s="4">
        <f t="shared" si="12"/>
        <v>4.2682266276676373E-2</v>
      </c>
      <c r="D208" s="4">
        <f t="shared" si="14"/>
        <v>1.8827248623291861</v>
      </c>
      <c r="E208" s="4">
        <f t="shared" si="15"/>
        <v>2.1328558225508316</v>
      </c>
      <c r="G208" s="4">
        <f t="shared" si="13"/>
        <v>1.0426822662766764</v>
      </c>
    </row>
    <row r="209" spans="1:7" x14ac:dyDescent="0.2">
      <c r="A209" s="4">
        <f>IF('True_Odds_Calculator_2-way'!A210="","",'True_Odds_Calculator_2-way'!A210)</f>
        <v>1.79</v>
      </c>
      <c r="B209" s="4">
        <f>IF('True_Odds_Calculator_2-way'!B210="","",'True_Odds_Calculator_2-way'!B210)</f>
        <v>2.0699999999999998</v>
      </c>
      <c r="C209" s="4">
        <f t="shared" si="12"/>
        <v>4.17510053167085E-2</v>
      </c>
      <c r="D209" s="4">
        <f t="shared" si="14"/>
        <v>1.8594836022382255</v>
      </c>
      <c r="E209" s="4">
        <f t="shared" si="15"/>
        <v>2.1634893294018038</v>
      </c>
      <c r="G209" s="4">
        <f t="shared" si="13"/>
        <v>1.0417510053167085</v>
      </c>
    </row>
    <row r="210" spans="1:7" x14ac:dyDescent="0.2">
      <c r="A210" s="4">
        <f>IF('True_Odds_Calculator_2-way'!A211="","",'True_Odds_Calculator_2-way'!A211)</f>
        <v>1.73</v>
      </c>
      <c r="B210" s="4">
        <f>IF('True_Odds_Calculator_2-way'!B211="","",'True_Odds_Calculator_2-way'!B211)</f>
        <v>2.19</v>
      </c>
      <c r="C210" s="4">
        <f t="shared" si="12"/>
        <v>3.4655686647135031E-2</v>
      </c>
      <c r="D210" s="4">
        <f t="shared" si="14"/>
        <v>1.7834631769717797</v>
      </c>
      <c r="E210" s="4">
        <f t="shared" si="15"/>
        <v>2.2763841740018629</v>
      </c>
      <c r="G210" s="4">
        <f t="shared" si="13"/>
        <v>1.034655686647135</v>
      </c>
    </row>
    <row r="211" spans="1:7" x14ac:dyDescent="0.2">
      <c r="A211" s="4">
        <f>IF('True_Odds_Calculator_2-way'!A212="","",'True_Odds_Calculator_2-way'!A212)</f>
        <v>1.83</v>
      </c>
      <c r="B211" s="4">
        <f>IF('True_Odds_Calculator_2-way'!B212="","",'True_Odds_Calculator_2-way'!B212)</f>
        <v>2.0499999999999998</v>
      </c>
      <c r="C211" s="4">
        <f t="shared" si="12"/>
        <v>3.4252965480474407E-2</v>
      </c>
      <c r="D211" s="4">
        <f t="shared" si="14"/>
        <v>1.8892106257081707</v>
      </c>
      <c r="E211" s="4">
        <f t="shared" si="15"/>
        <v>2.1245929491717397</v>
      </c>
      <c r="G211" s="4">
        <f t="shared" si="13"/>
        <v>1.0342529654804744</v>
      </c>
    </row>
    <row r="212" spans="1:7" x14ac:dyDescent="0.2">
      <c r="A212" s="4">
        <f>IF('True_Odds_Calculator_2-way'!A213="","",'True_Odds_Calculator_2-way'!A213)</f>
        <v>1.63</v>
      </c>
      <c r="B212" s="4">
        <f>IF('True_Odds_Calculator_2-way'!B213="","",'True_Odds_Calculator_2-way'!B213)</f>
        <v>2.38</v>
      </c>
      <c r="C212" s="4">
        <f t="shared" si="12"/>
        <v>3.3664999742228252E-2</v>
      </c>
      <c r="D212" s="4">
        <f t="shared" si="14"/>
        <v>1.6759839288028686</v>
      </c>
      <c r="E212" s="4">
        <f t="shared" si="15"/>
        <v>2.4793251102447753</v>
      </c>
      <c r="G212" s="4">
        <f t="shared" si="13"/>
        <v>1.0336649997422283</v>
      </c>
    </row>
    <row r="213" spans="1:7" x14ac:dyDescent="0.2">
      <c r="A213" s="4">
        <f>IF('True_Odds_Calculator_2-way'!A214="","",'True_Odds_Calculator_2-way'!A214)</f>
        <v>2.15</v>
      </c>
      <c r="B213" s="4">
        <f>IF('True_Odds_Calculator_2-way'!B214="","",'True_Odds_Calculator_2-way'!B214)</f>
        <v>1.73</v>
      </c>
      <c r="C213" s="4">
        <f t="shared" si="12"/>
        <v>4.3150961150692391E-2</v>
      </c>
      <c r="D213" s="4">
        <f t="shared" si="14"/>
        <v>2.2545840278830127</v>
      </c>
      <c r="E213" s="4">
        <f t="shared" si="15"/>
        <v>1.7970769416596208</v>
      </c>
      <c r="G213" s="4">
        <f t="shared" si="13"/>
        <v>1.0431509611506924</v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2.76</v>
      </c>
      <c r="B186" s="4">
        <f>IF('True_Odds_Calculator_3-way'!B187="","",'True_Odds_Calculator_3-way'!B187)</f>
        <v>3.74</v>
      </c>
      <c r="C186" s="4">
        <f>IF('True_Odds_Calculator_3-way'!C187="","",'True_Odds_Calculator_3-way'!C187)</f>
        <v>2.48</v>
      </c>
      <c r="D186" s="4">
        <f t="shared" si="10"/>
        <v>3.2924326175708174E-2</v>
      </c>
      <c r="E186" s="4">
        <f t="shared" si="11"/>
        <v>2.8462128696138929</v>
      </c>
      <c r="F186" s="4">
        <f t="shared" si="12"/>
        <v>3.9000814156243253</v>
      </c>
      <c r="G186" s="4">
        <f t="shared" si="13"/>
        <v>2.549387817537121</v>
      </c>
      <c r="I186" s="4">
        <f t="shared" si="14"/>
        <v>1.0329243261757082</v>
      </c>
    </row>
    <row r="187" spans="1:9" x14ac:dyDescent="0.2">
      <c r="A187" s="4">
        <f>IF('True_Odds_Calculator_3-way'!A188="","",'True_Odds_Calculator_3-way'!A188)</f>
        <v>2.7</v>
      </c>
      <c r="B187" s="4">
        <f>IF('True_Odds_Calculator_3-way'!B188="","",'True_Odds_Calculator_3-way'!B188)</f>
        <v>3.6</v>
      </c>
      <c r="C187" s="4">
        <f>IF('True_Odds_Calculator_3-way'!C188="","",'True_Odds_Calculator_3-way'!C188)</f>
        <v>2.64</v>
      </c>
      <c r="D187" s="4">
        <f t="shared" si="10"/>
        <v>2.6936026936026813E-2</v>
      </c>
      <c r="E187" s="4">
        <f t="shared" si="11"/>
        <v>2.7670807453416151</v>
      </c>
      <c r="F187" s="4">
        <f t="shared" si="12"/>
        <v>3.7202505219206681</v>
      </c>
      <c r="G187" s="4">
        <f t="shared" si="13"/>
        <v>2.7040971168437022</v>
      </c>
      <c r="I187" s="4">
        <f t="shared" si="14"/>
        <v>1.0269360269360268</v>
      </c>
    </row>
    <row r="188" spans="1:9" x14ac:dyDescent="0.2">
      <c r="A188" s="4">
        <f>IF('True_Odds_Calculator_3-way'!A189="","",'True_Odds_Calculator_3-way'!A189)</f>
        <v>2.06</v>
      </c>
      <c r="B188" s="4">
        <f>IF('True_Odds_Calculator_3-way'!B189="","",'True_Odds_Calculator_3-way'!B189)</f>
        <v>3.77</v>
      </c>
      <c r="C188" s="4">
        <f>IF('True_Odds_Calculator_3-way'!C189="","",'True_Odds_Calculator_3-way'!C189)</f>
        <v>3.46</v>
      </c>
      <c r="D188" s="4">
        <f t="shared" si="10"/>
        <v>3.9706223634266458E-2</v>
      </c>
      <c r="E188" s="4">
        <f t="shared" si="11"/>
        <v>2.1177400560484294</v>
      </c>
      <c r="F188" s="4">
        <f t="shared" si="12"/>
        <v>3.9679928757110465</v>
      </c>
      <c r="G188" s="4">
        <f t="shared" si="13"/>
        <v>3.6260533405254818</v>
      </c>
      <c r="I188" s="4">
        <f t="shared" si="14"/>
        <v>1.0397062236342665</v>
      </c>
    </row>
    <row r="189" spans="1:9" x14ac:dyDescent="0.2">
      <c r="A189" s="4">
        <f>IF('True_Odds_Calculator_3-way'!A190="","",'True_Odds_Calculator_3-way'!A190)</f>
        <v>2.33</v>
      </c>
      <c r="B189" s="4">
        <f>IF('True_Odds_Calculator_3-way'!B190="","",'True_Odds_Calculator_3-way'!B190)</f>
        <v>3.4</v>
      </c>
      <c r="C189" s="4">
        <f>IF('True_Odds_Calculator_3-way'!C190="","",'True_Odds_Calculator_3-way'!C190)</f>
        <v>3.16</v>
      </c>
      <c r="D189" s="4">
        <f t="shared" si="10"/>
        <v>3.9757892617578339E-2</v>
      </c>
      <c r="E189" s="4">
        <f t="shared" si="11"/>
        <v>2.4042396256713254</v>
      </c>
      <c r="F189" s="4">
        <f t="shared" si="12"/>
        <v>3.5604291825960308</v>
      </c>
      <c r="G189" s="4">
        <f t="shared" si="13"/>
        <v>3.2981196905499695</v>
      </c>
      <c r="I189" s="4">
        <f t="shared" si="14"/>
        <v>1.0397578926175783</v>
      </c>
    </row>
    <row r="190" spans="1:9" x14ac:dyDescent="0.2">
      <c r="A190" s="4">
        <f>IF('True_Odds_Calculator_3-way'!A191="","",'True_Odds_Calculator_3-way'!A191)</f>
        <v>1.8</v>
      </c>
      <c r="B190" s="4">
        <f>IF('True_Odds_Calculator_3-way'!B191="","",'True_Odds_Calculator_3-way'!B191)</f>
        <v>3.8</v>
      </c>
      <c r="C190" s="4">
        <f>IF('True_Odds_Calculator_3-way'!C191="","",'True_Odds_Calculator_3-way'!C191)</f>
        <v>4.5</v>
      </c>
      <c r="D190" s="4">
        <f t="shared" si="10"/>
        <v>4.0935672514619714E-2</v>
      </c>
      <c r="E190" s="4">
        <f t="shared" si="11"/>
        <v>1.8453237410071943</v>
      </c>
      <c r="F190" s="4">
        <f t="shared" si="12"/>
        <v>4.0078124999999991</v>
      </c>
      <c r="G190" s="4">
        <f t="shared" si="13"/>
        <v>4.7943925233644844</v>
      </c>
      <c r="I190" s="4">
        <f t="shared" si="14"/>
        <v>1.0409356725146197</v>
      </c>
    </row>
    <row r="191" spans="1:9" x14ac:dyDescent="0.2">
      <c r="A191" s="4">
        <f>IF('True_Odds_Calculator_3-way'!A192="","",'True_Odds_Calculator_3-way'!A192)</f>
        <v>2.29</v>
      </c>
      <c r="B191" s="4">
        <f>IF('True_Odds_Calculator_3-way'!B192="","",'True_Odds_Calculator_3-way'!B192)</f>
        <v>3.52</v>
      </c>
      <c r="C191" s="4">
        <f>IF('True_Odds_Calculator_3-way'!C192="","",'True_Odds_Calculator_3-way'!C192)</f>
        <v>3.14</v>
      </c>
      <c r="D191" s="4">
        <f t="shared" si="10"/>
        <v>3.9243469377950424E-2</v>
      </c>
      <c r="E191" s="4">
        <f t="shared" si="11"/>
        <v>2.360717288968246</v>
      </c>
      <c r="F191" s="4">
        <f t="shared" si="12"/>
        <v>3.6899041096848983</v>
      </c>
      <c r="G191" s="4">
        <f t="shared" si="13"/>
        <v>3.2744995151172667</v>
      </c>
      <c r="I191" s="4">
        <f t="shared" si="14"/>
        <v>1.0392434693779504</v>
      </c>
    </row>
    <row r="192" spans="1:9" x14ac:dyDescent="0.2">
      <c r="A192" s="4">
        <f>IF('True_Odds_Calculator_3-way'!A193="","",'True_Odds_Calculator_3-way'!A193)</f>
        <v>3.05</v>
      </c>
      <c r="B192" s="4">
        <f>IF('True_Odds_Calculator_3-way'!B193="","",'True_Odds_Calculator_3-way'!B193)</f>
        <v>3.17</v>
      </c>
      <c r="C192" s="4">
        <f>IF('True_Odds_Calculator_3-way'!C193="","",'True_Odds_Calculator_3-way'!C193)</f>
        <v>2.5299999999999998</v>
      </c>
      <c r="D192" s="4">
        <f t="shared" si="10"/>
        <v>3.8583182704275298E-2</v>
      </c>
      <c r="E192" s="4">
        <f t="shared" si="11"/>
        <v>3.1745246524074466</v>
      </c>
      <c r="F192" s="4">
        <f t="shared" si="12"/>
        <v>3.3047325000489742</v>
      </c>
      <c r="G192" s="4">
        <f t="shared" si="13"/>
        <v>2.615091100130944</v>
      </c>
      <c r="I192" s="4">
        <f t="shared" si="14"/>
        <v>1.0385831827042753</v>
      </c>
    </row>
    <row r="193" spans="1:9" x14ac:dyDescent="0.2">
      <c r="A193" s="4">
        <f>IF('True_Odds_Calculator_3-way'!A194="","",'True_Odds_Calculator_3-way'!A194)</f>
        <v>2.4500000000000002</v>
      </c>
      <c r="B193" s="4">
        <f>IF('True_Odds_Calculator_3-way'!B194="","",'True_Odds_Calculator_3-way'!B194)</f>
        <v>3.44</v>
      </c>
      <c r="C193" s="4">
        <f>IF('True_Odds_Calculator_3-way'!C194="","",'True_Odds_Calculator_3-way'!C194)</f>
        <v>3.04</v>
      </c>
      <c r="D193" s="4">
        <f t="shared" si="10"/>
        <v>2.7808308145779836E-2</v>
      </c>
      <c r="E193" s="4">
        <f t="shared" si="11"/>
        <v>2.5069327391234015</v>
      </c>
      <c r="F193" s="4">
        <f t="shared" si="12"/>
        <v>3.5533036975672538</v>
      </c>
      <c r="G193" s="4">
        <f t="shared" si="13"/>
        <v>3.1281483603781948</v>
      </c>
      <c r="I193" s="4">
        <f t="shared" si="14"/>
        <v>1.0278083081457798</v>
      </c>
    </row>
    <row r="194" spans="1:9" x14ac:dyDescent="0.2">
      <c r="A194" s="4">
        <f>IF('True_Odds_Calculator_3-way'!A195="","",'True_Odds_Calculator_3-way'!A195)</f>
        <v>2.78</v>
      </c>
      <c r="B194" s="4">
        <f>IF('True_Odds_Calculator_3-way'!B195="","",'True_Odds_Calculator_3-way'!B195)</f>
        <v>3.37</v>
      </c>
      <c r="C194" s="4">
        <f>IF('True_Odds_Calculator_3-way'!C195="","",'True_Odds_Calculator_3-way'!C195)</f>
        <v>2.7</v>
      </c>
      <c r="D194" s="4">
        <f t="shared" si="10"/>
        <v>2.6818505630707978E-2</v>
      </c>
      <c r="E194" s="4">
        <f t="shared" si="11"/>
        <v>2.8508487667655196</v>
      </c>
      <c r="F194" s="4">
        <f t="shared" si="12"/>
        <v>3.4746785887300233</v>
      </c>
      <c r="G194" s="4">
        <f t="shared" si="13"/>
        <v>2.7667808346537885</v>
      </c>
      <c r="I194" s="4">
        <f t="shared" si="14"/>
        <v>1.026818505630708</v>
      </c>
    </row>
    <row r="195" spans="1:9" x14ac:dyDescent="0.2">
      <c r="A195" s="4">
        <f>IF('True_Odds_Calculator_3-way'!A196="","",'True_Odds_Calculator_3-way'!A196)</f>
        <v>2.34</v>
      </c>
      <c r="B195" s="4">
        <f>IF('True_Odds_Calculator_3-way'!B196="","",'True_Odds_Calculator_3-way'!B196)</f>
        <v>3.59</v>
      </c>
      <c r="C195" s="4">
        <f>IF('True_Odds_Calculator_3-way'!C196="","",'True_Odds_Calculator_3-way'!C196)</f>
        <v>3.1</v>
      </c>
      <c r="D195" s="4">
        <f t="shared" ref="D195:D258" si="15">IF(A195="","",((1/A195)+(1/B195)+(1/C195))-1)</f>
        <v>2.8482604545143841E-2</v>
      </c>
      <c r="E195" s="4">
        <f t="shared" ref="E195:E258" si="16">IF(A195="","",(3*A195)/(3-($D195*A195)))</f>
        <v>2.3931676451650254</v>
      </c>
      <c r="F195" s="4">
        <f t="shared" ref="F195:F258" si="17">IF(B195="","",(3*B195)/(3-($D195*B195)))</f>
        <v>3.7166800030066232</v>
      </c>
      <c r="G195" s="4">
        <f t="shared" ref="G195:G258" si="18">IF(C195="","",(3*C195)/(3-($D195*C195)))</f>
        <v>3.1940060653980411</v>
      </c>
      <c r="I195" s="4">
        <f t="shared" ref="I195:I258" si="19">IF(A195="","",D195+1)</f>
        <v>1.0284826045451438</v>
      </c>
    </row>
    <row r="196" spans="1:9" x14ac:dyDescent="0.2">
      <c r="A196" s="4">
        <f>IF('True_Odds_Calculator_3-way'!A197="","",'True_Odds_Calculator_3-way'!A197)</f>
        <v>1.93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3.89</v>
      </c>
      <c r="D196" s="4">
        <f t="shared" si="15"/>
        <v>3.161438017652296E-2</v>
      </c>
      <c r="E196" s="4">
        <f t="shared" si="16"/>
        <v>1.9700684028399995</v>
      </c>
      <c r="F196" s="4">
        <f t="shared" si="17"/>
        <v>4.0671547494308342</v>
      </c>
      <c r="G196" s="4">
        <f t="shared" si="18"/>
        <v>4.0562803706985759</v>
      </c>
      <c r="I196" s="4">
        <f t="shared" si="19"/>
        <v>1.031614380176523</v>
      </c>
    </row>
    <row r="197" spans="1:9" x14ac:dyDescent="0.2">
      <c r="A197" s="4">
        <f>IF('True_Odds_Calculator_3-way'!A198="","",'True_Odds_Calculator_3-way'!A198)</f>
        <v>3.01</v>
      </c>
      <c r="B197" s="4">
        <f>IF('True_Odds_Calculator_3-way'!B198="","",'True_Odds_Calculator_3-way'!B198)</f>
        <v>3.13</v>
      </c>
      <c r="C197" s="4">
        <f>IF('True_Odds_Calculator_3-way'!C198="","",'True_Odds_Calculator_3-way'!C198)</f>
        <v>2.59</v>
      </c>
      <c r="D197" s="4">
        <f t="shared" si="15"/>
        <v>3.7815117613022364E-2</v>
      </c>
      <c r="E197" s="4">
        <f t="shared" si="16"/>
        <v>3.1287067899563223</v>
      </c>
      <c r="F197" s="4">
        <f t="shared" si="17"/>
        <v>3.2585625876948763</v>
      </c>
      <c r="G197" s="4">
        <f t="shared" si="18"/>
        <v>2.6774095268135407</v>
      </c>
      <c r="I197" s="4">
        <f t="shared" si="19"/>
        <v>1.0378151176130224</v>
      </c>
    </row>
    <row r="198" spans="1:9" x14ac:dyDescent="0.2">
      <c r="A198" s="4">
        <f>IF('True_Odds_Calculator_3-way'!A199="","",'True_Odds_Calculator_3-way'!A199)</f>
        <v>2.87</v>
      </c>
      <c r="B198" s="4">
        <f>IF('True_Odds_Calculator_3-way'!B199="","",'True_Odds_Calculator_3-way'!B199)</f>
        <v>2.98</v>
      </c>
      <c r="C198" s="4">
        <f>IF('True_Odds_Calculator_3-way'!C199="","",'True_Odds_Calculator_3-way'!C199)</f>
        <v>2.82</v>
      </c>
      <c r="D198" s="4">
        <f t="shared" si="15"/>
        <v>3.8612454625800874E-2</v>
      </c>
      <c r="E198" s="4">
        <f t="shared" si="16"/>
        <v>2.9800819884007645</v>
      </c>
      <c r="F198" s="4">
        <f t="shared" si="17"/>
        <v>3.0988567699798857</v>
      </c>
      <c r="G198" s="4">
        <f t="shared" si="18"/>
        <v>2.9262088189318258</v>
      </c>
      <c r="I198" s="4">
        <f t="shared" si="19"/>
        <v>1.0386124546258009</v>
      </c>
    </row>
    <row r="199" spans="1:9" x14ac:dyDescent="0.2">
      <c r="A199" s="4">
        <f>IF('True_Odds_Calculator_3-way'!A200="","",'True_Odds_Calculator_3-way'!A200)</f>
        <v>2.4300000000000002</v>
      </c>
      <c r="B199" s="4">
        <f>IF('True_Odds_Calculator_3-way'!B200="","",'True_Odds_Calculator_3-way'!B200)</f>
        <v>3.1</v>
      </c>
      <c r="C199" s="4">
        <f>IF('True_Odds_Calculator_3-way'!C200="","",'True_Odds_Calculator_3-way'!C200)</f>
        <v>3.29</v>
      </c>
      <c r="D199" s="4">
        <f t="shared" si="15"/>
        <v>3.8054646687301297E-2</v>
      </c>
      <c r="E199" s="4">
        <f t="shared" si="16"/>
        <v>2.5072852211195373</v>
      </c>
      <c r="F199" s="4">
        <f t="shared" si="17"/>
        <v>3.2268914893774006</v>
      </c>
      <c r="G199" s="4">
        <f t="shared" si="18"/>
        <v>3.4332820616304036</v>
      </c>
      <c r="I199" s="4">
        <f t="shared" si="19"/>
        <v>1.0380546466873013</v>
      </c>
    </row>
    <row r="200" spans="1:9" x14ac:dyDescent="0.2">
      <c r="A200" s="4">
        <f>IF('True_Odds_Calculator_3-way'!A201="","",'True_Odds_Calculator_3-way'!A201)</f>
        <v>2.21</v>
      </c>
      <c r="B200" s="4">
        <f>IF('True_Odds_Calculator_3-way'!B201="","",'True_Odds_Calculator_3-way'!B201)</f>
        <v>3.07</v>
      </c>
      <c r="C200" s="4">
        <f>IF('True_Odds_Calculator_3-way'!C201="","",'True_Odds_Calculator_3-way'!C201)</f>
        <v>3.84</v>
      </c>
      <c r="D200" s="4">
        <f t="shared" si="15"/>
        <v>3.8638253472273565E-2</v>
      </c>
      <c r="E200" s="4">
        <f t="shared" si="16"/>
        <v>2.2747473002421326</v>
      </c>
      <c r="F200" s="4">
        <f t="shared" si="17"/>
        <v>3.1963844422266345</v>
      </c>
      <c r="G200" s="4">
        <f t="shared" si="18"/>
        <v>4.0397960495875225</v>
      </c>
      <c r="I200" s="4">
        <f t="shared" si="19"/>
        <v>1.0386382534722736</v>
      </c>
    </row>
    <row r="201" spans="1:9" x14ac:dyDescent="0.2">
      <c r="A201" s="4">
        <f>IF('True_Odds_Calculator_3-way'!A202="","",'True_Odds_Calculator_3-way'!A202)</f>
        <v>2.69</v>
      </c>
      <c r="B201" s="4">
        <f>IF('True_Odds_Calculator_3-way'!B202="","",'True_Odds_Calculator_3-way'!B202)</f>
        <v>3.03</v>
      </c>
      <c r="C201" s="4">
        <f>IF('True_Odds_Calculator_3-way'!C202="","",'True_Odds_Calculator_3-way'!C202)</f>
        <v>2.97</v>
      </c>
      <c r="D201" s="4">
        <f t="shared" si="15"/>
        <v>3.8480551896577619E-2</v>
      </c>
      <c r="E201" s="4">
        <f t="shared" si="16"/>
        <v>2.786133382010183</v>
      </c>
      <c r="F201" s="4">
        <f t="shared" si="17"/>
        <v>3.1525239708896962</v>
      </c>
      <c r="G201" s="4">
        <f t="shared" si="18"/>
        <v>3.0876253939156855</v>
      </c>
      <c r="I201" s="4">
        <f t="shared" si="19"/>
        <v>1.0384805518965776</v>
      </c>
    </row>
    <row r="202" spans="1:9" x14ac:dyDescent="0.2">
      <c r="A202" s="4">
        <f>IF('True_Odds_Calculator_3-way'!A203="","",'True_Odds_Calculator_3-way'!A203)</f>
        <v>2.52</v>
      </c>
      <c r="B202" s="4">
        <f>IF('True_Odds_Calculator_3-way'!B203="","",'True_Odds_Calculator_3-way'!B203)</f>
        <v>3.01</v>
      </c>
      <c r="C202" s="4">
        <f>IF('True_Odds_Calculator_3-way'!C203="","",'True_Odds_Calculator_3-way'!C203)</f>
        <v>3.23</v>
      </c>
      <c r="D202" s="4">
        <f t="shared" si="15"/>
        <v>3.8648833666473426E-2</v>
      </c>
      <c r="E202" s="4">
        <f t="shared" si="16"/>
        <v>2.6045569956849035</v>
      </c>
      <c r="F202" s="4">
        <f t="shared" si="17"/>
        <v>3.1314295189446981</v>
      </c>
      <c r="G202" s="4">
        <f t="shared" si="18"/>
        <v>3.3702422189754029</v>
      </c>
      <c r="I202" s="4">
        <f t="shared" si="19"/>
        <v>1.0386488336664734</v>
      </c>
    </row>
    <row r="203" spans="1:9" x14ac:dyDescent="0.2">
      <c r="A203" s="4">
        <f>IF('True_Odds_Calculator_3-way'!A204="","",'True_Odds_Calculator_3-way'!A204)</f>
        <v>2.68</v>
      </c>
      <c r="B203" s="4">
        <f>IF('True_Odds_Calculator_3-way'!B204="","",'True_Odds_Calculator_3-way'!B204)</f>
        <v>2.87</v>
      </c>
      <c r="C203" s="4">
        <f>IF('True_Odds_Calculator_3-way'!C204="","",'True_Odds_Calculator_3-way'!C204)</f>
        <v>3.15</v>
      </c>
      <c r="D203" s="4">
        <f t="shared" si="15"/>
        <v>3.9026701567655309E-2</v>
      </c>
      <c r="E203" s="4">
        <f t="shared" si="16"/>
        <v>2.7768103074808392</v>
      </c>
      <c r="F203" s="4">
        <f t="shared" si="17"/>
        <v>2.9813087868799744</v>
      </c>
      <c r="G203" s="4">
        <f t="shared" si="18"/>
        <v>3.2845963078713951</v>
      </c>
      <c r="I203" s="4">
        <f t="shared" si="19"/>
        <v>1.0390267015676553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4.43</v>
      </c>
      <c r="D204" s="4">
        <f t="shared" si="15"/>
        <v>4.1584450162328368E-2</v>
      </c>
      <c r="E204" s="4">
        <f t="shared" si="16"/>
        <v>2.004172569311403</v>
      </c>
      <c r="F204" s="4">
        <f t="shared" si="17"/>
        <v>3.4581875087191492</v>
      </c>
      <c r="G204" s="4">
        <f t="shared" si="18"/>
        <v>4.7198274791592514</v>
      </c>
      <c r="I204" s="4">
        <f t="shared" si="19"/>
        <v>1.0415844501623284</v>
      </c>
    </row>
    <row r="205" spans="1:9" x14ac:dyDescent="0.2">
      <c r="A205" s="4">
        <f>IF('True_Odds_Calculator_3-way'!A206="","",'True_Odds_Calculator_3-way'!A206)</f>
        <v>2.19</v>
      </c>
      <c r="B205" s="4">
        <f>IF('True_Odds_Calculator_3-way'!B206="","",'True_Odds_Calculator_3-way'!B206)</f>
        <v>3.24</v>
      </c>
      <c r="C205" s="4">
        <f>IF('True_Odds_Calculator_3-way'!C206="","",'True_Odds_Calculator_3-way'!C206)</f>
        <v>3.66</v>
      </c>
      <c r="D205" s="4">
        <f t="shared" si="15"/>
        <v>3.848702359069911E-2</v>
      </c>
      <c r="E205" s="4">
        <f t="shared" si="16"/>
        <v>2.253307872674494</v>
      </c>
      <c r="F205" s="4">
        <f t="shared" si="17"/>
        <v>3.380514412998723</v>
      </c>
      <c r="G205" s="4">
        <f t="shared" si="18"/>
        <v>3.8403189858323166</v>
      </c>
      <c r="I205" s="4">
        <f t="shared" si="19"/>
        <v>1.0384870235906991</v>
      </c>
    </row>
    <row r="206" spans="1:9" x14ac:dyDescent="0.2">
      <c r="A206" s="4">
        <f>IF('True_Odds_Calculator_3-way'!A207="","",'True_Odds_Calculator_3-way'!A207)</f>
        <v>2.85</v>
      </c>
      <c r="B206" s="4">
        <f>IF('True_Odds_Calculator_3-way'!B207="","",'True_Odds_Calculator_3-way'!B207)</f>
        <v>3.5</v>
      </c>
      <c r="C206" s="4">
        <f>IF('True_Odds_Calculator_3-way'!C207="","",'True_Odds_Calculator_3-way'!C207)</f>
        <v>2.4900000000000002</v>
      </c>
      <c r="D206" s="4">
        <f t="shared" si="15"/>
        <v>3.8197904399553062E-2</v>
      </c>
      <c r="E206" s="4">
        <f t="shared" si="16"/>
        <v>2.9573150766483107</v>
      </c>
      <c r="F206" s="4">
        <f t="shared" si="17"/>
        <v>3.6632498801666604</v>
      </c>
      <c r="G206" s="4">
        <f t="shared" si="18"/>
        <v>2.5715284068849487</v>
      </c>
      <c r="I206" s="4">
        <f t="shared" si="19"/>
        <v>1.0381979043995531</v>
      </c>
    </row>
    <row r="207" spans="1:9" x14ac:dyDescent="0.2">
      <c r="A207" s="4">
        <f>IF('True_Odds_Calculator_3-way'!A208="","",'True_Odds_Calculator_3-way'!A208)</f>
        <v>1.19</v>
      </c>
      <c r="B207" s="4">
        <f>IF('True_Odds_Calculator_3-way'!B208="","",'True_Odds_Calculator_3-way'!B208)</f>
        <v>7.06</v>
      </c>
      <c r="C207" s="4">
        <f>IF('True_Odds_Calculator_3-way'!C208="","",'True_Odds_Calculator_3-way'!C208)</f>
        <v>14.84</v>
      </c>
      <c r="D207" s="4">
        <f t="shared" si="15"/>
        <v>4.9364638687801721E-2</v>
      </c>
      <c r="E207" s="4">
        <f t="shared" si="16"/>
        <v>1.2137671467377673</v>
      </c>
      <c r="F207" s="4">
        <f t="shared" si="17"/>
        <v>7.9879745881700064</v>
      </c>
      <c r="G207" s="4">
        <f t="shared" si="18"/>
        <v>19.634574963768213</v>
      </c>
      <c r="I207" s="4">
        <f t="shared" si="19"/>
        <v>1.0493646386878017</v>
      </c>
    </row>
    <row r="208" spans="1:9" x14ac:dyDescent="0.2">
      <c r="A208" s="4">
        <f>IF('True_Odds_Calculator_3-way'!A209="","",'True_Odds_Calculator_3-way'!A209)</f>
        <v>1.57</v>
      </c>
      <c r="B208" s="4">
        <f>IF('True_Odds_Calculator_3-way'!B209="","",'True_Odds_Calculator_3-way'!B209)</f>
        <v>4.3099999999999996</v>
      </c>
      <c r="C208" s="4">
        <f>IF('True_Odds_Calculator_3-way'!C209="","",'True_Odds_Calculator_3-way'!C209)</f>
        <v>5.65</v>
      </c>
      <c r="D208" s="4">
        <f t="shared" si="15"/>
        <v>4.5952387086632296E-2</v>
      </c>
      <c r="E208" s="4">
        <f t="shared" si="16"/>
        <v>1.6086863586186668</v>
      </c>
      <c r="F208" s="4">
        <f t="shared" si="17"/>
        <v>4.6146512594924367</v>
      </c>
      <c r="G208" s="4">
        <f t="shared" si="18"/>
        <v>6.1852983739909746</v>
      </c>
      <c r="I208" s="4">
        <f t="shared" si="19"/>
        <v>1.0459523870866323</v>
      </c>
    </row>
    <row r="209" spans="1:9" x14ac:dyDescent="0.2">
      <c r="A209" s="4">
        <f>IF('True_Odds_Calculator_3-way'!A210="","",'True_Odds_Calculator_3-way'!A210)</f>
        <v>4.62</v>
      </c>
      <c r="B209" s="4">
        <f>IF('True_Odds_Calculator_3-way'!B210="","",'True_Odds_Calculator_3-way'!B210)</f>
        <v>3.95</v>
      </c>
      <c r="C209" s="4">
        <f>IF('True_Odds_Calculator_3-way'!C210="","",'True_Odds_Calculator_3-way'!C210)</f>
        <v>1.75</v>
      </c>
      <c r="D209" s="4">
        <f t="shared" si="15"/>
        <v>4.1043344840813178E-2</v>
      </c>
      <c r="E209" s="4">
        <f t="shared" si="16"/>
        <v>4.9317178632555621</v>
      </c>
      <c r="F209" s="4">
        <f t="shared" si="17"/>
        <v>4.1756540309663643</v>
      </c>
      <c r="G209" s="4">
        <f t="shared" si="18"/>
        <v>1.7929261503193057</v>
      </c>
      <c r="I209" s="4">
        <f t="shared" si="19"/>
        <v>1.0410433448408132</v>
      </c>
    </row>
    <row r="210" spans="1:9" x14ac:dyDescent="0.2">
      <c r="A210" s="4">
        <f>IF('True_Odds_Calculator_3-way'!A211="","",'True_Odds_Calculator_3-way'!A211)</f>
        <v>1.7</v>
      </c>
      <c r="B210" s="4">
        <f>IF('True_Odds_Calculator_3-way'!B211="","",'True_Odds_Calculator_3-way'!B211)</f>
        <v>3.91</v>
      </c>
      <c r="C210" s="4">
        <f>IF('True_Odds_Calculator_3-way'!C211="","",'True_Odds_Calculator_3-way'!C211)</f>
        <v>5.39</v>
      </c>
      <c r="D210" s="4">
        <f t="shared" si="15"/>
        <v>2.9518526778300469E-2</v>
      </c>
      <c r="E210" s="4">
        <f t="shared" si="16"/>
        <v>1.7289199292294819</v>
      </c>
      <c r="F210" s="4">
        <f t="shared" si="17"/>
        <v>4.066446272486961</v>
      </c>
      <c r="G210" s="4">
        <f t="shared" si="18"/>
        <v>5.6918679498375049</v>
      </c>
      <c r="I210" s="4">
        <f t="shared" si="19"/>
        <v>1.0295185267783005</v>
      </c>
    </row>
    <row r="211" spans="1:9" x14ac:dyDescent="0.2">
      <c r="A211" s="4">
        <f>IF('True_Odds_Calculator_3-way'!A212="","",'True_Odds_Calculator_3-way'!A212)</f>
        <v>3.45</v>
      </c>
      <c r="B211" s="4">
        <f>IF('True_Odds_Calculator_3-way'!B212="","",'True_Odds_Calculator_3-way'!B212)</f>
        <v>3.47</v>
      </c>
      <c r="C211" s="4">
        <f>IF('True_Odds_Calculator_3-way'!C212="","",'True_Odds_Calculator_3-way'!C212)</f>
        <v>2.2200000000000002</v>
      </c>
      <c r="D211" s="4">
        <f t="shared" si="15"/>
        <v>2.8489960954564353E-2</v>
      </c>
      <c r="E211" s="4">
        <f t="shared" si="16"/>
        <v>3.5668627474664514</v>
      </c>
      <c r="F211" s="4">
        <f t="shared" si="17"/>
        <v>3.5882448245553631</v>
      </c>
      <c r="G211" s="4">
        <f t="shared" si="18"/>
        <v>2.2678112928370839</v>
      </c>
      <c r="I211" s="4">
        <f t="shared" si="19"/>
        <v>1.0284899609545644</v>
      </c>
    </row>
    <row r="212" spans="1:9" x14ac:dyDescent="0.2">
      <c r="A212" s="4">
        <f>IF('True_Odds_Calculator_3-way'!A213="","",'True_Odds_Calculator_3-way'!A213)</f>
        <v>2.65</v>
      </c>
      <c r="B212" s="4">
        <f>IF('True_Odds_Calculator_3-way'!B213="","",'True_Odds_Calculator_3-way'!B213)</f>
        <v>3.56</v>
      </c>
      <c r="C212" s="4">
        <f>IF('True_Odds_Calculator_3-way'!C213="","",'True_Odds_Calculator_3-way'!C213)</f>
        <v>2.71</v>
      </c>
      <c r="D212" s="4">
        <f t="shared" si="15"/>
        <v>2.7261057007432532E-2</v>
      </c>
      <c r="E212" s="4">
        <f t="shared" si="16"/>
        <v>2.7153881775156981</v>
      </c>
      <c r="F212" s="4">
        <f t="shared" si="17"/>
        <v>3.6790153658417251</v>
      </c>
      <c r="G212" s="4">
        <f t="shared" si="18"/>
        <v>2.7784208970535813</v>
      </c>
      <c r="I212" s="4">
        <f t="shared" si="19"/>
        <v>1.0272610570074325</v>
      </c>
    </row>
    <row r="213" spans="1:9" x14ac:dyDescent="0.2">
      <c r="A213" s="4">
        <f>IF('True_Odds_Calculator_3-way'!A214="","",'True_Odds_Calculator_3-way'!A214)</f>
        <v>2.2599999999999998</v>
      </c>
      <c r="B213" s="4">
        <f>IF('True_Odds_Calculator_3-way'!B214="","",'True_Odds_Calculator_3-way'!B214)</f>
        <v>3.39</v>
      </c>
      <c r="C213" s="4">
        <f>IF('True_Odds_Calculator_3-way'!C214="","",'True_Odds_Calculator_3-way'!C214)</f>
        <v>3.32</v>
      </c>
      <c r="D213" s="4">
        <f t="shared" si="15"/>
        <v>3.8667946120766183E-2</v>
      </c>
      <c r="E213" s="4">
        <f t="shared" si="16"/>
        <v>2.3278087253874573</v>
      </c>
      <c r="F213" s="4">
        <f t="shared" si="17"/>
        <v>3.544893331093566</v>
      </c>
      <c r="G213" s="4">
        <f t="shared" si="18"/>
        <v>3.4684225664625874</v>
      </c>
      <c r="I213" s="4">
        <f t="shared" si="19"/>
        <v>1.0386679461207662</v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1.59</v>
      </c>
      <c r="B186" s="4">
        <f>IF('True_Odds_Calculator_2-way'!B187="","",'True_Odds_Calculator_2-way'!B187)</f>
        <v>2.44</v>
      </c>
      <c r="C186" s="4">
        <f t="shared" si="22"/>
        <v>0.62893081761006286</v>
      </c>
      <c r="D186">
        <f t="shared" si="23"/>
        <v>0.4098360655737705</v>
      </c>
      <c r="E186">
        <f t="shared" si="24"/>
        <v>3.8766883183833478E-2</v>
      </c>
      <c r="F186">
        <f t="shared" si="25"/>
        <v>-0.21899164862356935</v>
      </c>
      <c r="G186">
        <v>0</v>
      </c>
      <c r="H186">
        <f t="shared" si="26"/>
        <v>0.25775853180740282</v>
      </c>
      <c r="I186">
        <f t="shared" si="27"/>
        <v>-1.0849075915068658</v>
      </c>
      <c r="J186">
        <f t="shared" si="28"/>
        <v>1.0849075915068658</v>
      </c>
      <c r="K186">
        <f t="shared" si="29"/>
        <v>0.60972060030090225</v>
      </c>
      <c r="L186">
        <f t="shared" si="30"/>
        <v>0.39027939969909758</v>
      </c>
      <c r="M186">
        <f t="shared" si="31"/>
        <v>1.6400954789890509</v>
      </c>
      <c r="N186">
        <f t="shared" si="32"/>
        <v>2.5622669317698867</v>
      </c>
    </row>
    <row r="187" spans="1:14" x14ac:dyDescent="0.25">
      <c r="A187" s="4">
        <f>IF('True_Odds_Calculator_2-way'!A188="","",'True_Odds_Calculator_2-way'!A188)</f>
        <v>1.66</v>
      </c>
      <c r="B187" s="4">
        <f>IF('True_Odds_Calculator_2-way'!B188="","",'True_Odds_Calculator_2-way'!B188)</f>
        <v>2.3199999999999998</v>
      </c>
      <c r="C187" s="4">
        <f t="shared" si="22"/>
        <v>0.60240963855421692</v>
      </c>
      <c r="D187">
        <f t="shared" si="23"/>
        <v>0.43103448275862072</v>
      </c>
      <c r="E187">
        <f t="shared" si="24"/>
        <v>3.3444121312837582E-2</v>
      </c>
      <c r="F187">
        <f t="shared" si="25"/>
        <v>-0.22621520565018693</v>
      </c>
      <c r="G187">
        <v>0</v>
      </c>
      <c r="H187">
        <f t="shared" si="26"/>
        <v>0.25965932696302457</v>
      </c>
      <c r="I187">
        <f t="shared" si="27"/>
        <v>-1.0713739108887086</v>
      </c>
      <c r="J187">
        <f t="shared" si="28"/>
        <v>1.0713739108887086</v>
      </c>
      <c r="K187">
        <f t="shared" si="29"/>
        <v>0.58578643762690485</v>
      </c>
      <c r="L187">
        <f t="shared" si="30"/>
        <v>0.41421356237309498</v>
      </c>
      <c r="M187">
        <f t="shared" si="31"/>
        <v>1.7071067811865479</v>
      </c>
      <c r="N187">
        <f t="shared" si="32"/>
        <v>2.4142135623730954</v>
      </c>
    </row>
    <row r="188" spans="1:14" x14ac:dyDescent="0.25">
      <c r="A188" s="4">
        <f>IF('True_Odds_Calculator_2-way'!A189="","",'True_Odds_Calculator_2-way'!A189)</f>
        <v>1.68</v>
      </c>
      <c r="B188" s="4">
        <f>IF('True_Odds_Calculator_2-way'!B189="","",'True_Odds_Calculator_2-way'!B189)</f>
        <v>2.2400000000000002</v>
      </c>
      <c r="C188" s="4">
        <f t="shared" si="22"/>
        <v>0.59523809523809523</v>
      </c>
      <c r="D188">
        <f t="shared" si="23"/>
        <v>0.4464285714285714</v>
      </c>
      <c r="E188">
        <f t="shared" si="24"/>
        <v>4.1666666666666519E-2</v>
      </c>
      <c r="F188">
        <f t="shared" si="25"/>
        <v>-0.22406462585034026</v>
      </c>
      <c r="G188">
        <v>0</v>
      </c>
      <c r="H188">
        <f t="shared" si="26"/>
        <v>0.26573129251700678</v>
      </c>
      <c r="I188">
        <f t="shared" si="27"/>
        <v>-1.0890171046725801</v>
      </c>
      <c r="J188">
        <f t="shared" si="28"/>
        <v>1.0890171046725801</v>
      </c>
      <c r="K188">
        <f t="shared" si="29"/>
        <v>0.5745371023930006</v>
      </c>
      <c r="L188">
        <f t="shared" si="30"/>
        <v>0.42546289760699951</v>
      </c>
      <c r="M188">
        <f t="shared" si="31"/>
        <v>1.7405316311773544</v>
      </c>
      <c r="N188">
        <f t="shared" si="32"/>
        <v>2.3503812097939996</v>
      </c>
    </row>
    <row r="189" spans="1:14" x14ac:dyDescent="0.25">
      <c r="A189" s="4">
        <f>IF('True_Odds_Calculator_2-way'!A190="","",'True_Odds_Calculator_2-way'!A190)</f>
        <v>1.86</v>
      </c>
      <c r="B189" s="4">
        <f>IF('True_Odds_Calculator_2-way'!B190="","",'True_Odds_Calculator_2-way'!B190)</f>
        <v>1.99</v>
      </c>
      <c r="C189" s="4">
        <f t="shared" si="22"/>
        <v>0.5376344086021505</v>
      </c>
      <c r="D189">
        <f t="shared" si="23"/>
        <v>0.50251256281407031</v>
      </c>
      <c r="E189">
        <f t="shared" si="24"/>
        <v>4.0146971416220811E-2</v>
      </c>
      <c r="F189">
        <f t="shared" si="25"/>
        <v>-0.23002107310747288</v>
      </c>
      <c r="G189">
        <v>0</v>
      </c>
      <c r="H189">
        <f t="shared" si="26"/>
        <v>0.2701680445236937</v>
      </c>
      <c r="I189">
        <f t="shared" si="27"/>
        <v>-1.0837601479372583</v>
      </c>
      <c r="J189">
        <f t="shared" si="28"/>
        <v>1.0837601479372583</v>
      </c>
      <c r="K189">
        <f t="shared" si="29"/>
        <v>0.51758930804783143</v>
      </c>
      <c r="L189">
        <f t="shared" si="30"/>
        <v>0.48241069195216857</v>
      </c>
      <c r="M189">
        <f t="shared" si="31"/>
        <v>1.9320337272260424</v>
      </c>
      <c r="N189">
        <f t="shared" si="32"/>
        <v>2.0729225464578858</v>
      </c>
    </row>
    <row r="190" spans="1:14" x14ac:dyDescent="0.25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</v>
      </c>
      <c r="C190" s="4">
        <f t="shared" si="22"/>
        <v>0.54644808743169393</v>
      </c>
      <c r="D190">
        <f t="shared" si="23"/>
        <v>0.49019607843137253</v>
      </c>
      <c r="E190">
        <f t="shared" si="24"/>
        <v>3.6644165863066513E-2</v>
      </c>
      <c r="F190">
        <f t="shared" si="25"/>
        <v>-0.23122254366227368</v>
      </c>
      <c r="G190">
        <v>0</v>
      </c>
      <c r="H190">
        <f t="shared" si="26"/>
        <v>0.26786670952534014</v>
      </c>
      <c r="I190">
        <f t="shared" si="27"/>
        <v>-1.0763271222740438</v>
      </c>
      <c r="J190">
        <f t="shared" si="28"/>
        <v>1.0763271222740438</v>
      </c>
      <c r="K190">
        <f t="shared" si="29"/>
        <v>0.52816394310973935</v>
      </c>
      <c r="L190">
        <f t="shared" si="30"/>
        <v>0.47183605689026059</v>
      </c>
      <c r="M190">
        <f t="shared" si="31"/>
        <v>1.8933515114874566</v>
      </c>
      <c r="N190">
        <f t="shared" si="32"/>
        <v>2.1193802071650061</v>
      </c>
    </row>
    <row r="191" spans="1:14" x14ac:dyDescent="0.25">
      <c r="A191" s="4">
        <f>IF('True_Odds_Calculator_2-way'!A192="","",'True_Odds_Calculator_2-way'!A192)</f>
        <v>1.8</v>
      </c>
      <c r="B191" s="4">
        <f>IF('True_Odds_Calculator_2-way'!B192="","",'True_Odds_Calculator_2-way'!B192)</f>
        <v>2.0499999999999998</v>
      </c>
      <c r="C191" s="4">
        <f t="shared" si="22"/>
        <v>0.55555555555555558</v>
      </c>
      <c r="D191">
        <f t="shared" si="23"/>
        <v>0.48780487804878053</v>
      </c>
      <c r="E191">
        <f t="shared" si="24"/>
        <v>4.3360433604336057E-2</v>
      </c>
      <c r="F191">
        <f t="shared" si="25"/>
        <v>-0.22764227642276424</v>
      </c>
      <c r="G191">
        <v>0</v>
      </c>
      <c r="H191">
        <f t="shared" si="26"/>
        <v>0.2710027100271003</v>
      </c>
      <c r="I191">
        <f t="shared" si="27"/>
        <v>-1.091089451179962</v>
      </c>
      <c r="J191">
        <f t="shared" si="28"/>
        <v>1.091089451179962</v>
      </c>
      <c r="K191">
        <f t="shared" si="29"/>
        <v>0.533939444035328</v>
      </c>
      <c r="L191">
        <f t="shared" si="30"/>
        <v>0.466060555964672</v>
      </c>
      <c r="M191">
        <f t="shared" si="31"/>
        <v>1.8728715609439694</v>
      </c>
      <c r="N191">
        <f t="shared" si="32"/>
        <v>2.1456439237389602</v>
      </c>
    </row>
    <row r="192" spans="1:14" x14ac:dyDescent="0.25">
      <c r="A192" s="4">
        <f>IF('True_Odds_Calculator_2-way'!A193="","",'True_Odds_Calculator_2-way'!A193)</f>
        <v>1.75</v>
      </c>
      <c r="B192" s="4">
        <f>IF('True_Odds_Calculator_2-way'!B193="","",'True_Odds_Calculator_2-way'!B193)</f>
        <v>2.12</v>
      </c>
      <c r="C192" s="4">
        <f t="shared" si="22"/>
        <v>0.5714285714285714</v>
      </c>
      <c r="D192">
        <f t="shared" si="23"/>
        <v>0.47169811320754712</v>
      </c>
      <c r="E192">
        <f t="shared" si="24"/>
        <v>4.3126684636118462E-2</v>
      </c>
      <c r="F192">
        <f t="shared" si="25"/>
        <v>-0.22641509433962281</v>
      </c>
      <c r="G192">
        <v>0</v>
      </c>
      <c r="H192">
        <f t="shared" si="26"/>
        <v>0.26954177897574122</v>
      </c>
      <c r="I192">
        <f t="shared" si="27"/>
        <v>-1.0910894511799614</v>
      </c>
      <c r="J192">
        <f t="shared" si="28"/>
        <v>1.0910894511799614</v>
      </c>
      <c r="K192">
        <f t="shared" si="29"/>
        <v>0.54995908380765413</v>
      </c>
      <c r="L192">
        <f t="shared" si="30"/>
        <v>0.45004091619234604</v>
      </c>
      <c r="M192">
        <f t="shared" si="31"/>
        <v>1.8183170883849711</v>
      </c>
      <c r="N192">
        <f t="shared" si="32"/>
        <v>2.2220201853215569</v>
      </c>
    </row>
    <row r="193" spans="1:14" x14ac:dyDescent="0.25">
      <c r="A193" s="4">
        <f>IF('True_Odds_Calculator_2-way'!A194="","",'True_Odds_Calculator_2-way'!A194)</f>
        <v>1.85</v>
      </c>
      <c r="B193" s="4">
        <f>IF('True_Odds_Calculator_2-way'!B194="","",'True_Odds_Calculator_2-way'!B194)</f>
        <v>2.04</v>
      </c>
      <c r="C193" s="4">
        <f t="shared" si="22"/>
        <v>0.54054054054054046</v>
      </c>
      <c r="D193">
        <f t="shared" si="23"/>
        <v>0.49019607843137253</v>
      </c>
      <c r="E193">
        <f t="shared" si="24"/>
        <v>3.0736618971912932E-2</v>
      </c>
      <c r="F193">
        <f t="shared" si="25"/>
        <v>-0.23423423423423428</v>
      </c>
      <c r="G193">
        <v>0</v>
      </c>
      <c r="H193">
        <f t="shared" si="26"/>
        <v>0.26497085320614727</v>
      </c>
      <c r="I193">
        <f t="shared" si="27"/>
        <v>-1.0635890745287924</v>
      </c>
      <c r="J193">
        <f t="shared" si="28"/>
        <v>1.0635890745287924</v>
      </c>
      <c r="K193">
        <f t="shared" si="29"/>
        <v>0.52519609535024903</v>
      </c>
      <c r="L193">
        <f t="shared" si="30"/>
        <v>0.47480390464975097</v>
      </c>
      <c r="M193">
        <f t="shared" si="31"/>
        <v>1.904050713349474</v>
      </c>
      <c r="N193">
        <f t="shared" si="32"/>
        <v>2.1061326375099441</v>
      </c>
    </row>
    <row r="194" spans="1:14" x14ac:dyDescent="0.25">
      <c r="A194" s="4">
        <f>IF('True_Odds_Calculator_2-way'!A195="","",'True_Odds_Calculator_2-way'!A195)</f>
        <v>1.93</v>
      </c>
      <c r="B194" s="4">
        <f>IF('True_Odds_Calculator_2-way'!B195="","",'True_Odds_Calculator_2-way'!B195)</f>
        <v>1.95</v>
      </c>
      <c r="C194" s="4">
        <f t="shared" si="22"/>
        <v>0.5181347150259068</v>
      </c>
      <c r="D194">
        <f t="shared" si="23"/>
        <v>0.51282051282051289</v>
      </c>
      <c r="E194">
        <f t="shared" si="24"/>
        <v>3.0955227846419575E-2</v>
      </c>
      <c r="F194">
        <f t="shared" si="25"/>
        <v>-0.23475488242327625</v>
      </c>
      <c r="G194">
        <v>0</v>
      </c>
      <c r="H194">
        <f t="shared" si="26"/>
        <v>0.26571011026969582</v>
      </c>
      <c r="I194">
        <f t="shared" si="27"/>
        <v>-1.0638899909514294</v>
      </c>
      <c r="J194">
        <f t="shared" si="28"/>
        <v>1.0638899909514294</v>
      </c>
      <c r="K194">
        <f t="shared" si="29"/>
        <v>0.50265964972060251</v>
      </c>
      <c r="L194">
        <f t="shared" si="30"/>
        <v>0.49734035027939766</v>
      </c>
      <c r="M194">
        <f t="shared" si="31"/>
        <v>1.9894176915848294</v>
      </c>
      <c r="N194">
        <f t="shared" si="32"/>
        <v>2.0106954914038573</v>
      </c>
    </row>
    <row r="195" spans="1:14" x14ac:dyDescent="0.25">
      <c r="A195" s="4">
        <f>IF('True_Odds_Calculator_2-way'!A196="","",'True_Odds_Calculator_2-way'!A196)</f>
        <v>1.63</v>
      </c>
      <c r="B195" s="4">
        <f>IF('True_Odds_Calculator_2-way'!B196="","",'True_Odds_Calculator_2-way'!B196)</f>
        <v>2.39</v>
      </c>
      <c r="C195" s="4">
        <f t="shared" ref="C195:C258" si="33">1/A195</f>
        <v>0.61349693251533743</v>
      </c>
      <c r="D195">
        <f t="shared" ref="D195:D258" si="34">1/B195</f>
        <v>0.41841004184100417</v>
      </c>
      <c r="E195">
        <f t="shared" ref="E195:E258" si="35">C195+D195-1</f>
        <v>3.19069743563416E-2</v>
      </c>
      <c r="F195">
        <f t="shared" ref="F195:F258" si="36">C195+D195-(C195*D195)-1</f>
        <v>-0.22478630284672851</v>
      </c>
      <c r="G195">
        <v>0</v>
      </c>
      <c r="H195">
        <f t="shared" ref="H195:H258" si="37">C195*D195</f>
        <v>0.25669327720307006</v>
      </c>
      <c r="I195">
        <f t="shared" ref="I195:I258" si="38">((-4*F195*H195)^0.5)/(2*F195)</f>
        <v>-1.0686176060625021</v>
      </c>
      <c r="J195">
        <f t="shared" ref="J195:J258" si="39">(-((-4*F195*H195)^0.5))/(2*F195)</f>
        <v>1.0686176060625021</v>
      </c>
      <c r="K195">
        <f t="shared" ref="K195:K258" si="40">IF(A195="","",(C195/($J195+C195-($J195*C195))))</f>
        <v>0.59764679259350884</v>
      </c>
      <c r="L195">
        <f t="shared" ref="L195:L258" si="41">IF(B195="","",(D195/($J195+D195-($J195*D195))))</f>
        <v>0.40235320740649128</v>
      </c>
      <c r="M195">
        <f t="shared" ref="M195:M258" si="42">IF(A195="","",1/K195)</f>
        <v>1.6732290918193764</v>
      </c>
      <c r="N195">
        <f t="shared" ref="N195:N258" si="43">IF(B195="","",1/L195)</f>
        <v>2.4853784724268779</v>
      </c>
    </row>
    <row r="196" spans="1:14" x14ac:dyDescent="0.25">
      <c r="A196" s="4">
        <f>IF('True_Odds_Calculator_2-way'!A197="","",'True_Odds_Calculator_2-way'!A197)</f>
        <v>1.63</v>
      </c>
      <c r="B196" s="4">
        <f>IF('True_Odds_Calculator_2-way'!B197="","",'True_Odds_Calculator_2-way'!B197)</f>
        <v>2.37</v>
      </c>
      <c r="C196" s="4">
        <f t="shared" si="33"/>
        <v>0.61349693251533743</v>
      </c>
      <c r="D196">
        <f t="shared" si="34"/>
        <v>0.42194092827004215</v>
      </c>
      <c r="E196">
        <f t="shared" si="35"/>
        <v>3.5437860785379582E-2</v>
      </c>
      <c r="F196">
        <f t="shared" si="36"/>
        <v>-0.22342160441096537</v>
      </c>
      <c r="G196">
        <v>0</v>
      </c>
      <c r="H196">
        <f t="shared" si="37"/>
        <v>0.2588594651963449</v>
      </c>
      <c r="I196">
        <f t="shared" si="38"/>
        <v>-1.0763894728677108</v>
      </c>
      <c r="J196">
        <f t="shared" si="39"/>
        <v>1.0763894728677108</v>
      </c>
      <c r="K196">
        <f t="shared" si="40"/>
        <v>0.59590303509172793</v>
      </c>
      <c r="L196">
        <f t="shared" si="41"/>
        <v>0.40409696490827207</v>
      </c>
      <c r="M196">
        <f t="shared" si="42"/>
        <v>1.6781253679066579</v>
      </c>
      <c r="N196">
        <f t="shared" si="43"/>
        <v>2.4746535778287639</v>
      </c>
    </row>
    <row r="197" spans="1:14" x14ac:dyDescent="0.25">
      <c r="A197" s="4">
        <f>IF('True_Odds_Calculator_2-way'!A198="","",'True_Odds_Calculator_2-way'!A198)</f>
        <v>2.27</v>
      </c>
      <c r="B197" s="4">
        <f>IF('True_Odds_Calculator_2-way'!B198="","",'True_Odds_Calculator_2-way'!B198)</f>
        <v>1.66</v>
      </c>
      <c r="C197" s="4">
        <f t="shared" si="33"/>
        <v>0.44052863436123346</v>
      </c>
      <c r="D197">
        <f t="shared" si="34"/>
        <v>0.60240963855421692</v>
      </c>
      <c r="E197">
        <f t="shared" si="35"/>
        <v>4.2938272915450382E-2</v>
      </c>
      <c r="F197">
        <f t="shared" si="36"/>
        <v>-0.22244042248288309</v>
      </c>
      <c r="G197">
        <v>0</v>
      </c>
      <c r="H197">
        <f t="shared" si="37"/>
        <v>0.26537869539833342</v>
      </c>
      <c r="I197">
        <f t="shared" si="38"/>
        <v>-1.0922603577424574</v>
      </c>
      <c r="J197">
        <f t="shared" si="39"/>
        <v>1.0922603577424574</v>
      </c>
      <c r="K197">
        <f t="shared" si="40"/>
        <v>0.41890595386840634</v>
      </c>
      <c r="L197">
        <f t="shared" si="41"/>
        <v>0.58109404613159377</v>
      </c>
      <c r="M197">
        <f t="shared" si="42"/>
        <v>2.387170654332921</v>
      </c>
      <c r="N197">
        <f t="shared" si="43"/>
        <v>1.7208918361100216</v>
      </c>
    </row>
    <row r="198" spans="1:14" x14ac:dyDescent="0.25">
      <c r="A198" s="4">
        <f>IF('True_Odds_Calculator_2-way'!A199="","",'True_Odds_Calculator_2-way'!A199)</f>
        <v>2.4700000000000002</v>
      </c>
      <c r="B198" s="4">
        <f>IF('True_Odds_Calculator_2-way'!B199="","",'True_Odds_Calculator_2-way'!B199)</f>
        <v>1.56</v>
      </c>
      <c r="C198" s="4">
        <f t="shared" si="33"/>
        <v>0.40485829959514169</v>
      </c>
      <c r="D198">
        <f t="shared" si="34"/>
        <v>0.64102564102564097</v>
      </c>
      <c r="E198">
        <f t="shared" si="35"/>
        <v>4.5883940620782715E-2</v>
      </c>
      <c r="F198">
        <f t="shared" si="36"/>
        <v>-0.21364061040174398</v>
      </c>
      <c r="G198">
        <v>0</v>
      </c>
      <c r="H198">
        <f t="shared" si="37"/>
        <v>0.25952455102252669</v>
      </c>
      <c r="I198">
        <f t="shared" si="38"/>
        <v>-1.1021667854435135</v>
      </c>
      <c r="J198">
        <f t="shared" si="39"/>
        <v>1.1021667854435135</v>
      </c>
      <c r="K198">
        <f t="shared" si="40"/>
        <v>0.3816524151396708</v>
      </c>
      <c r="L198">
        <f t="shared" si="41"/>
        <v>0.61834758486032915</v>
      </c>
      <c r="M198">
        <f t="shared" si="42"/>
        <v>2.6201851746019651</v>
      </c>
      <c r="N198">
        <f t="shared" si="43"/>
        <v>1.6172133998483678</v>
      </c>
    </row>
    <row r="199" spans="1:14" x14ac:dyDescent="0.25">
      <c r="A199" s="4">
        <f>IF('True_Odds_Calculator_2-way'!A200="","",'True_Odds_Calculator_2-way'!A200)</f>
        <v>2.6</v>
      </c>
      <c r="B199" s="4">
        <f>IF('True_Odds_Calculator_2-way'!B200="","",'True_Odds_Calculator_2-way'!B200)</f>
        <v>1.52</v>
      </c>
      <c r="C199" s="4">
        <f t="shared" si="33"/>
        <v>0.38461538461538458</v>
      </c>
      <c r="D199">
        <f t="shared" si="34"/>
        <v>0.65789473684210531</v>
      </c>
      <c r="E199">
        <f t="shared" si="35"/>
        <v>4.2510121457489891E-2</v>
      </c>
      <c r="F199">
        <f t="shared" si="36"/>
        <v>-0.21052631578947367</v>
      </c>
      <c r="G199">
        <v>0</v>
      </c>
      <c r="H199">
        <f t="shared" si="37"/>
        <v>0.25303643724696356</v>
      </c>
      <c r="I199">
        <f t="shared" si="38"/>
        <v>-1.0963225241337864</v>
      </c>
      <c r="J199">
        <f t="shared" si="39"/>
        <v>1.0963225241337864</v>
      </c>
      <c r="K199">
        <f t="shared" si="40"/>
        <v>0.36309290748084294</v>
      </c>
      <c r="L199">
        <f t="shared" si="41"/>
        <v>0.63690709251915711</v>
      </c>
      <c r="M199">
        <f t="shared" si="42"/>
        <v>2.7541160386140584</v>
      </c>
      <c r="N199">
        <f t="shared" si="43"/>
        <v>1.5700877125495689</v>
      </c>
    </row>
    <row r="200" spans="1:14" x14ac:dyDescent="0.25">
      <c r="A200" s="4">
        <f>IF('True_Odds_Calculator_2-way'!A201="","",'True_Odds_Calculator_2-way'!A201)</f>
        <v>2.41</v>
      </c>
      <c r="B200" s="4">
        <f>IF('True_Odds_Calculator_2-way'!B201="","",'True_Odds_Calculator_2-way'!B201)</f>
        <v>1.6</v>
      </c>
      <c r="C200" s="4">
        <f t="shared" si="33"/>
        <v>0.41493775933609955</v>
      </c>
      <c r="D200">
        <f t="shared" si="34"/>
        <v>0.625</v>
      </c>
      <c r="E200">
        <f t="shared" si="35"/>
        <v>3.9937759336099443E-2</v>
      </c>
      <c r="F200">
        <f t="shared" si="36"/>
        <v>-0.21939834024896276</v>
      </c>
      <c r="G200">
        <v>0</v>
      </c>
      <c r="H200">
        <f t="shared" si="37"/>
        <v>0.25933609958506221</v>
      </c>
      <c r="I200">
        <f t="shared" si="38"/>
        <v>-1.08721345508907</v>
      </c>
      <c r="J200">
        <f t="shared" si="39"/>
        <v>1.08721345508907</v>
      </c>
      <c r="K200">
        <f t="shared" si="40"/>
        <v>0.39479331235228826</v>
      </c>
      <c r="L200">
        <f t="shared" si="41"/>
        <v>0.60520668764771179</v>
      </c>
      <c r="M200">
        <f t="shared" si="42"/>
        <v>2.532970971675589</v>
      </c>
      <c r="N200">
        <f t="shared" si="43"/>
        <v>1.652328073053442</v>
      </c>
    </row>
    <row r="201" spans="1:14" x14ac:dyDescent="0.25">
      <c r="A201" s="4">
        <f>IF('True_Odds_Calculator_2-way'!A202="","",'True_Odds_Calculator_2-way'!A202)</f>
        <v>2.56</v>
      </c>
      <c r="B201" s="4">
        <f>IF('True_Odds_Calculator_2-way'!B202="","",'True_Odds_Calculator_2-way'!B202)</f>
        <v>1.53</v>
      </c>
      <c r="C201" s="4">
        <f t="shared" si="33"/>
        <v>0.390625</v>
      </c>
      <c r="D201">
        <f t="shared" si="34"/>
        <v>0.65359477124183007</v>
      </c>
      <c r="E201">
        <f t="shared" si="35"/>
        <v>4.4219771241829964E-2</v>
      </c>
      <c r="F201">
        <f t="shared" si="36"/>
        <v>-0.21109068627450989</v>
      </c>
      <c r="G201">
        <v>0</v>
      </c>
      <c r="H201">
        <f t="shared" si="37"/>
        <v>0.25531045751633985</v>
      </c>
      <c r="I201">
        <f t="shared" si="38"/>
        <v>-1.099764675536459</v>
      </c>
      <c r="J201">
        <f t="shared" si="39"/>
        <v>1.099764675536459</v>
      </c>
      <c r="K201">
        <f t="shared" si="40"/>
        <v>0.36823828517819845</v>
      </c>
      <c r="L201">
        <f t="shared" si="41"/>
        <v>0.63176171482180155</v>
      </c>
      <c r="M201">
        <f t="shared" si="42"/>
        <v>2.7156328938368763</v>
      </c>
      <c r="N201">
        <f t="shared" si="43"/>
        <v>1.5828752780343234</v>
      </c>
    </row>
    <row r="202" spans="1:14" x14ac:dyDescent="0.25">
      <c r="A202" s="4">
        <f>IF('True_Odds_Calculator_2-way'!A203="","",'True_Odds_Calculator_2-way'!A203)</f>
        <v>2.39</v>
      </c>
      <c r="B202" s="4">
        <f>IF('True_Odds_Calculator_2-way'!B203="","",'True_Odds_Calculator_2-way'!B203)</f>
        <v>1.6</v>
      </c>
      <c r="C202" s="4">
        <f t="shared" si="33"/>
        <v>0.41841004184100417</v>
      </c>
      <c r="D202">
        <f t="shared" si="34"/>
        <v>0.625</v>
      </c>
      <c r="E202">
        <f t="shared" si="35"/>
        <v>4.3410041841004166E-2</v>
      </c>
      <c r="F202">
        <f t="shared" si="36"/>
        <v>-0.21809623430962344</v>
      </c>
      <c r="G202">
        <v>0</v>
      </c>
      <c r="H202">
        <f t="shared" si="37"/>
        <v>0.2615062761506276</v>
      </c>
      <c r="I202">
        <f t="shared" si="38"/>
        <v>-1.0950071996960069</v>
      </c>
      <c r="J202">
        <f t="shared" si="39"/>
        <v>1.0950071996960069</v>
      </c>
      <c r="K202">
        <f t="shared" si="40"/>
        <v>0.39650127157781001</v>
      </c>
      <c r="L202">
        <f t="shared" si="41"/>
        <v>0.6034987284221901</v>
      </c>
      <c r="M202">
        <f t="shared" si="42"/>
        <v>2.52206000757745</v>
      </c>
      <c r="N202">
        <f t="shared" si="43"/>
        <v>1.6570043198176039</v>
      </c>
    </row>
    <row r="203" spans="1:14" x14ac:dyDescent="0.25">
      <c r="A203" s="4">
        <f>IF('True_Odds_Calculator_2-way'!A204="","",'True_Odds_Calculator_2-way'!A204)</f>
        <v>2.5499999999999998</v>
      </c>
      <c r="B203" s="4">
        <f>IF('True_Odds_Calculator_2-way'!B204="","",'True_Odds_Calculator_2-way'!B204)</f>
        <v>1.53</v>
      </c>
      <c r="C203" s="4">
        <f t="shared" si="33"/>
        <v>0.39215686274509809</v>
      </c>
      <c r="D203">
        <f t="shared" si="34"/>
        <v>0.65359477124183007</v>
      </c>
      <c r="E203">
        <f t="shared" si="35"/>
        <v>4.5751633986928164E-2</v>
      </c>
      <c r="F203">
        <f t="shared" si="36"/>
        <v>-0.21056004100986803</v>
      </c>
      <c r="G203">
        <v>0</v>
      </c>
      <c r="H203">
        <f t="shared" si="37"/>
        <v>0.25631167499679613</v>
      </c>
      <c r="I203">
        <f t="shared" si="38"/>
        <v>-1.1033065999253477</v>
      </c>
      <c r="J203">
        <f t="shared" si="39"/>
        <v>1.1033065999253477</v>
      </c>
      <c r="K203">
        <f t="shared" si="40"/>
        <v>0.36898663905752271</v>
      </c>
      <c r="L203">
        <f t="shared" si="41"/>
        <v>0.63101336094247729</v>
      </c>
      <c r="M203">
        <f t="shared" si="42"/>
        <v>2.7101252298842891</v>
      </c>
      <c r="N203">
        <f t="shared" si="43"/>
        <v>1.5847524979604342</v>
      </c>
    </row>
    <row r="204" spans="1:14" x14ac:dyDescent="0.25">
      <c r="A204" s="4">
        <f>IF('True_Odds_Calculator_2-way'!A205="","",'True_Odds_Calculator_2-way'!A205)</f>
        <v>2.27</v>
      </c>
      <c r="B204" s="4">
        <f>IF('True_Odds_Calculator_2-way'!B205="","",'True_Odds_Calculator_2-way'!B205)</f>
        <v>1.66</v>
      </c>
      <c r="C204" s="4">
        <f t="shared" si="33"/>
        <v>0.44052863436123346</v>
      </c>
      <c r="D204">
        <f t="shared" si="34"/>
        <v>0.60240963855421692</v>
      </c>
      <c r="E204">
        <f t="shared" si="35"/>
        <v>4.2938272915450382E-2</v>
      </c>
      <c r="F204">
        <f t="shared" si="36"/>
        <v>-0.22244042248288309</v>
      </c>
      <c r="G204">
        <v>0</v>
      </c>
      <c r="H204">
        <f t="shared" si="37"/>
        <v>0.26537869539833342</v>
      </c>
      <c r="I204">
        <f t="shared" si="38"/>
        <v>-1.0922603577424574</v>
      </c>
      <c r="J204">
        <f t="shared" si="39"/>
        <v>1.0922603577424574</v>
      </c>
      <c r="K204">
        <f t="shared" si="40"/>
        <v>0.41890595386840634</v>
      </c>
      <c r="L204">
        <f t="shared" si="41"/>
        <v>0.58109404613159377</v>
      </c>
      <c r="M204">
        <f t="shared" si="42"/>
        <v>2.387170654332921</v>
      </c>
      <c r="N204">
        <f t="shared" si="43"/>
        <v>1.7208918361100216</v>
      </c>
    </row>
    <row r="205" spans="1:14" x14ac:dyDescent="0.25">
      <c r="A205" s="4">
        <f>IF('True_Odds_Calculator_2-way'!A206="","",'True_Odds_Calculator_2-way'!A206)</f>
        <v>2.31</v>
      </c>
      <c r="B205" s="4">
        <f>IF('True_Odds_Calculator_2-way'!B206="","",'True_Odds_Calculator_2-way'!B206)</f>
        <v>1.64</v>
      </c>
      <c r="C205" s="4">
        <f t="shared" si="33"/>
        <v>0.4329004329004329</v>
      </c>
      <c r="D205">
        <f t="shared" si="34"/>
        <v>0.6097560975609756</v>
      </c>
      <c r="E205">
        <f t="shared" si="35"/>
        <v>4.2656530461408604E-2</v>
      </c>
      <c r="F205">
        <f t="shared" si="36"/>
        <v>-0.22130714813641639</v>
      </c>
      <c r="G205">
        <v>0</v>
      </c>
      <c r="H205">
        <f t="shared" si="37"/>
        <v>0.26396367859782494</v>
      </c>
      <c r="I205">
        <f t="shared" si="38"/>
        <v>-1.0921300708262975</v>
      </c>
      <c r="J205">
        <f t="shared" si="39"/>
        <v>1.0921300708262975</v>
      </c>
      <c r="K205">
        <f t="shared" si="40"/>
        <v>0.41140574832950405</v>
      </c>
      <c r="L205">
        <f t="shared" si="41"/>
        <v>0.58859425167049584</v>
      </c>
      <c r="M205">
        <f t="shared" si="42"/>
        <v>2.4306903927824499</v>
      </c>
      <c r="N205">
        <f t="shared" si="43"/>
        <v>1.6989632453288304</v>
      </c>
    </row>
    <row r="206" spans="1:14" x14ac:dyDescent="0.25">
      <c r="A206" s="4">
        <f>IF('True_Odds_Calculator_2-way'!A207="","",'True_Odds_Calculator_2-way'!A207)</f>
        <v>1.76</v>
      </c>
      <c r="B206" s="4">
        <f>IF('True_Odds_Calculator_2-way'!B207="","",'True_Odds_Calculator_2-way'!B207)</f>
        <v>2.1</v>
      </c>
      <c r="C206" s="4">
        <f t="shared" si="33"/>
        <v>0.56818181818181823</v>
      </c>
      <c r="D206">
        <f t="shared" si="34"/>
        <v>0.47619047619047616</v>
      </c>
      <c r="E206">
        <f t="shared" si="35"/>
        <v>4.4372294372294396E-2</v>
      </c>
      <c r="F206">
        <f t="shared" si="36"/>
        <v>-0.22619047619047616</v>
      </c>
      <c r="G206">
        <v>0</v>
      </c>
      <c r="H206">
        <f t="shared" si="37"/>
        <v>0.27056277056277056</v>
      </c>
      <c r="I206">
        <f t="shared" si="38"/>
        <v>-1.0936965981495177</v>
      </c>
      <c r="J206">
        <f t="shared" si="39"/>
        <v>1.0936965981495177</v>
      </c>
      <c r="K206">
        <f t="shared" si="40"/>
        <v>0.54608718807942114</v>
      </c>
      <c r="L206">
        <f t="shared" si="41"/>
        <v>0.45391281192057903</v>
      </c>
      <c r="M206">
        <f t="shared" si="42"/>
        <v>1.8312094145936331</v>
      </c>
      <c r="N206">
        <f t="shared" si="43"/>
        <v>2.2030662579644695</v>
      </c>
    </row>
    <row r="207" spans="1:14" x14ac:dyDescent="0.25">
      <c r="A207" s="4">
        <f>IF('True_Odds_Calculator_2-way'!A208="","",'True_Odds_Calculator_2-way'!A208)</f>
        <v>1.48</v>
      </c>
      <c r="B207" s="4">
        <f>IF('True_Odds_Calculator_2-way'!B208="","",'True_Odds_Calculator_2-way'!B208)</f>
        <v>2.66</v>
      </c>
      <c r="C207" s="4">
        <f t="shared" si="33"/>
        <v>0.67567567567567566</v>
      </c>
      <c r="D207">
        <f t="shared" si="34"/>
        <v>0.37593984962406013</v>
      </c>
      <c r="E207">
        <f t="shared" si="35"/>
        <v>5.1615525299735676E-2</v>
      </c>
      <c r="F207">
        <f t="shared" si="36"/>
        <v>-0.20239788660841307</v>
      </c>
      <c r="G207">
        <v>0</v>
      </c>
      <c r="H207">
        <f t="shared" si="37"/>
        <v>0.25401341190814875</v>
      </c>
      <c r="I207">
        <f t="shared" si="38"/>
        <v>-1.1202767873705517</v>
      </c>
      <c r="J207">
        <f t="shared" si="39"/>
        <v>1.1202767873705517</v>
      </c>
      <c r="K207">
        <f t="shared" si="40"/>
        <v>0.65030801340944422</v>
      </c>
      <c r="L207">
        <f t="shared" si="41"/>
        <v>0.34969198659055589</v>
      </c>
      <c r="M207">
        <f t="shared" si="42"/>
        <v>1.5377328579378648</v>
      </c>
      <c r="N207">
        <f t="shared" si="43"/>
        <v>2.8596594670351161</v>
      </c>
    </row>
    <row r="208" spans="1:14" x14ac:dyDescent="0.25">
      <c r="A208" s="4">
        <f>IF('True_Odds_Calculator_2-way'!A209="","",'True_Odds_Calculator_2-way'!A209)</f>
        <v>1.81</v>
      </c>
      <c r="B208" s="4">
        <f>IF('True_Odds_Calculator_2-way'!B209="","",'True_Odds_Calculator_2-way'!B209)</f>
        <v>2.04</v>
      </c>
      <c r="C208" s="4">
        <f t="shared" si="33"/>
        <v>0.5524861878453039</v>
      </c>
      <c r="D208">
        <f t="shared" si="34"/>
        <v>0.49019607843137253</v>
      </c>
      <c r="E208">
        <f t="shared" si="35"/>
        <v>4.2682266276676373E-2</v>
      </c>
      <c r="F208">
        <f t="shared" si="36"/>
        <v>-0.22814429639259015</v>
      </c>
      <c r="G208">
        <v>0</v>
      </c>
      <c r="H208">
        <f t="shared" si="37"/>
        <v>0.27082656266926658</v>
      </c>
      <c r="I208">
        <f t="shared" si="38"/>
        <v>-1.0895340841010224</v>
      </c>
      <c r="J208">
        <f t="shared" si="39"/>
        <v>1.0895340841010224</v>
      </c>
      <c r="K208">
        <f t="shared" si="40"/>
        <v>0.53120211979695098</v>
      </c>
      <c r="L208">
        <f t="shared" si="41"/>
        <v>0.46879788020304902</v>
      </c>
      <c r="M208">
        <f t="shared" si="42"/>
        <v>1.8825226081218283</v>
      </c>
      <c r="N208">
        <f t="shared" si="43"/>
        <v>2.1331154474650633</v>
      </c>
    </row>
    <row r="209" spans="1:14" x14ac:dyDescent="0.25">
      <c r="A209" s="4">
        <f>IF('True_Odds_Calculator_2-way'!A210="","",'True_Odds_Calculator_2-way'!A210)</f>
        <v>1.79</v>
      </c>
      <c r="B209" s="4">
        <f>IF('True_Odds_Calculator_2-way'!B210="","",'True_Odds_Calculator_2-way'!B210)</f>
        <v>2.0699999999999998</v>
      </c>
      <c r="C209" s="4">
        <f t="shared" si="33"/>
        <v>0.55865921787709494</v>
      </c>
      <c r="D209">
        <f t="shared" si="34"/>
        <v>0.48309178743961356</v>
      </c>
      <c r="E209">
        <f t="shared" si="35"/>
        <v>4.17510053167085E-2</v>
      </c>
      <c r="F209">
        <f t="shared" si="36"/>
        <v>-0.22813267481715382</v>
      </c>
      <c r="G209">
        <v>0</v>
      </c>
      <c r="H209">
        <f t="shared" si="37"/>
        <v>0.26988368013386232</v>
      </c>
      <c r="I209">
        <f t="shared" si="38"/>
        <v>-1.0876635272089796</v>
      </c>
      <c r="J209">
        <f t="shared" si="39"/>
        <v>1.0876635272089796</v>
      </c>
      <c r="K209">
        <f t="shared" si="40"/>
        <v>0.53785007303660493</v>
      </c>
      <c r="L209">
        <f t="shared" si="41"/>
        <v>0.46214992696339507</v>
      </c>
      <c r="M209">
        <f t="shared" si="42"/>
        <v>1.8592541864950944</v>
      </c>
      <c r="N209">
        <f t="shared" si="43"/>
        <v>2.1637999741136076</v>
      </c>
    </row>
    <row r="210" spans="1:14" x14ac:dyDescent="0.25">
      <c r="A210" s="4">
        <f>IF('True_Odds_Calculator_2-way'!A211="","",'True_Odds_Calculator_2-way'!A211)</f>
        <v>1.73</v>
      </c>
      <c r="B210" s="4">
        <f>IF('True_Odds_Calculator_2-way'!B211="","",'True_Odds_Calculator_2-way'!B211)</f>
        <v>2.19</v>
      </c>
      <c r="C210" s="4">
        <f t="shared" si="33"/>
        <v>0.5780346820809249</v>
      </c>
      <c r="D210">
        <f t="shared" si="34"/>
        <v>0.45662100456621008</v>
      </c>
      <c r="E210">
        <f t="shared" si="35"/>
        <v>3.4655686647135031E-2</v>
      </c>
      <c r="F210">
        <f t="shared" si="36"/>
        <v>-0.22928709055876673</v>
      </c>
      <c r="G210">
        <v>0</v>
      </c>
      <c r="H210">
        <f t="shared" si="37"/>
        <v>0.26394277720590181</v>
      </c>
      <c r="I210">
        <f t="shared" si="38"/>
        <v>-1.0729144372515058</v>
      </c>
      <c r="J210">
        <f t="shared" si="39"/>
        <v>1.0729144372515058</v>
      </c>
      <c r="K210">
        <f t="shared" si="40"/>
        <v>0.56078093121655925</v>
      </c>
      <c r="L210">
        <f t="shared" si="41"/>
        <v>0.43921906878344058</v>
      </c>
      <c r="M210">
        <f t="shared" si="42"/>
        <v>1.7832275391935992</v>
      </c>
      <c r="N210">
        <f t="shared" si="43"/>
        <v>2.2767681803292916</v>
      </c>
    </row>
    <row r="211" spans="1:14" x14ac:dyDescent="0.25">
      <c r="A211" s="4">
        <f>IF('True_Odds_Calculator_2-way'!A212="","",'True_Odds_Calculator_2-way'!A212)</f>
        <v>1.83</v>
      </c>
      <c r="B211" s="4">
        <f>IF('True_Odds_Calculator_2-way'!B212="","",'True_Odds_Calculator_2-way'!B212)</f>
        <v>2.0499999999999998</v>
      </c>
      <c r="C211" s="4">
        <f t="shared" si="33"/>
        <v>0.54644808743169393</v>
      </c>
      <c r="D211">
        <f t="shared" si="34"/>
        <v>0.48780487804878053</v>
      </c>
      <c r="E211">
        <f t="shared" si="35"/>
        <v>3.4252965480474407E-2</v>
      </c>
      <c r="F211">
        <f t="shared" si="36"/>
        <v>-0.23230707716913246</v>
      </c>
      <c r="G211">
        <v>0</v>
      </c>
      <c r="H211">
        <f t="shared" si="37"/>
        <v>0.26656004264960681</v>
      </c>
      <c r="I211">
        <f t="shared" si="38"/>
        <v>-1.0711894933108055</v>
      </c>
      <c r="J211">
        <f t="shared" si="39"/>
        <v>1.0711894933108055</v>
      </c>
      <c r="K211">
        <f t="shared" si="40"/>
        <v>0.52935616627105819</v>
      </c>
      <c r="L211">
        <f t="shared" si="41"/>
        <v>0.47064383372894186</v>
      </c>
      <c r="M211">
        <f t="shared" si="42"/>
        <v>1.8890872794479689</v>
      </c>
      <c r="N211">
        <f t="shared" si="43"/>
        <v>2.1247489679763456</v>
      </c>
    </row>
    <row r="212" spans="1:14" x14ac:dyDescent="0.25">
      <c r="A212" s="4">
        <f>IF('True_Odds_Calculator_2-way'!A213="","",'True_Odds_Calculator_2-way'!A213)</f>
        <v>1.63</v>
      </c>
      <c r="B212" s="4">
        <f>IF('True_Odds_Calculator_2-way'!B213="","",'True_Odds_Calculator_2-way'!B213)</f>
        <v>2.38</v>
      </c>
      <c r="C212" s="4">
        <f t="shared" si="33"/>
        <v>0.61349693251533743</v>
      </c>
      <c r="D212">
        <f t="shared" si="34"/>
        <v>0.42016806722689076</v>
      </c>
      <c r="E212">
        <f t="shared" si="35"/>
        <v>3.3664999742228252E-2</v>
      </c>
      <c r="F212">
        <f t="shared" si="36"/>
        <v>-0.22410682064236731</v>
      </c>
      <c r="G212">
        <v>0</v>
      </c>
      <c r="H212">
        <f t="shared" si="37"/>
        <v>0.25777182038459556</v>
      </c>
      <c r="I212">
        <f t="shared" si="38"/>
        <v>-1.0724824201463117</v>
      </c>
      <c r="J212">
        <f t="shared" si="39"/>
        <v>1.0724824201463117</v>
      </c>
      <c r="K212">
        <f t="shared" si="40"/>
        <v>0.59677837856639582</v>
      </c>
      <c r="L212">
        <f t="shared" si="41"/>
        <v>0.40322162143360418</v>
      </c>
      <c r="M212">
        <f t="shared" si="42"/>
        <v>1.6756639246921761</v>
      </c>
      <c r="N212">
        <f t="shared" si="43"/>
        <v>2.4800257398019103</v>
      </c>
    </row>
    <row r="213" spans="1:14" x14ac:dyDescent="0.25">
      <c r="A213" s="4">
        <f>IF('True_Odds_Calculator_2-way'!A214="","",'True_Odds_Calculator_2-way'!A214)</f>
        <v>2.15</v>
      </c>
      <c r="B213" s="4">
        <f>IF('True_Odds_Calculator_2-way'!B214="","",'True_Odds_Calculator_2-way'!B214)</f>
        <v>1.73</v>
      </c>
      <c r="C213" s="4">
        <f t="shared" si="33"/>
        <v>0.46511627906976744</v>
      </c>
      <c r="D213">
        <f t="shared" si="34"/>
        <v>0.5780346820809249</v>
      </c>
      <c r="E213">
        <f t="shared" si="35"/>
        <v>4.3150961150692391E-2</v>
      </c>
      <c r="F213">
        <f t="shared" si="36"/>
        <v>-0.22570237935206339</v>
      </c>
      <c r="G213">
        <v>0</v>
      </c>
      <c r="H213">
        <f t="shared" si="37"/>
        <v>0.26885334050275578</v>
      </c>
      <c r="I213">
        <f t="shared" si="38"/>
        <v>-1.0914143252235409</v>
      </c>
      <c r="J213">
        <f t="shared" si="39"/>
        <v>1.0914143252235409</v>
      </c>
      <c r="K213">
        <f t="shared" si="40"/>
        <v>0.44343410958372004</v>
      </c>
      <c r="L213">
        <f t="shared" si="41"/>
        <v>0.55656589041628013</v>
      </c>
      <c r="M213">
        <f t="shared" si="42"/>
        <v>2.2551264740070716</v>
      </c>
      <c r="N213">
        <f t="shared" si="43"/>
        <v>1.7967324574131842</v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88" activePane="bottomLeft" state="frozen"/>
      <selection pane="bottomLeft" activeCell="X187" sqref="X187:X21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2.9279456277931555</v>
      </c>
      <c r="K130" s="46">
        <f>IF('Log_working_2-way'!$D129="","",B130^('Log_working_2-way'!$D129))</f>
        <v>1.5186868268394946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100</v>
      </c>
      <c r="O186" s="73">
        <f t="shared" si="29"/>
        <v>48.979591836734699</v>
      </c>
      <c r="P186" s="73">
        <f t="shared" si="30"/>
        <v>47.089947089947096</v>
      </c>
      <c r="Q186" s="73">
        <f t="shared" si="31"/>
        <v>52.910052910052919</v>
      </c>
      <c r="R186" s="73">
        <f t="shared" si="32"/>
        <v>51.020408163265309</v>
      </c>
      <c r="S186" s="74">
        <f t="shared" si="33"/>
        <v>-3.9304610733182201</v>
      </c>
      <c r="T186" s="74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1.59</v>
      </c>
      <c r="B187">
        <v>2.44</v>
      </c>
      <c r="C187" s="43">
        <f t="shared" si="26"/>
        <v>3.8766883183833478E-2</v>
      </c>
      <c r="D187" s="44">
        <f>IF(OR($A187="",$B187=""),"",A187*'MPTO_working_2-way'!$G186)</f>
        <v>1.6516393442622954</v>
      </c>
      <c r="E187" s="46">
        <f>IF(OR($A187="",$B187=""),"",B187*'MPTO_working_2-way'!$G186)</f>
        <v>2.5345911949685536</v>
      </c>
      <c r="F187" s="44">
        <f>IF(OR($A187="",$B187=""),"",'MPTO_working_2-way'!D186)</f>
        <v>1.640561569688769</v>
      </c>
      <c r="G187" s="46">
        <f>IF(OR($A187="",$B187=""),"",'MPTO_working_2-way'!E186)</f>
        <v>2.561130182202271</v>
      </c>
      <c r="H187" s="44">
        <f>IF(OR($A187="",$B187=""),"",'OddsRatio_working_2-way'!M186)</f>
        <v>1.6400954789890509</v>
      </c>
      <c r="I187" s="44">
        <f>IF(OR($A187="",$B187=""),"",'OddsRatio_working_2-way'!N186)</f>
        <v>2.5622669317698867</v>
      </c>
      <c r="J187" s="44">
        <f>IF('Log_working_2-way'!$D186="","",A187^('Log_working_2-way'!$D186))</f>
        <v>1.6350430694543896</v>
      </c>
      <c r="K187" s="46">
        <f>IF('Log_working_2-way'!$D186="","",B187^('Log_working_2-way'!$D186))</f>
        <v>2.5746963443895066</v>
      </c>
      <c r="L187" s="53">
        <f t="shared" ref="L187:L208" si="35">(1/D187)</f>
        <v>0.60545905707196013</v>
      </c>
      <c r="M187" s="53">
        <f t="shared" ref="M187:M208" si="36">(1/E187)</f>
        <v>0.39454094292803971</v>
      </c>
      <c r="N187" s="54">
        <v>101</v>
      </c>
      <c r="O187" s="54">
        <f t="shared" ref="O187:O208" si="37">(1/A187)*((N187*A187)-N187)</f>
        <v>37.477987421383645</v>
      </c>
      <c r="P187" s="54">
        <f t="shared" ref="P187:P208" si="38">(1/B187)*((N187*B187)-N187)</f>
        <v>59.606557377049178</v>
      </c>
      <c r="Q187" s="54">
        <f t="shared" ref="Q187:Q208" si="39">(1/B187)*N187</f>
        <v>41.393442622950822</v>
      </c>
      <c r="R187" s="54">
        <f t="shared" ref="R187:R208" si="40">(1/A187)*N187</f>
        <v>63.522012578616348</v>
      </c>
      <c r="S187" s="55">
        <f t="shared" ref="S187:S208" si="41">O187-Q187</f>
        <v>-3.9154552015671769</v>
      </c>
      <c r="T187" s="55">
        <f t="shared" ref="T187:T208" si="42">P187-R187</f>
        <v>-3.9154552015671698</v>
      </c>
      <c r="U187" t="s">
        <v>381</v>
      </c>
      <c r="V187" t="s">
        <v>253</v>
      </c>
      <c r="W187" t="s">
        <v>438</v>
      </c>
      <c r="X187" t="s">
        <v>507</v>
      </c>
      <c r="Y187" s="66"/>
    </row>
    <row r="188" spans="1:25" s="50" customFormat="1" ht="15" x14ac:dyDescent="0.25">
      <c r="A188">
        <v>1.66</v>
      </c>
      <c r="B188">
        <v>2.3199999999999998</v>
      </c>
      <c r="C188" s="43">
        <f t="shared" si="26"/>
        <v>3.3444121312837582E-2</v>
      </c>
      <c r="D188" s="44">
        <f>IF(OR($A188="",$B188=""),"",A188*'MPTO_working_2-way'!$G187)</f>
        <v>1.7155172413793103</v>
      </c>
      <c r="E188" s="46">
        <f>IF(OR($A188="",$B188=""),"",B188*'MPTO_working_2-way'!$G187)</f>
        <v>2.3975903614457832</v>
      </c>
      <c r="F188" s="44">
        <f>IF(OR($A188="",$B188=""),"",'MPTO_working_2-way'!D187)</f>
        <v>1.707394928178755</v>
      </c>
      <c r="G188" s="46">
        <f>IF(OR($A188="",$B188=""),"",'MPTO_working_2-way'!E187)</f>
        <v>2.4136375031336175</v>
      </c>
      <c r="H188" s="44">
        <f>IF(OR($A188="",$B188=""),"",'OddsRatio_working_2-way'!M187)</f>
        <v>1.7071067811865479</v>
      </c>
      <c r="I188" s="44">
        <f>IF(OR($A188="",$B188=""),"",'OddsRatio_working_2-way'!N187)</f>
        <v>2.4142135623730954</v>
      </c>
      <c r="J188" s="44">
        <f>IF('Log_working_2-way'!$D187="","",A188^('Log_working_2-way'!$D187))</f>
        <v>1.7034185347793582</v>
      </c>
      <c r="K188" s="46">
        <f>IF('Log_working_2-way'!$D187="","",B188^('Log_working_2-way'!$D187))</f>
        <v>2.4216287324780335</v>
      </c>
      <c r="L188" s="53">
        <f t="shared" si="35"/>
        <v>0.58291457286432158</v>
      </c>
      <c r="M188" s="53">
        <f t="shared" si="36"/>
        <v>0.41708542713567837</v>
      </c>
      <c r="N188" s="54">
        <v>102</v>
      </c>
      <c r="O188" s="54">
        <f t="shared" si="37"/>
        <v>40.554216867469876</v>
      </c>
      <c r="P188" s="54">
        <f t="shared" si="38"/>
        <v>58.03448275862069</v>
      </c>
      <c r="Q188" s="54">
        <f t="shared" si="39"/>
        <v>43.965517241379317</v>
      </c>
      <c r="R188" s="54">
        <f t="shared" si="40"/>
        <v>61.445783132530124</v>
      </c>
      <c r="S188" s="55">
        <f t="shared" si="41"/>
        <v>-3.411300373909441</v>
      </c>
      <c r="T188" s="55">
        <f t="shared" si="42"/>
        <v>-3.4113003739094339</v>
      </c>
      <c r="U188" t="s">
        <v>268</v>
      </c>
      <c r="V188" t="s">
        <v>271</v>
      </c>
      <c r="W188" t="s">
        <v>231</v>
      </c>
      <c r="X188" t="s">
        <v>507</v>
      </c>
      <c r="Y188" s="66"/>
    </row>
    <row r="189" spans="1:25" s="50" customFormat="1" ht="15" x14ac:dyDescent="0.25">
      <c r="A189">
        <v>1.68</v>
      </c>
      <c r="B189">
        <v>2.2400000000000002</v>
      </c>
      <c r="C189" s="43">
        <f t="shared" si="26"/>
        <v>4.1666666666666519E-2</v>
      </c>
      <c r="D189" s="44">
        <f>IF(OR($A189="",$B189=""),"",A189*'MPTO_working_2-way'!$G188)</f>
        <v>1.7499999999999998</v>
      </c>
      <c r="E189" s="46">
        <f>IF(OR($A189="",$B189=""),"",B189*'MPTO_working_2-way'!$G188)</f>
        <v>2.333333333333333</v>
      </c>
      <c r="F189" s="44">
        <f>IF(OR($A189="",$B189=""),"",'MPTO_working_2-way'!D188)</f>
        <v>1.7409326424870464</v>
      </c>
      <c r="G189" s="46">
        <f>IF(OR($A189="",$B189=""),"",'MPTO_working_2-way'!E188)</f>
        <v>2.3496503496503496</v>
      </c>
      <c r="H189" s="44">
        <f>IF(OR($A189="",$B189=""),"",'OddsRatio_working_2-way'!M188)</f>
        <v>1.7405316311773544</v>
      </c>
      <c r="I189" s="44">
        <f>IF(OR($A189="",$B189=""),"",'OddsRatio_working_2-way'!N188)</f>
        <v>2.3503812097939996</v>
      </c>
      <c r="J189" s="44">
        <f>IF('Log_working_2-way'!$D188="","",A189^('Log_working_2-way'!$D188))</f>
        <v>1.7363936538464513</v>
      </c>
      <c r="K189" s="46">
        <f>IF('Log_working_2-way'!$D188="","",B189^('Log_working_2-way'!$D188))</f>
        <v>2.357969334439959</v>
      </c>
      <c r="L189" s="53">
        <f t="shared" si="35"/>
        <v>0.57142857142857151</v>
      </c>
      <c r="M189" s="53">
        <f t="shared" si="36"/>
        <v>0.4285714285714286</v>
      </c>
      <c r="N189" s="54">
        <v>103</v>
      </c>
      <c r="O189" s="54">
        <f t="shared" si="37"/>
        <v>41.690476190476183</v>
      </c>
      <c r="P189" s="54">
        <f t="shared" si="38"/>
        <v>57.017857142857153</v>
      </c>
      <c r="Q189" s="54">
        <f t="shared" si="39"/>
        <v>45.982142857142854</v>
      </c>
      <c r="R189" s="54">
        <f t="shared" si="40"/>
        <v>61.30952380952381</v>
      </c>
      <c r="S189" s="55">
        <f t="shared" si="41"/>
        <v>-4.2916666666666714</v>
      </c>
      <c r="T189" s="55">
        <f t="shared" si="42"/>
        <v>-4.2916666666666572</v>
      </c>
      <c r="U189" t="s">
        <v>256</v>
      </c>
      <c r="V189" t="s">
        <v>382</v>
      </c>
      <c r="W189" t="s">
        <v>438</v>
      </c>
      <c r="X189" t="s">
        <v>508</v>
      </c>
      <c r="Y189" s="66"/>
    </row>
    <row r="190" spans="1:25" s="50" customFormat="1" ht="15" x14ac:dyDescent="0.25">
      <c r="A190">
        <v>1.86</v>
      </c>
      <c r="B190">
        <v>1.99</v>
      </c>
      <c r="C190" s="43">
        <f t="shared" si="26"/>
        <v>4.0146971416220811E-2</v>
      </c>
      <c r="D190" s="44">
        <f>IF(OR($A190="",$B190=""),"",A190*'MPTO_working_2-way'!$G189)</f>
        <v>1.9346733668341709</v>
      </c>
      <c r="E190" s="46">
        <f>IF(OR($A190="",$B190=""),"",B190*'MPTO_working_2-way'!$G189)</f>
        <v>2.0698924731182795</v>
      </c>
      <c r="F190" s="44">
        <f>IF(OR($A190="",$B190=""),"",'MPTO_working_2-way'!D189)</f>
        <v>1.9321396878425641</v>
      </c>
      <c r="G190" s="46">
        <f>IF(OR($A190="",$B190=""),"",'MPTO_working_2-way'!E189)</f>
        <v>2.0728005824046591</v>
      </c>
      <c r="H190" s="44">
        <f>IF(OR($A190="",$B190=""),"",'OddsRatio_working_2-way'!M189)</f>
        <v>1.9320337272260424</v>
      </c>
      <c r="I190" s="44">
        <f>IF(OR($A190="",$B190=""),"",'OddsRatio_working_2-way'!N189)</f>
        <v>2.0729225464578858</v>
      </c>
      <c r="J190" s="44">
        <f>IF('Log_working_2-way'!$D189="","",A190^('Log_working_2-way'!$D189))</f>
        <v>1.9308758651633173</v>
      </c>
      <c r="K190" s="46">
        <f>IF('Log_working_2-way'!$D189="","",B190^('Log_working_2-way'!$D189))</f>
        <v>2.0742570920821759</v>
      </c>
      <c r="L190" s="53">
        <f t="shared" si="35"/>
        <v>0.51688311688311683</v>
      </c>
      <c r="M190" s="53">
        <f t="shared" si="36"/>
        <v>0.48311688311688311</v>
      </c>
      <c r="N190" s="54">
        <v>104</v>
      </c>
      <c r="O190" s="54">
        <f t="shared" si="37"/>
        <v>48.086021505376337</v>
      </c>
      <c r="P190" s="54">
        <f t="shared" si="38"/>
        <v>51.738693467336681</v>
      </c>
      <c r="Q190" s="54">
        <f t="shared" si="39"/>
        <v>52.261306532663312</v>
      </c>
      <c r="R190" s="54">
        <f t="shared" si="40"/>
        <v>55.913978494623649</v>
      </c>
      <c r="S190" s="55">
        <f t="shared" si="41"/>
        <v>-4.175285027286975</v>
      </c>
      <c r="T190" s="55">
        <f t="shared" si="42"/>
        <v>-4.1752850272869679</v>
      </c>
      <c r="U190" t="s">
        <v>257</v>
      </c>
      <c r="V190" t="s">
        <v>387</v>
      </c>
      <c r="W190" t="s">
        <v>438</v>
      </c>
      <c r="X190" t="s">
        <v>508</v>
      </c>
      <c r="Y190" s="66"/>
    </row>
    <row r="191" spans="1:25" ht="15" x14ac:dyDescent="0.25">
      <c r="A191">
        <v>1.83</v>
      </c>
      <c r="B191">
        <v>2.04</v>
      </c>
      <c r="C191" s="43">
        <f t="shared" si="26"/>
        <v>3.6644165863066513E-2</v>
      </c>
      <c r="D191" s="44">
        <f>IF(OR($A191="",$B191=""),"",A191*'MPTO_working_2-way'!$G190)</f>
        <v>1.8970588235294117</v>
      </c>
      <c r="E191" s="46">
        <f>IF(OR($A191="",$B191=""),"",B191*'MPTO_working_2-way'!$G190)</f>
        <v>2.1147540983606556</v>
      </c>
      <c r="F191" s="44">
        <f>IF(OR($A191="",$B191=""),"",'MPTO_working_2-way'!D190)</f>
        <v>1.8934875228241022</v>
      </c>
      <c r="G191" s="46">
        <f>IF(OR($A191="",$B191=""),"",'MPTO_working_2-way'!E190)</f>
        <v>2.119209809264305</v>
      </c>
      <c r="H191" s="44">
        <f>IF(OR($A191="",$B191=""),"",'OddsRatio_working_2-way'!M190)</f>
        <v>1.8933515114874566</v>
      </c>
      <c r="I191" s="44">
        <f>IF(OR($A191="",$B191=""),"",'OddsRatio_working_2-way'!N190)</f>
        <v>2.1193802071650061</v>
      </c>
      <c r="J191" s="44">
        <f>IF('Log_working_2-way'!$D190="","",A191^('Log_working_2-way'!$D190))</f>
        <v>1.8917252749993179</v>
      </c>
      <c r="K191" s="46">
        <f>IF('Log_working_2-way'!$D190="","",B191^('Log_working_2-way'!$D190))</f>
        <v>2.1214216172135263</v>
      </c>
      <c r="L191" s="53">
        <f t="shared" si="35"/>
        <v>0.52713178294573648</v>
      </c>
      <c r="M191" s="53">
        <f t="shared" si="36"/>
        <v>0.47286821705426357</v>
      </c>
      <c r="N191" s="54">
        <v>105</v>
      </c>
      <c r="O191" s="54">
        <f t="shared" si="37"/>
        <v>47.622950819672127</v>
      </c>
      <c r="P191" s="54">
        <f t="shared" si="38"/>
        <v>53.529411764705891</v>
      </c>
      <c r="Q191" s="54">
        <f t="shared" si="39"/>
        <v>51.470588235294116</v>
      </c>
      <c r="R191" s="54">
        <f t="shared" si="40"/>
        <v>57.377049180327866</v>
      </c>
      <c r="S191" s="55">
        <f t="shared" si="41"/>
        <v>-3.847637415621989</v>
      </c>
      <c r="T191" s="55">
        <f t="shared" si="42"/>
        <v>-3.8476374156219748</v>
      </c>
      <c r="U191" t="s">
        <v>258</v>
      </c>
      <c r="V191" t="s">
        <v>500</v>
      </c>
      <c r="W191" t="s">
        <v>438</v>
      </c>
      <c r="X191" t="s">
        <v>508</v>
      </c>
      <c r="Y191" s="66"/>
    </row>
    <row r="192" spans="1:25" s="50" customFormat="1" ht="15" x14ac:dyDescent="0.25">
      <c r="A192">
        <v>1.8</v>
      </c>
      <c r="B192">
        <v>2.0499999999999998</v>
      </c>
      <c r="C192" s="43">
        <f t="shared" si="26"/>
        <v>4.3360433604336057E-2</v>
      </c>
      <c r="D192" s="44">
        <f>IF(OR($A192="",$B192=""),"",A192*'MPTO_working_2-way'!$G191)</f>
        <v>1.878048780487805</v>
      </c>
      <c r="E192" s="46">
        <f>IF(OR($A192="",$B192=""),"",B192*'MPTO_working_2-way'!$G191)</f>
        <v>2.1388888888888888</v>
      </c>
      <c r="F192" s="44">
        <f>IF(OR($A192="",$B192=""),"",'MPTO_working_2-way'!D191)</f>
        <v>1.8730964467005078</v>
      </c>
      <c r="G192" s="46">
        <f>IF(OR($A192="",$B192=""),"",'MPTO_working_2-way'!E191)</f>
        <v>2.1453488372093021</v>
      </c>
      <c r="H192" s="44">
        <f>IF(OR($A192="",$B192=""),"",'OddsRatio_working_2-way'!M191)</f>
        <v>1.8728715609439694</v>
      </c>
      <c r="I192" s="44">
        <f>IF(OR($A192="",$B192=""),"",'OddsRatio_working_2-way'!N191)</f>
        <v>2.1456439237389602</v>
      </c>
      <c r="J192" s="44">
        <f>IF('Log_working_2-way'!$D191="","",A192^('Log_working_2-way'!$D191))</f>
        <v>1.8706056173612808</v>
      </c>
      <c r="K192" s="46">
        <f>IF('Log_working_2-way'!$D191="","",B192^('Log_working_2-way'!$D191))</f>
        <v>2.1486257153159274</v>
      </c>
      <c r="L192" s="53">
        <f t="shared" si="35"/>
        <v>0.53246753246753242</v>
      </c>
      <c r="M192" s="53">
        <f t="shared" si="36"/>
        <v>0.46753246753246752</v>
      </c>
      <c r="N192" s="54">
        <v>106</v>
      </c>
      <c r="O192" s="54">
        <f t="shared" si="37"/>
        <v>47.111111111111121</v>
      </c>
      <c r="P192" s="54">
        <f t="shared" si="38"/>
        <v>54.292682926829265</v>
      </c>
      <c r="Q192" s="54">
        <f t="shared" si="39"/>
        <v>51.707317073170735</v>
      </c>
      <c r="R192" s="54">
        <f t="shared" si="40"/>
        <v>58.888888888888893</v>
      </c>
      <c r="S192" s="55">
        <f t="shared" si="41"/>
        <v>-4.5962059620596136</v>
      </c>
      <c r="T192" s="55">
        <f t="shared" si="42"/>
        <v>-4.5962059620596278</v>
      </c>
      <c r="U192" t="s">
        <v>383</v>
      </c>
      <c r="V192" t="s">
        <v>259</v>
      </c>
      <c r="W192" t="s">
        <v>438</v>
      </c>
      <c r="X192" t="s">
        <v>508</v>
      </c>
      <c r="Y192" s="66"/>
    </row>
    <row r="193" spans="1:25" ht="15" x14ac:dyDescent="0.25">
      <c r="A193">
        <v>1.75</v>
      </c>
      <c r="B193">
        <v>2.12</v>
      </c>
      <c r="C193" s="43">
        <f t="shared" si="26"/>
        <v>4.3126684636118462E-2</v>
      </c>
      <c r="D193" s="44">
        <f>IF(OR($A193="",$B193=""),"",A193*'MPTO_working_2-way'!$G192)</f>
        <v>1.8254716981132073</v>
      </c>
      <c r="E193" s="46">
        <f>IF(OR($A193="",$B193=""),"",B193*'MPTO_working_2-way'!$G192)</f>
        <v>2.2114285714285713</v>
      </c>
      <c r="F193" s="44">
        <f>IF(OR($A193="",$B193=""),"",'MPTO_working_2-way'!D192)</f>
        <v>1.8186274509803919</v>
      </c>
      <c r="G193" s="46">
        <f>IF(OR($A193="",$B193=""),"",'MPTO_working_2-way'!E192)</f>
        <v>2.2215568862275448</v>
      </c>
      <c r="H193" s="44">
        <f>IF(OR($A193="",$B193=""),"",'OddsRatio_working_2-way'!M192)</f>
        <v>1.8183170883849711</v>
      </c>
      <c r="I193" s="44">
        <f>IF(OR($A193="",$B193=""),"",'OddsRatio_working_2-way'!N192)</f>
        <v>2.2220201853215569</v>
      </c>
      <c r="J193" s="44">
        <f>IF('Log_working_2-way'!$D192="","",A193^('Log_working_2-way'!$D192))</f>
        <v>1.8151888879286393</v>
      </c>
      <c r="K193" s="46">
        <f>IF('Log_working_2-way'!$D192="","",B193^('Log_working_2-way'!$D192))</f>
        <v>2.2267095575120122</v>
      </c>
      <c r="L193" s="53">
        <f t="shared" si="35"/>
        <v>0.54780361757105955</v>
      </c>
      <c r="M193" s="53">
        <f t="shared" si="36"/>
        <v>0.45219638242894061</v>
      </c>
      <c r="N193" s="54">
        <v>107</v>
      </c>
      <c r="O193" s="54">
        <f t="shared" si="37"/>
        <v>45.857142857142854</v>
      </c>
      <c r="P193" s="54">
        <f t="shared" si="38"/>
        <v>56.528301886792448</v>
      </c>
      <c r="Q193" s="54">
        <f t="shared" si="39"/>
        <v>50.471698113207545</v>
      </c>
      <c r="R193" s="54">
        <f t="shared" si="40"/>
        <v>61.142857142857139</v>
      </c>
      <c r="S193" s="55">
        <f t="shared" si="41"/>
        <v>-4.6145552560646905</v>
      </c>
      <c r="T193" s="55">
        <f t="shared" si="42"/>
        <v>-4.6145552560646905</v>
      </c>
      <c r="U193" t="s">
        <v>276</v>
      </c>
      <c r="V193" t="s">
        <v>275</v>
      </c>
      <c r="W193" t="s">
        <v>231</v>
      </c>
      <c r="X193" t="s">
        <v>508</v>
      </c>
      <c r="Y193" s="66"/>
    </row>
    <row r="194" spans="1:25" ht="15" x14ac:dyDescent="0.25">
      <c r="A194">
        <v>1.85</v>
      </c>
      <c r="B194">
        <v>2.04</v>
      </c>
      <c r="C194" s="43">
        <f t="shared" si="26"/>
        <v>3.0736618971912932E-2</v>
      </c>
      <c r="D194" s="44">
        <f>IF(OR($A194="",$B194=""),"",A194*'MPTO_working_2-way'!$G193)</f>
        <v>1.9068627450980391</v>
      </c>
      <c r="E194" s="46">
        <f>IF(OR($A194="",$B194=""),"",B194*'MPTO_working_2-way'!$G193)</f>
        <v>2.1027027027027025</v>
      </c>
      <c r="F194" s="44">
        <f>IF(OR($A194="",$B194=""),"",'MPTO_working_2-way'!D193)</f>
        <v>1.9041372351160444</v>
      </c>
      <c r="G194" s="46">
        <f>IF(OR($A194="",$B194=""),"",'MPTO_working_2-way'!E193)</f>
        <v>2.1060267857142851</v>
      </c>
      <c r="H194" s="44">
        <f>IF(OR($A194="",$B194=""),"",'OddsRatio_working_2-way'!M193)</f>
        <v>1.904050713349474</v>
      </c>
      <c r="I194" s="44">
        <f>IF(OR($A194="",$B194=""),"",'OddsRatio_working_2-way'!N193)</f>
        <v>2.1061326375099441</v>
      </c>
      <c r="J194" s="44">
        <f>IF('Log_working_2-way'!$D193="","",A194^('Log_working_2-way'!$D193))</f>
        <v>1.9028150891340896</v>
      </c>
      <c r="K194" s="46">
        <f>IF('Log_working_2-way'!$D193="","",B194^('Log_working_2-way'!$D193))</f>
        <v>2.1076465292124213</v>
      </c>
      <c r="L194" s="53">
        <f t="shared" si="35"/>
        <v>0.52442159383033427</v>
      </c>
      <c r="M194" s="53">
        <f t="shared" si="36"/>
        <v>0.47557840616966585</v>
      </c>
      <c r="N194" s="54">
        <v>108</v>
      </c>
      <c r="O194" s="54">
        <f t="shared" si="37"/>
        <v>49.621621621621621</v>
      </c>
      <c r="P194" s="54">
        <f t="shared" si="38"/>
        <v>55.058823529411761</v>
      </c>
      <c r="Q194" s="54">
        <f t="shared" si="39"/>
        <v>52.941176470588232</v>
      </c>
      <c r="R194" s="54">
        <f t="shared" si="40"/>
        <v>58.378378378378372</v>
      </c>
      <c r="S194" s="55">
        <f t="shared" si="41"/>
        <v>-3.3195548489666109</v>
      </c>
      <c r="T194" s="55">
        <f t="shared" si="42"/>
        <v>-3.3195548489666109</v>
      </c>
      <c r="U194" t="s">
        <v>501</v>
      </c>
      <c r="V194" t="s">
        <v>502</v>
      </c>
      <c r="W194" t="s">
        <v>231</v>
      </c>
      <c r="X194" t="s">
        <v>508</v>
      </c>
      <c r="Y194" s="66"/>
    </row>
    <row r="195" spans="1:25" ht="15" x14ac:dyDescent="0.25">
      <c r="A195">
        <v>1.93</v>
      </c>
      <c r="B195">
        <v>1.95</v>
      </c>
      <c r="C195" s="43">
        <f t="shared" ref="C195:C208" si="43">IF(OR($A195="",$B195=""),"",(1/A195)+(1/B195)-1)</f>
        <v>3.0955227846419575E-2</v>
      </c>
      <c r="D195" s="44">
        <f>IF(OR($A195="",$B195=""),"",A195*'MPTO_working_2-way'!$G194)</f>
        <v>1.9897435897435898</v>
      </c>
      <c r="E195" s="46">
        <f>IF(OR($A195="",$B195=""),"",B195*'MPTO_working_2-way'!$G194)</f>
        <v>2.0103626943005182</v>
      </c>
      <c r="F195" s="44">
        <f>IF(OR($A195="",$B195=""),"",'MPTO_working_2-way'!D194)</f>
        <v>1.9894277785119598</v>
      </c>
      <c r="G195" s="46">
        <f>IF(OR($A195="",$B195=""),"",'MPTO_working_2-way'!E194)</f>
        <v>2.0106851876586083</v>
      </c>
      <c r="H195" s="44">
        <f>IF(OR($A195="",$B195=""),"",'OddsRatio_working_2-way'!M194)</f>
        <v>1.9894176915848294</v>
      </c>
      <c r="I195" s="44">
        <f>IF(OR($A195="",$B195=""),"",'OddsRatio_working_2-way'!N194)</f>
        <v>2.0106954914038573</v>
      </c>
      <c r="J195" s="44">
        <f>IF('Log_working_2-way'!$D194="","",A195^('Log_working_2-way'!$D194))</f>
        <v>1.9892742724695103</v>
      </c>
      <c r="K195" s="46">
        <f>IF('Log_working_2-way'!$D194="","",B195^('Log_working_2-way'!$D194))</f>
        <v>2.0108420160403986</v>
      </c>
      <c r="L195" s="53">
        <f t="shared" si="35"/>
        <v>0.50257731958762886</v>
      </c>
      <c r="M195" s="53">
        <f t="shared" si="36"/>
        <v>0.49742268041237114</v>
      </c>
      <c r="N195" s="54">
        <v>109</v>
      </c>
      <c r="O195" s="54">
        <f t="shared" si="37"/>
        <v>52.523316062176171</v>
      </c>
      <c r="P195" s="54">
        <f t="shared" si="38"/>
        <v>53.102564102564102</v>
      </c>
      <c r="Q195" s="54">
        <f t="shared" si="39"/>
        <v>55.897435897435905</v>
      </c>
      <c r="R195" s="54">
        <f t="shared" si="40"/>
        <v>56.476683937823843</v>
      </c>
      <c r="S195" s="55">
        <f t="shared" si="41"/>
        <v>-3.3741198352597337</v>
      </c>
      <c r="T195" s="55">
        <f t="shared" si="42"/>
        <v>-3.3741198352597408</v>
      </c>
      <c r="U195" t="s">
        <v>503</v>
      </c>
      <c r="V195" t="s">
        <v>226</v>
      </c>
      <c r="W195" t="s">
        <v>231</v>
      </c>
      <c r="X195" t="s">
        <v>508</v>
      </c>
      <c r="Y195" s="66"/>
    </row>
    <row r="196" spans="1:25" ht="15" x14ac:dyDescent="0.25">
      <c r="A196">
        <v>1.63</v>
      </c>
      <c r="B196">
        <v>2.39</v>
      </c>
      <c r="C196" s="43">
        <f t="shared" si="43"/>
        <v>3.19069743563416E-2</v>
      </c>
      <c r="D196" s="44">
        <f>IF(OR($A196="",$B196=""),"",A196*'MPTO_working_2-way'!$G195)</f>
        <v>1.6820083682008367</v>
      </c>
      <c r="E196" s="46">
        <f>IF(OR($A196="",$B196=""),"",B196*'MPTO_working_2-way'!$G195)</f>
        <v>2.4662576687116564</v>
      </c>
      <c r="F196" s="44">
        <f>IF(OR($A196="",$B196=""),"",'MPTO_working_2-way'!D195)</f>
        <v>1.6735184827201064</v>
      </c>
      <c r="G196" s="46">
        <f>IF(OR($A196="",$B196=""),"",'MPTO_working_2-way'!E195)</f>
        <v>2.4847402493861024</v>
      </c>
      <c r="H196" s="44">
        <f>IF(OR($A196="",$B196=""),"",'OddsRatio_working_2-way'!M195)</f>
        <v>1.6732290918193764</v>
      </c>
      <c r="I196" s="44">
        <f>IF(OR($A196="",$B196=""),"",'OddsRatio_working_2-way'!N195)</f>
        <v>2.4853784724268779</v>
      </c>
      <c r="J196" s="44">
        <f>IF('Log_working_2-way'!$D195="","",A196^('Log_working_2-way'!$D195))</f>
        <v>1.6693751275261461</v>
      </c>
      <c r="K196" s="46">
        <f>IF('Log_working_2-way'!$D195="","",B196^('Log_working_2-way'!$D195))</f>
        <v>2.4939306210789667</v>
      </c>
      <c r="L196" s="53">
        <f t="shared" si="35"/>
        <v>0.59452736318407962</v>
      </c>
      <c r="M196" s="53">
        <f t="shared" si="36"/>
        <v>0.40547263681592038</v>
      </c>
      <c r="N196" s="54">
        <v>110</v>
      </c>
      <c r="O196" s="54">
        <f t="shared" si="37"/>
        <v>42.515337423312872</v>
      </c>
      <c r="P196" s="54">
        <f t="shared" si="38"/>
        <v>63.974895397489554</v>
      </c>
      <c r="Q196" s="54">
        <f t="shared" si="39"/>
        <v>46.02510460251046</v>
      </c>
      <c r="R196" s="54">
        <f t="shared" si="40"/>
        <v>67.484662576687114</v>
      </c>
      <c r="S196" s="55">
        <f t="shared" si="41"/>
        <v>-3.5097671791975884</v>
      </c>
      <c r="T196" s="55">
        <f t="shared" si="42"/>
        <v>-3.50976717919756</v>
      </c>
      <c r="U196" t="s">
        <v>229</v>
      </c>
      <c r="V196" t="s">
        <v>272</v>
      </c>
      <c r="W196" t="s">
        <v>231</v>
      </c>
      <c r="X196" t="s">
        <v>508</v>
      </c>
      <c r="Y196" s="66"/>
    </row>
    <row r="197" spans="1:25" ht="15" x14ac:dyDescent="0.25">
      <c r="A197">
        <v>1.63</v>
      </c>
      <c r="B197">
        <v>2.37</v>
      </c>
      <c r="C197" s="43">
        <f t="shared" si="43"/>
        <v>3.5437860785379582E-2</v>
      </c>
      <c r="D197" s="44">
        <f>IF(OR($A197="",$B197=""),"",A197*'MPTO_working_2-way'!$G196)</f>
        <v>1.6877637130801686</v>
      </c>
      <c r="E197" s="46">
        <f>IF(OR($A197="",$B197=""),"",B197*'MPTO_working_2-way'!$G196)</f>
        <v>2.4539877300613497</v>
      </c>
      <c r="F197" s="44">
        <f>IF(OR($A197="",$B197=""),"",'MPTO_working_2-way'!D196)</f>
        <v>1.6784775477395666</v>
      </c>
      <c r="G197" s="46">
        <f>IF(OR($A197="",$B197=""),"",'MPTO_working_2-way'!E196)</f>
        <v>2.4738881239793793</v>
      </c>
      <c r="H197" s="44">
        <f>IF(OR($A197="",$B197=""),"",'OddsRatio_working_2-way'!M196)</f>
        <v>1.6781253679066579</v>
      </c>
      <c r="I197" s="44">
        <f>IF(OR($A197="",$B197=""),"",'OddsRatio_working_2-way'!N196)</f>
        <v>2.4746535778287639</v>
      </c>
      <c r="J197" s="44">
        <f>IF('Log_working_2-way'!$D196="","",A197^('Log_working_2-way'!$D196))</f>
        <v>1.6739015902867895</v>
      </c>
      <c r="K197" s="46">
        <f>IF('Log_working_2-way'!$D196="","",B197^('Log_working_2-way'!$D196))</f>
        <v>2.4838961866439853</v>
      </c>
      <c r="L197" s="53">
        <f t="shared" si="35"/>
        <v>0.59250000000000003</v>
      </c>
      <c r="M197" s="53">
        <f t="shared" si="36"/>
        <v>0.40749999999999997</v>
      </c>
      <c r="N197" s="54">
        <v>111</v>
      </c>
      <c r="O197" s="54">
        <f t="shared" si="37"/>
        <v>42.901840490797532</v>
      </c>
      <c r="P197" s="54">
        <f t="shared" si="38"/>
        <v>64.164556962025301</v>
      </c>
      <c r="Q197" s="54">
        <f t="shared" si="39"/>
        <v>46.835443037974677</v>
      </c>
      <c r="R197" s="54">
        <f t="shared" si="40"/>
        <v>68.098159509202461</v>
      </c>
      <c r="S197" s="55">
        <f t="shared" si="41"/>
        <v>-3.933602547177145</v>
      </c>
      <c r="T197" s="55">
        <f t="shared" si="42"/>
        <v>-3.9336025471771592</v>
      </c>
      <c r="U197" t="s">
        <v>267</v>
      </c>
      <c r="V197" t="s">
        <v>232</v>
      </c>
      <c r="W197" t="s">
        <v>231</v>
      </c>
      <c r="X197" t="s">
        <v>508</v>
      </c>
      <c r="Y197" s="66"/>
    </row>
    <row r="198" spans="1:25" ht="15" x14ac:dyDescent="0.25">
      <c r="A198">
        <v>2.27</v>
      </c>
      <c r="B198">
        <v>1.66</v>
      </c>
      <c r="C198" s="43">
        <f t="shared" si="43"/>
        <v>4.2938272915450382E-2</v>
      </c>
      <c r="D198" s="44">
        <f>IF(OR($A198="",$B198=""),"",A198*'MPTO_working_2-way'!$G197)</f>
        <v>2.3674698795180724</v>
      </c>
      <c r="E198" s="46">
        <f>IF(OR($A198="",$B198=""),"",B198*'MPTO_working_2-way'!$G197)</f>
        <v>1.7312775330396475</v>
      </c>
      <c r="F198" s="44">
        <f>IF(OR($A198="",$B198=""),"",'MPTO_working_2-way'!D197)</f>
        <v>2.3862959913874993</v>
      </c>
      <c r="G198" s="46">
        <f>IF(OR($A198="",$B198=""),"",'MPTO_working_2-way'!E197)</f>
        <v>1.7213466721483714</v>
      </c>
      <c r="H198" s="44">
        <f>IF(OR($A198="",$B198=""),"",'OddsRatio_working_2-way'!M197)</f>
        <v>2.387170654332921</v>
      </c>
      <c r="I198" s="44">
        <f>IF(OR($A198="",$B198=""),"",'OddsRatio_working_2-way'!N197)</f>
        <v>1.7208918361100216</v>
      </c>
      <c r="J198" s="44">
        <f>IF('Log_working_2-way'!$D197="","",A198^('Log_working_2-way'!$D197))</f>
        <v>2.3959540887220943</v>
      </c>
      <c r="K198" s="46">
        <f>IF('Log_working_2-way'!$D197="","",B198^('Log_working_2-way'!$D197))</f>
        <v>1.7163559375473425</v>
      </c>
      <c r="L198" s="53">
        <f t="shared" si="35"/>
        <v>0.42239185750636132</v>
      </c>
      <c r="M198" s="53">
        <f t="shared" si="36"/>
        <v>0.57760814249363868</v>
      </c>
      <c r="N198" s="54">
        <v>112</v>
      </c>
      <c r="O198" s="54">
        <f t="shared" si="37"/>
        <v>62.66079295154185</v>
      </c>
      <c r="P198" s="54">
        <f t="shared" si="38"/>
        <v>44.53012048192771</v>
      </c>
      <c r="Q198" s="54">
        <f t="shared" si="39"/>
        <v>67.46987951807229</v>
      </c>
      <c r="R198" s="54">
        <f t="shared" si="40"/>
        <v>49.33920704845815</v>
      </c>
      <c r="S198" s="55">
        <f t="shared" si="41"/>
        <v>-4.8090865665304392</v>
      </c>
      <c r="T198" s="55">
        <f t="shared" si="42"/>
        <v>-4.8090865665304392</v>
      </c>
      <c r="U198" t="s">
        <v>504</v>
      </c>
      <c r="V198" t="s">
        <v>398</v>
      </c>
      <c r="W198" t="s">
        <v>446</v>
      </c>
      <c r="X198" t="s">
        <v>508</v>
      </c>
      <c r="Y198" s="66"/>
    </row>
    <row r="199" spans="1:25" ht="15" x14ac:dyDescent="0.25">
      <c r="A199">
        <v>2.4700000000000002</v>
      </c>
      <c r="B199">
        <v>1.56</v>
      </c>
      <c r="C199" s="43">
        <f t="shared" si="43"/>
        <v>4.5883940620782715E-2</v>
      </c>
      <c r="D199" s="44">
        <f>IF(OR($A199="",$B199=""),"",A199*'MPTO_working_2-way'!$G198)</f>
        <v>2.5833333333333335</v>
      </c>
      <c r="E199" s="46">
        <f>IF(OR($A199="",$B199=""),"",B199*'MPTO_working_2-way'!$G198)</f>
        <v>1.631578947368421</v>
      </c>
      <c r="F199" s="44">
        <f>IF(OR($A199="",$B199=""),"",'MPTO_working_2-way'!D198)</f>
        <v>2.6183745583038869</v>
      </c>
      <c r="G199" s="46">
        <f>IF(OR($A199="",$B199=""),"",'MPTO_working_2-way'!E198)</f>
        <v>1.6179039301310043</v>
      </c>
      <c r="H199" s="44">
        <f>IF(OR($A199="",$B199=""),"",'OddsRatio_working_2-way'!M198)</f>
        <v>2.6201851746019651</v>
      </c>
      <c r="I199" s="44">
        <f>IF(OR($A199="",$B199=""),"",'OddsRatio_working_2-way'!N198)</f>
        <v>1.6172133998483678</v>
      </c>
      <c r="J199" s="44">
        <f>IF('Log_working_2-way'!$D198="","",A199^('Log_working_2-way'!$D198))</f>
        <v>2.6367991566660174</v>
      </c>
      <c r="K199" s="46">
        <f>IF('Log_working_2-way'!$D198="","",B199^('Log_working_2-way'!$D198))</f>
        <v>1.6109485063736875</v>
      </c>
      <c r="L199" s="53">
        <f t="shared" si="35"/>
        <v>0.38709677419354838</v>
      </c>
      <c r="M199" s="53">
        <f t="shared" si="36"/>
        <v>0.61290322580645162</v>
      </c>
      <c r="N199" s="54">
        <v>113</v>
      </c>
      <c r="O199" s="54">
        <f t="shared" si="37"/>
        <v>67.251012145748987</v>
      </c>
      <c r="P199" s="54">
        <f t="shared" si="38"/>
        <v>40.564102564102562</v>
      </c>
      <c r="Q199" s="54">
        <f t="shared" si="39"/>
        <v>72.435897435897431</v>
      </c>
      <c r="R199" s="54">
        <f t="shared" si="40"/>
        <v>45.748987854251013</v>
      </c>
      <c r="S199" s="55">
        <f t="shared" si="41"/>
        <v>-5.1848852901484435</v>
      </c>
      <c r="T199" s="55">
        <f t="shared" si="42"/>
        <v>-5.1848852901484506</v>
      </c>
      <c r="U199" t="s">
        <v>329</v>
      </c>
      <c r="V199" t="s">
        <v>326</v>
      </c>
      <c r="W199" t="s">
        <v>446</v>
      </c>
      <c r="X199" t="s">
        <v>508</v>
      </c>
      <c r="Y199" s="66"/>
    </row>
    <row r="200" spans="1:25" ht="15" x14ac:dyDescent="0.25">
      <c r="A200">
        <v>2.6</v>
      </c>
      <c r="B200">
        <v>1.52</v>
      </c>
      <c r="C200" s="43">
        <f t="shared" si="43"/>
        <v>4.2510121457489891E-2</v>
      </c>
      <c r="D200" s="44">
        <f>IF(OR($A200="",$B200=""),"",A200*'MPTO_working_2-way'!$G199)</f>
        <v>2.7105263157894739</v>
      </c>
      <c r="E200" s="46">
        <f>IF(OR($A200="",$B200=""),"",B200*'MPTO_working_2-way'!$G199)</f>
        <v>1.5846153846153848</v>
      </c>
      <c r="F200" s="44">
        <f>IF(OR($A200="",$B200=""),"",'MPTO_working_2-way'!D199)</f>
        <v>2.7520891364902509</v>
      </c>
      <c r="G200" s="46">
        <f>IF(OR($A200="",$B200=""),"",'MPTO_working_2-way'!E199)</f>
        <v>1.5707472178060415</v>
      </c>
      <c r="H200" s="44">
        <f>IF(OR($A200="",$B200=""),"",'OddsRatio_working_2-way'!M199)</f>
        <v>2.7541160386140584</v>
      </c>
      <c r="I200" s="44">
        <f>IF(OR($A200="",$B200=""),"",'OddsRatio_working_2-way'!N199)</f>
        <v>1.5700877125495689</v>
      </c>
      <c r="J200" s="44">
        <f>IF('Log_working_2-way'!$D199="","",A200^('Log_working_2-way'!$D199))</f>
        <v>2.7738799677974892</v>
      </c>
      <c r="K200" s="46">
        <f>IF('Log_working_2-way'!$D199="","",B200^('Log_working_2-way'!$D199))</f>
        <v>1.5637360013940216</v>
      </c>
      <c r="L200" s="53">
        <f t="shared" si="35"/>
        <v>0.3689320388349514</v>
      </c>
      <c r="M200" s="53">
        <f t="shared" si="36"/>
        <v>0.63106796116504849</v>
      </c>
      <c r="N200" s="54">
        <v>114</v>
      </c>
      <c r="O200" s="54">
        <f t="shared" si="37"/>
        <v>70.15384615384616</v>
      </c>
      <c r="P200" s="54">
        <f t="shared" si="38"/>
        <v>39</v>
      </c>
      <c r="Q200" s="54">
        <f t="shared" si="39"/>
        <v>75</v>
      </c>
      <c r="R200" s="54">
        <f t="shared" si="40"/>
        <v>43.84615384615384</v>
      </c>
      <c r="S200" s="55">
        <f t="shared" si="41"/>
        <v>-4.8461538461538396</v>
      </c>
      <c r="T200" s="55">
        <f t="shared" si="42"/>
        <v>-4.8461538461538396</v>
      </c>
      <c r="U200" t="s">
        <v>332</v>
      </c>
      <c r="V200" t="s">
        <v>339</v>
      </c>
      <c r="W200" t="s">
        <v>446</v>
      </c>
      <c r="X200" t="s">
        <v>508</v>
      </c>
      <c r="Y200" s="66"/>
    </row>
    <row r="201" spans="1:25" ht="15" x14ac:dyDescent="0.25">
      <c r="A201">
        <v>2.41</v>
      </c>
      <c r="B201">
        <v>1.6</v>
      </c>
      <c r="C201" s="43">
        <f t="shared" si="43"/>
        <v>3.9937759336099443E-2</v>
      </c>
      <c r="D201" s="44">
        <f>IF(OR($A201="",$B201=""),"",A201*'MPTO_working_2-way'!$G200)</f>
        <v>2.5062499999999996</v>
      </c>
      <c r="E201" s="46">
        <f>IF(OR($A201="",$B201=""),"",B201*'MPTO_working_2-way'!$G200)</f>
        <v>1.6639004149377592</v>
      </c>
      <c r="F201" s="44">
        <f>IF(OR($A201="",$B201=""),"",'MPTO_working_2-way'!D200)</f>
        <v>2.5318450426789227</v>
      </c>
      <c r="G201" s="46">
        <f>IF(OR($A201="",$B201=""),"",'MPTO_working_2-way'!E200)</f>
        <v>1.6528075439348477</v>
      </c>
      <c r="H201" s="44">
        <f>IF(OR($A201="",$B201=""),"",'OddsRatio_working_2-way'!M200)</f>
        <v>2.532970971675589</v>
      </c>
      <c r="I201" s="44">
        <f>IF(OR($A201="",$B201=""),"",'OddsRatio_working_2-way'!N200)</f>
        <v>1.652328073053442</v>
      </c>
      <c r="J201" s="44">
        <f>IF('Log_working_2-way'!$D200="","",A201^('Log_working_2-way'!$D200))</f>
        <v>2.5449579873420185</v>
      </c>
      <c r="K201" s="46">
        <f>IF('Log_working_2-way'!$D200="","",B201^('Log_working_2-way'!$D200))</f>
        <v>1.6472667918433761</v>
      </c>
      <c r="L201" s="53">
        <f t="shared" si="35"/>
        <v>0.39900249376558611</v>
      </c>
      <c r="M201" s="53">
        <f t="shared" si="36"/>
        <v>0.60099750623441406</v>
      </c>
      <c r="N201" s="54">
        <v>115</v>
      </c>
      <c r="O201" s="54">
        <f t="shared" si="37"/>
        <v>67.282157676348561</v>
      </c>
      <c r="P201" s="54">
        <f t="shared" si="38"/>
        <v>43.125</v>
      </c>
      <c r="Q201" s="54">
        <f t="shared" si="39"/>
        <v>71.875</v>
      </c>
      <c r="R201" s="54">
        <f t="shared" si="40"/>
        <v>47.717842323651446</v>
      </c>
      <c r="S201" s="55">
        <f t="shared" si="41"/>
        <v>-4.5928423236514391</v>
      </c>
      <c r="T201" s="55">
        <f t="shared" si="42"/>
        <v>-4.5928423236514462</v>
      </c>
      <c r="U201" t="s">
        <v>342</v>
      </c>
      <c r="V201" t="s">
        <v>505</v>
      </c>
      <c r="W201" t="s">
        <v>446</v>
      </c>
      <c r="X201" t="s">
        <v>508</v>
      </c>
      <c r="Y201" s="66"/>
    </row>
    <row r="202" spans="1:25" ht="15" x14ac:dyDescent="0.25">
      <c r="A202">
        <v>2.56</v>
      </c>
      <c r="B202">
        <v>1.53</v>
      </c>
      <c r="C202" s="43">
        <f t="shared" si="43"/>
        <v>4.4219771241829964E-2</v>
      </c>
      <c r="D202" s="44">
        <f>IF(OR($A202="",$B202=""),"",A202*'MPTO_working_2-way'!$G201)</f>
        <v>2.6732026143790848</v>
      </c>
      <c r="E202" s="46">
        <f>IF(OR($A202="",$B202=""),"",B202*'MPTO_working_2-way'!$G201)</f>
        <v>1.5976562499999998</v>
      </c>
      <c r="F202" s="44">
        <f>IF(OR($A202="",$B202=""),"",'MPTO_working_2-way'!D201)</f>
        <v>2.7135929056394623</v>
      </c>
      <c r="G202" s="46">
        <f>IF(OR($A202="",$B202=""),"",'MPTO_working_2-way'!E201)</f>
        <v>1.5835691760329909</v>
      </c>
      <c r="H202" s="44">
        <f>IF(OR($A202="",$B202=""),"",'OddsRatio_working_2-way'!M201)</f>
        <v>2.7156328938368763</v>
      </c>
      <c r="I202" s="44">
        <f>IF(OR($A202="",$B202=""),"",'OddsRatio_working_2-way'!N201)</f>
        <v>1.5828752780343234</v>
      </c>
      <c r="J202" s="44">
        <f>IF('Log_working_2-way'!$D201="","",A202^('Log_working_2-way'!$D201))</f>
        <v>2.7348434621970585</v>
      </c>
      <c r="K202" s="46">
        <f>IF('Log_working_2-way'!$D201="","",B202^('Log_working_2-way'!$D201))</f>
        <v>1.5764208827996882</v>
      </c>
      <c r="L202" s="53">
        <f t="shared" si="35"/>
        <v>0.37408312958435208</v>
      </c>
      <c r="M202" s="53">
        <f t="shared" si="36"/>
        <v>0.62591687041564803</v>
      </c>
      <c r="N202" s="54">
        <v>116</v>
      </c>
      <c r="O202" s="54">
        <f t="shared" si="37"/>
        <v>70.687499999999986</v>
      </c>
      <c r="P202" s="54">
        <f t="shared" si="38"/>
        <v>40.183006535947705</v>
      </c>
      <c r="Q202" s="54">
        <f t="shared" si="39"/>
        <v>75.816993464052288</v>
      </c>
      <c r="R202" s="54">
        <f t="shared" si="40"/>
        <v>45.3125</v>
      </c>
      <c r="S202" s="55">
        <f t="shared" si="41"/>
        <v>-5.1294934640523024</v>
      </c>
      <c r="T202" s="55">
        <f t="shared" si="42"/>
        <v>-5.1294934640522953</v>
      </c>
      <c r="U202" t="s">
        <v>328</v>
      </c>
      <c r="V202" t="s">
        <v>336</v>
      </c>
      <c r="W202" t="s">
        <v>446</v>
      </c>
      <c r="X202" t="s">
        <v>508</v>
      </c>
      <c r="Y202" s="66"/>
    </row>
    <row r="203" spans="1:25" ht="15" x14ac:dyDescent="0.25">
      <c r="A203">
        <v>2.39</v>
      </c>
      <c r="B203">
        <v>1.6</v>
      </c>
      <c r="C203" s="43">
        <f t="shared" si="43"/>
        <v>4.3410041841004166E-2</v>
      </c>
      <c r="D203" s="44">
        <f>IF(OR($A203="",$B203=""),"",A203*'MPTO_working_2-way'!$G202)</f>
        <v>2.4937499999999999</v>
      </c>
      <c r="E203" s="46">
        <f>IF(OR($A203="",$B203=""),"",B203*'MPTO_working_2-way'!$G202)</f>
        <v>1.6694560669456067</v>
      </c>
      <c r="F203" s="44">
        <f>IF(OR($A203="",$B203=""),"",'MPTO_working_2-way'!D202)</f>
        <v>2.5207646671061306</v>
      </c>
      <c r="G203" s="46">
        <f>IF(OR($A203="",$B203=""),"",'MPTO_working_2-way'!E202)</f>
        <v>1.6575639358474208</v>
      </c>
      <c r="H203" s="44">
        <f>IF(OR($A203="",$B203=""),"",'OddsRatio_working_2-way'!M202)</f>
        <v>2.52206000757745</v>
      </c>
      <c r="I203" s="44">
        <f>IF(OR($A203="",$B203=""),"",'OddsRatio_working_2-way'!N202)</f>
        <v>1.6570043198176039</v>
      </c>
      <c r="J203" s="44">
        <f>IF('Log_working_2-way'!$D202="","",A203^('Log_working_2-way'!$D202))</f>
        <v>2.5347593326332167</v>
      </c>
      <c r="K203" s="46">
        <f>IF('Log_working_2-way'!$D202="","",B203^('Log_working_2-way'!$D202))</f>
        <v>1.6515679551422944</v>
      </c>
      <c r="L203" s="53">
        <f t="shared" si="35"/>
        <v>0.40100250626566419</v>
      </c>
      <c r="M203" s="53">
        <f t="shared" si="36"/>
        <v>0.59899749373433586</v>
      </c>
      <c r="N203" s="54">
        <v>117</v>
      </c>
      <c r="O203" s="54">
        <f t="shared" si="37"/>
        <v>68.046025104602506</v>
      </c>
      <c r="P203" s="54">
        <f t="shared" si="38"/>
        <v>43.875000000000014</v>
      </c>
      <c r="Q203" s="54">
        <f t="shared" si="39"/>
        <v>73.125</v>
      </c>
      <c r="R203" s="54">
        <f t="shared" si="40"/>
        <v>48.953974895397486</v>
      </c>
      <c r="S203" s="55">
        <f t="shared" si="41"/>
        <v>-5.0789748953974936</v>
      </c>
      <c r="T203" s="55">
        <f t="shared" si="42"/>
        <v>-5.0789748953974723</v>
      </c>
      <c r="U203" t="s">
        <v>338</v>
      </c>
      <c r="V203" t="s">
        <v>333</v>
      </c>
      <c r="W203" t="s">
        <v>446</v>
      </c>
      <c r="X203" t="s">
        <v>508</v>
      </c>
      <c r="Y203" s="66"/>
    </row>
    <row r="204" spans="1:25" ht="15" x14ac:dyDescent="0.25">
      <c r="A204">
        <v>2.5499999999999998</v>
      </c>
      <c r="B204">
        <v>1.53</v>
      </c>
      <c r="C204" s="43">
        <f t="shared" si="43"/>
        <v>4.5751633986928164E-2</v>
      </c>
      <c r="D204" s="44">
        <f>IF(OR($A204="",$B204=""),"",A204*'MPTO_working_2-way'!$G203)</f>
        <v>2.6666666666666665</v>
      </c>
      <c r="E204" s="46">
        <f>IF(OR($A204="",$B204=""),"",B204*'MPTO_working_2-way'!$G203)</f>
        <v>1.6</v>
      </c>
      <c r="F204" s="44">
        <f>IF(OR($A204="",$B204=""),"",'MPTO_working_2-way'!D203)</f>
        <v>2.7079646017699113</v>
      </c>
      <c r="G204" s="46">
        <f>IF(OR($A204="",$B204=""),"",'MPTO_working_2-way'!E203)</f>
        <v>1.5854922279792747</v>
      </c>
      <c r="H204" s="44">
        <f>IF(OR($A204="",$B204=""),"",'OddsRatio_working_2-way'!M203)</f>
        <v>2.7101252298842891</v>
      </c>
      <c r="I204" s="44">
        <f>IF(OR($A204="",$B204=""),"",'OddsRatio_working_2-way'!N203)</f>
        <v>1.5847524979604342</v>
      </c>
      <c r="J204" s="44">
        <f>IF('Log_working_2-way'!$D203="","",A204^('Log_working_2-way'!$D203))</f>
        <v>2.7298027853486841</v>
      </c>
      <c r="K204" s="46">
        <f>IF('Log_working_2-way'!$D203="","",B204^('Log_working_2-way'!$D203))</f>
        <v>1.5781005837593247</v>
      </c>
      <c r="L204" s="53">
        <f t="shared" si="35"/>
        <v>0.375</v>
      </c>
      <c r="M204" s="53">
        <f t="shared" si="36"/>
        <v>0.625</v>
      </c>
      <c r="N204" s="54">
        <v>118</v>
      </c>
      <c r="O204" s="54">
        <f t="shared" si="37"/>
        <v>71.725490196078425</v>
      </c>
      <c r="P204" s="54">
        <f t="shared" si="38"/>
        <v>40.875816993464049</v>
      </c>
      <c r="Q204" s="54">
        <f t="shared" si="39"/>
        <v>77.124183006535944</v>
      </c>
      <c r="R204" s="54">
        <f t="shared" si="40"/>
        <v>46.274509803921575</v>
      </c>
      <c r="S204" s="55">
        <f t="shared" si="41"/>
        <v>-5.3986928104575185</v>
      </c>
      <c r="T204" s="55">
        <f t="shared" si="42"/>
        <v>-5.3986928104575256</v>
      </c>
      <c r="U204" t="s">
        <v>334</v>
      </c>
      <c r="V204" t="s">
        <v>335</v>
      </c>
      <c r="W204" t="s">
        <v>446</v>
      </c>
      <c r="X204" t="s">
        <v>508</v>
      </c>
      <c r="Y204" s="66"/>
    </row>
    <row r="205" spans="1:25" ht="15" x14ac:dyDescent="0.25">
      <c r="A205">
        <v>2.27</v>
      </c>
      <c r="B205">
        <v>1.66</v>
      </c>
      <c r="C205" s="43">
        <f t="shared" si="43"/>
        <v>4.2938272915450382E-2</v>
      </c>
      <c r="D205" s="44">
        <f>IF(OR($A205="",$B205=""),"",A205*'MPTO_working_2-way'!$G204)</f>
        <v>2.3674698795180724</v>
      </c>
      <c r="E205" s="46">
        <f>IF(OR($A205="",$B205=""),"",B205*'MPTO_working_2-way'!$G204)</f>
        <v>1.7312775330396475</v>
      </c>
      <c r="F205" s="44">
        <f>IF(OR($A205="",$B205=""),"",'MPTO_working_2-way'!D204)</f>
        <v>2.3862959913874993</v>
      </c>
      <c r="G205" s="46">
        <f>IF(OR($A205="",$B205=""),"",'MPTO_working_2-way'!E204)</f>
        <v>1.7213466721483714</v>
      </c>
      <c r="H205" s="44">
        <f>IF(OR($A205="",$B205=""),"",'OddsRatio_working_2-way'!M204)</f>
        <v>2.387170654332921</v>
      </c>
      <c r="I205" s="44">
        <f>IF(OR($A205="",$B205=""),"",'OddsRatio_working_2-way'!N204)</f>
        <v>1.7208918361100216</v>
      </c>
      <c r="J205" s="44">
        <f>IF('Log_working_2-way'!$D204="","",A205^('Log_working_2-way'!$D204))</f>
        <v>2.3959540887220943</v>
      </c>
      <c r="K205" s="46">
        <f>IF('Log_working_2-way'!$D204="","",B205^('Log_working_2-way'!$D204))</f>
        <v>1.7163559375473425</v>
      </c>
      <c r="L205" s="53">
        <f t="shared" si="35"/>
        <v>0.42239185750636132</v>
      </c>
      <c r="M205" s="53">
        <f t="shared" si="36"/>
        <v>0.57760814249363868</v>
      </c>
      <c r="N205" s="54">
        <v>119</v>
      </c>
      <c r="O205" s="54">
        <f t="shared" si="37"/>
        <v>66.577092511013205</v>
      </c>
      <c r="P205" s="54">
        <f t="shared" si="38"/>
        <v>47.313253012048193</v>
      </c>
      <c r="Q205" s="54">
        <f t="shared" si="39"/>
        <v>71.686746987951807</v>
      </c>
      <c r="R205" s="54">
        <f t="shared" si="40"/>
        <v>52.42290748898678</v>
      </c>
      <c r="S205" s="55">
        <f t="shared" si="41"/>
        <v>-5.1096544769386014</v>
      </c>
      <c r="T205" s="55">
        <f t="shared" si="42"/>
        <v>-5.1096544769385872</v>
      </c>
      <c r="U205" t="s">
        <v>323</v>
      </c>
      <c r="V205" t="s">
        <v>327</v>
      </c>
      <c r="W205" t="s">
        <v>446</v>
      </c>
      <c r="X205" t="s">
        <v>508</v>
      </c>
      <c r="Y205" s="66"/>
    </row>
    <row r="206" spans="1:25" ht="15" x14ac:dyDescent="0.25">
      <c r="A206">
        <v>2.31</v>
      </c>
      <c r="B206">
        <v>1.64</v>
      </c>
      <c r="C206" s="43">
        <f t="shared" si="43"/>
        <v>4.2656530461408604E-2</v>
      </c>
      <c r="D206" s="44">
        <f>IF(OR($A206="",$B206=""),"",A206*'MPTO_working_2-way'!$G205)</f>
        <v>2.4085365853658538</v>
      </c>
      <c r="E206" s="46">
        <f>IF(OR($A206="",$B206=""),"",B206*'MPTO_working_2-way'!$G205)</f>
        <v>1.7099567099567101</v>
      </c>
      <c r="F206" s="44">
        <f>IF(OR($A206="",$B206=""),"",'MPTO_working_2-way'!D205)</f>
        <v>2.4297075423294001</v>
      </c>
      <c r="G206" s="46">
        <f>IF(OR($A206="",$B206=""),"",'MPTO_working_2-way'!E205)</f>
        <v>1.6994437466355645</v>
      </c>
      <c r="H206" s="44">
        <f>IF(OR($A206="",$B206=""),"",'OddsRatio_working_2-way'!M205)</f>
        <v>2.4306903927824499</v>
      </c>
      <c r="I206" s="44">
        <f>IF(OR($A206="",$B206=""),"",'OddsRatio_working_2-way'!N205)</f>
        <v>1.6989632453288304</v>
      </c>
      <c r="J206" s="44">
        <f>IF('Log_working_2-way'!$D205="","",A206^('Log_working_2-way'!$D205))</f>
        <v>2.4405863243940802</v>
      </c>
      <c r="K206" s="46">
        <f>IF('Log_working_2-way'!$D205="","",B206^('Log_working_2-way'!$D205))</f>
        <v>1.694161802778569</v>
      </c>
      <c r="L206" s="53">
        <f t="shared" si="35"/>
        <v>0.41518987341772151</v>
      </c>
      <c r="M206" s="53">
        <f t="shared" si="36"/>
        <v>0.58481012658227838</v>
      </c>
      <c r="N206" s="54">
        <v>120</v>
      </c>
      <c r="O206" s="54">
        <f t="shared" si="37"/>
        <v>68.051948051948045</v>
      </c>
      <c r="P206" s="54">
        <f t="shared" si="38"/>
        <v>46.829268292682919</v>
      </c>
      <c r="Q206" s="54">
        <f t="shared" si="39"/>
        <v>73.170731707317074</v>
      </c>
      <c r="R206" s="54">
        <f t="shared" si="40"/>
        <v>51.948051948051948</v>
      </c>
      <c r="S206" s="55">
        <f t="shared" si="41"/>
        <v>-5.1187836553690289</v>
      </c>
      <c r="T206" s="55">
        <f t="shared" si="42"/>
        <v>-5.1187836553690289</v>
      </c>
      <c r="U206" t="s">
        <v>341</v>
      </c>
      <c r="V206" t="s">
        <v>337</v>
      </c>
      <c r="W206" t="s">
        <v>446</v>
      </c>
      <c r="X206" t="s">
        <v>508</v>
      </c>
      <c r="Y206" s="66"/>
    </row>
    <row r="207" spans="1:25" ht="15" x14ac:dyDescent="0.25">
      <c r="A207">
        <v>1.76</v>
      </c>
      <c r="B207">
        <v>2.1</v>
      </c>
      <c r="C207" s="43">
        <f t="shared" si="43"/>
        <v>4.4372294372294396E-2</v>
      </c>
      <c r="D207" s="44">
        <f>IF(OR($A207="",$B207=""),"",A207*'MPTO_working_2-way'!$G206)</f>
        <v>1.8380952380952382</v>
      </c>
      <c r="E207" s="46">
        <f>IF(OR($A207="",$B207=""),"",B207*'MPTO_working_2-way'!$G206)</f>
        <v>2.1931818181818183</v>
      </c>
      <c r="F207" s="44">
        <f>IF(OR($A207="",$B207=""),"",'MPTO_working_2-way'!D206)</f>
        <v>1.8315163528245788</v>
      </c>
      <c r="G207" s="46">
        <f>IF(OR($A207="",$B207=""),"",'MPTO_working_2-way'!E206)</f>
        <v>2.2026221692491061</v>
      </c>
      <c r="H207" s="44">
        <f>IF(OR($A207="",$B207=""),"",'OddsRatio_working_2-way'!M206)</f>
        <v>1.8312094145936331</v>
      </c>
      <c r="I207" s="44">
        <f>IF(OR($A207="",$B207=""),"",'OddsRatio_working_2-way'!N206)</f>
        <v>2.2030662579644695</v>
      </c>
      <c r="J207" s="44">
        <f>IF('Log_working_2-way'!$D206="","",A207^('Log_working_2-way'!$D206))</f>
        <v>1.8281992138966479</v>
      </c>
      <c r="K207" s="46">
        <f>IF('Log_working_2-way'!$D206="","",B207^('Log_working_2-way'!$D206))</f>
        <v>2.2074389630178586</v>
      </c>
      <c r="L207" s="53">
        <f t="shared" si="35"/>
        <v>0.54404145077720201</v>
      </c>
      <c r="M207" s="53">
        <f t="shared" si="36"/>
        <v>0.45595854922279788</v>
      </c>
      <c r="N207" s="54">
        <v>121</v>
      </c>
      <c r="O207" s="54">
        <f t="shared" si="37"/>
        <v>52.250000000000007</v>
      </c>
      <c r="P207" s="54">
        <f t="shared" si="38"/>
        <v>63.380952380952387</v>
      </c>
      <c r="Q207" s="54">
        <f t="shared" si="39"/>
        <v>57.619047619047613</v>
      </c>
      <c r="R207" s="54">
        <f t="shared" si="40"/>
        <v>68.75</v>
      </c>
      <c r="S207" s="55">
        <f t="shared" si="41"/>
        <v>-5.3690476190476062</v>
      </c>
      <c r="T207" s="55">
        <f t="shared" si="42"/>
        <v>-5.3690476190476133</v>
      </c>
      <c r="U207" t="s">
        <v>252</v>
      </c>
      <c r="V207" t="s">
        <v>238</v>
      </c>
      <c r="W207" t="s">
        <v>438</v>
      </c>
      <c r="X207" t="s">
        <v>509</v>
      </c>
      <c r="Y207" s="66"/>
    </row>
    <row r="208" spans="1:25" ht="15" x14ac:dyDescent="0.25">
      <c r="A208">
        <v>1.48</v>
      </c>
      <c r="B208">
        <v>2.66</v>
      </c>
      <c r="C208" s="43">
        <f t="shared" si="43"/>
        <v>5.1615525299735676E-2</v>
      </c>
      <c r="D208" s="44">
        <f>IF(OR($A208="",$B208=""),"",A208*'MPTO_working_2-way'!$G207)</f>
        <v>1.5563909774436089</v>
      </c>
      <c r="E208" s="46">
        <f>IF(OR($A208="",$B208=""),"",B208*'MPTO_working_2-way'!$G207)</f>
        <v>2.7972972972972969</v>
      </c>
      <c r="F208" s="44">
        <f>IF(OR($A208="",$B208=""),"",'MPTO_working_2-way'!D207)</f>
        <v>1.538774233896185</v>
      </c>
      <c r="G208" s="46">
        <f>IF(OR($A208="",$B208=""),"",'MPTO_working_2-way'!E207)</f>
        <v>2.8560650029019148</v>
      </c>
      <c r="H208" s="44">
        <f>IF(OR($A208="",$B208=""),"",'OddsRatio_working_2-way'!M207)</f>
        <v>1.5377328579378648</v>
      </c>
      <c r="I208" s="44">
        <f>IF(OR($A208="",$B208=""),"",'OddsRatio_working_2-way'!N207)</f>
        <v>2.8596594670351161</v>
      </c>
      <c r="J208" s="44">
        <f>IF('Log_working_2-way'!$D207="","",A208^('Log_working_2-way'!$D207))</f>
        <v>1.5296183429258208</v>
      </c>
      <c r="K208" s="46">
        <f>IF('Log_working_2-way'!$D207="","",B208^('Log_working_2-way'!$D207))</f>
        <v>2.8881521256806253</v>
      </c>
      <c r="L208" s="53">
        <f t="shared" si="35"/>
        <v>0.64251207729468607</v>
      </c>
      <c r="M208" s="53">
        <f t="shared" si="36"/>
        <v>0.35748792270531404</v>
      </c>
      <c r="N208" s="54">
        <v>122</v>
      </c>
      <c r="O208" s="54">
        <f t="shared" si="37"/>
        <v>39.567567567567565</v>
      </c>
      <c r="P208" s="54">
        <f t="shared" si="38"/>
        <v>76.135338345864668</v>
      </c>
      <c r="Q208" s="54">
        <f t="shared" si="39"/>
        <v>45.864661654135332</v>
      </c>
      <c r="R208" s="54">
        <f t="shared" si="40"/>
        <v>82.432432432432435</v>
      </c>
      <c r="S208" s="55">
        <f t="shared" si="41"/>
        <v>-6.2970940865677676</v>
      </c>
      <c r="T208" s="55">
        <f t="shared" si="42"/>
        <v>-6.2970940865677676</v>
      </c>
      <c r="U208" t="s">
        <v>380</v>
      </c>
      <c r="V208" t="s">
        <v>254</v>
      </c>
      <c r="W208" t="s">
        <v>438</v>
      </c>
      <c r="X208" t="s">
        <v>509</v>
      </c>
      <c r="Y208" s="66"/>
    </row>
    <row r="209" spans="1:25" ht="15" x14ac:dyDescent="0.25">
      <c r="A209">
        <v>1.81</v>
      </c>
      <c r="B209">
        <v>2.04</v>
      </c>
      <c r="C209" s="43">
        <f t="shared" ref="C209:C214" si="44">IF(OR($A209="",$B209=""),"",(1/A209)+(1/B209)-1)</f>
        <v>4.2682266276676373E-2</v>
      </c>
      <c r="D209" s="44">
        <f>IF(OR($A209="",$B209=""),"",A209*'MPTO_working_2-way'!$G208)</f>
        <v>1.8872549019607843</v>
      </c>
      <c r="E209" s="46">
        <f>IF(OR($A209="",$B209=""),"",B209*'MPTO_working_2-way'!$G208)</f>
        <v>2.1270718232044197</v>
      </c>
      <c r="F209" s="44">
        <f>IF(OR($A209="",$B209=""),"",'MPTO_working_2-way'!D208)</f>
        <v>1.8827248623291861</v>
      </c>
      <c r="G209" s="46">
        <f>IF(OR($A209="",$B209=""),"",'MPTO_working_2-way'!E208)</f>
        <v>2.1328558225508316</v>
      </c>
      <c r="H209" s="44">
        <f>IF(OR($A209="",$B209=""),"",'OddsRatio_working_2-way'!M208)</f>
        <v>1.8825226081218283</v>
      </c>
      <c r="I209" s="44">
        <f>IF(OR($A209="",$B209=""),"",'OddsRatio_working_2-way'!N208)</f>
        <v>2.1331154474650633</v>
      </c>
      <c r="J209" s="44">
        <f>IF('Log_working_2-way'!$D208="","",A209^('Log_working_2-way'!$D208))</f>
        <v>1.8804505599252526</v>
      </c>
      <c r="K209" s="46">
        <f>IF('Log_working_2-way'!$D208="","",B209^('Log_working_2-way'!$D208))</f>
        <v>2.1357821160163764</v>
      </c>
      <c r="L209" s="53">
        <f t="shared" ref="L209:L214" si="45">(1/D209)</f>
        <v>0.52987012987012994</v>
      </c>
      <c r="M209" s="53">
        <f t="shared" ref="M209:M214" si="46">(1/E209)</f>
        <v>0.47012987012987018</v>
      </c>
      <c r="N209" s="54">
        <v>123</v>
      </c>
      <c r="O209" s="54">
        <f t="shared" ref="O209:O214" si="47">(1/A209)*((N209*A209)-N209)</f>
        <v>55.044198895027627</v>
      </c>
      <c r="P209" s="54">
        <f t="shared" ref="P209:P214" si="48">(1/B209)*((N209*B209)-N209)</f>
        <v>62.705882352941181</v>
      </c>
      <c r="Q209" s="54">
        <f t="shared" ref="Q209:Q214" si="49">(1/B209)*N209</f>
        <v>60.294117647058819</v>
      </c>
      <c r="R209" s="54">
        <f t="shared" ref="R209:R214" si="50">(1/A209)*N209</f>
        <v>67.95580110497238</v>
      </c>
      <c r="S209" s="55">
        <f t="shared" ref="S209:S214" si="51">O209-Q209</f>
        <v>-5.2499187520311921</v>
      </c>
      <c r="T209" s="55">
        <f t="shared" ref="T209:T214" si="52">P209-R209</f>
        <v>-5.2499187520311992</v>
      </c>
      <c r="U209" t="s">
        <v>384</v>
      </c>
      <c r="V209" t="s">
        <v>506</v>
      </c>
      <c r="W209" t="s">
        <v>438</v>
      </c>
      <c r="X209" t="s">
        <v>509</v>
      </c>
      <c r="Y209" s="66"/>
    </row>
    <row r="210" spans="1:25" ht="15" x14ac:dyDescent="0.25">
      <c r="A210">
        <v>1.79</v>
      </c>
      <c r="B210">
        <v>2.0699999999999998</v>
      </c>
      <c r="C210" s="43">
        <f t="shared" si="44"/>
        <v>4.17510053167085E-2</v>
      </c>
      <c r="D210" s="44">
        <f>IF(OR($A210="",$B210=""),"",A210*'MPTO_working_2-way'!$G209)</f>
        <v>1.8647342995169083</v>
      </c>
      <c r="E210" s="46">
        <f>IF(OR($A210="",$B210=""),"",B210*'MPTO_working_2-way'!$G209)</f>
        <v>2.1564245810055866</v>
      </c>
      <c r="F210" s="44">
        <f>IF(OR($A210="",$B210=""),"",'MPTO_working_2-way'!D209)</f>
        <v>1.8594836022382255</v>
      </c>
      <c r="G210" s="46">
        <f>IF(OR($A210="",$B210=""),"",'MPTO_working_2-way'!E209)</f>
        <v>2.1634893294018038</v>
      </c>
      <c r="H210" s="44">
        <f>IF(OR($A210="",$B210=""),"",'OddsRatio_working_2-way'!M209)</f>
        <v>1.8592541864950944</v>
      </c>
      <c r="I210" s="44">
        <f>IF(OR($A210="",$B210=""),"",'OddsRatio_working_2-way'!N209)</f>
        <v>2.1637999741136076</v>
      </c>
      <c r="J210" s="44">
        <f>IF('Log_working_2-way'!$D209="","",A210^('Log_working_2-way'!$D209))</f>
        <v>1.8568552701777588</v>
      </c>
      <c r="K210" s="46">
        <f>IF('Log_working_2-way'!$D209="","",B210^('Log_working_2-way'!$D209))</f>
        <v>2.167058235858538</v>
      </c>
      <c r="L210" s="53">
        <f t="shared" si="45"/>
        <v>0.53626943005181349</v>
      </c>
      <c r="M210" s="53">
        <f t="shared" si="46"/>
        <v>0.46373056994818651</v>
      </c>
      <c r="N210" s="54">
        <v>124</v>
      </c>
      <c r="O210" s="54">
        <f t="shared" si="47"/>
        <v>54.726256983240226</v>
      </c>
      <c r="P210" s="54">
        <f t="shared" si="48"/>
        <v>64.096618357487927</v>
      </c>
      <c r="Q210" s="54">
        <f t="shared" si="49"/>
        <v>59.90338164251208</v>
      </c>
      <c r="R210" s="54">
        <f t="shared" si="50"/>
        <v>69.273743016759767</v>
      </c>
      <c r="S210" s="55">
        <f t="shared" si="51"/>
        <v>-5.1771246592718541</v>
      </c>
      <c r="T210" s="55">
        <f t="shared" si="52"/>
        <v>-5.1771246592718398</v>
      </c>
      <c r="U210" t="s">
        <v>386</v>
      </c>
      <c r="V210" t="s">
        <v>385</v>
      </c>
      <c r="W210" t="s">
        <v>438</v>
      </c>
      <c r="X210" t="s">
        <v>509</v>
      </c>
      <c r="Y210" s="66"/>
    </row>
    <row r="211" spans="1:25" ht="15" x14ac:dyDescent="0.25">
      <c r="A211">
        <v>1.73</v>
      </c>
      <c r="B211">
        <v>2.19</v>
      </c>
      <c r="C211" s="43">
        <f t="shared" si="44"/>
        <v>3.4655686647135031E-2</v>
      </c>
      <c r="D211" s="44">
        <f>IF(OR($A211="",$B211=""),"",A211*'MPTO_working_2-way'!$G210)</f>
        <v>1.7899543378995435</v>
      </c>
      <c r="E211" s="46">
        <f>IF(OR($A211="",$B211=""),"",B211*'MPTO_working_2-way'!$G210)</f>
        <v>2.2658959537572256</v>
      </c>
      <c r="F211" s="44">
        <f>IF(OR($A211="",$B211=""),"",'MPTO_working_2-way'!D210)</f>
        <v>1.7834631769717797</v>
      </c>
      <c r="G211" s="46">
        <f>IF(OR($A211="",$B211=""),"",'MPTO_working_2-way'!E210)</f>
        <v>2.2763841740018629</v>
      </c>
      <c r="H211" s="44">
        <f>IF(OR($A211="",$B211=""),"",'OddsRatio_working_2-way'!M210)</f>
        <v>1.7832275391935992</v>
      </c>
      <c r="I211" s="44">
        <f>IF(OR($A211="",$B211=""),"",'OddsRatio_working_2-way'!N210)</f>
        <v>2.2767681803292916</v>
      </c>
      <c r="J211" s="44">
        <f>IF('Log_working_2-way'!$D210="","",A211^('Log_working_2-way'!$D210))</f>
        <v>1.7802790428165938</v>
      </c>
      <c r="K211" s="46">
        <f>IF('Log_working_2-way'!$D210="","",B211^('Log_working_2-way'!$D210))</f>
        <v>2.2815927958159761</v>
      </c>
      <c r="L211" s="53">
        <f t="shared" si="45"/>
        <v>0.55867346938775508</v>
      </c>
      <c r="M211" s="53">
        <f t="shared" si="46"/>
        <v>0.44132653061224486</v>
      </c>
      <c r="N211" s="54">
        <v>125</v>
      </c>
      <c r="O211" s="54">
        <f t="shared" si="47"/>
        <v>52.745664739884397</v>
      </c>
      <c r="P211" s="54">
        <f t="shared" si="48"/>
        <v>67.922374429223751</v>
      </c>
      <c r="Q211" s="54">
        <f t="shared" si="49"/>
        <v>57.077625570776263</v>
      </c>
      <c r="R211" s="54">
        <f t="shared" si="50"/>
        <v>72.25433526011561</v>
      </c>
      <c r="S211" s="55">
        <f t="shared" si="51"/>
        <v>-4.331960830891866</v>
      </c>
      <c r="T211" s="55">
        <f t="shared" si="52"/>
        <v>-4.3319608308918589</v>
      </c>
      <c r="U211" t="s">
        <v>394</v>
      </c>
      <c r="V211" t="s">
        <v>242</v>
      </c>
      <c r="W211" t="s">
        <v>231</v>
      </c>
      <c r="X211" t="s">
        <v>509</v>
      </c>
      <c r="Y211" s="66"/>
    </row>
    <row r="212" spans="1:25" ht="15" x14ac:dyDescent="0.25">
      <c r="A212">
        <v>1.83</v>
      </c>
      <c r="B212">
        <v>2.0499999999999998</v>
      </c>
      <c r="C212" s="43">
        <f t="shared" si="44"/>
        <v>3.4252965480474407E-2</v>
      </c>
      <c r="D212" s="44">
        <f>IF(OR($A212="",$B212=""),"",A212*'MPTO_working_2-way'!$G211)</f>
        <v>1.8926829268292682</v>
      </c>
      <c r="E212" s="46">
        <f>IF(OR($A212="",$B212=""),"",B212*'MPTO_working_2-way'!$G211)</f>
        <v>2.1202185792349724</v>
      </c>
      <c r="F212" s="44">
        <f>IF(OR($A212="",$B212=""),"",'MPTO_working_2-way'!D211)</f>
        <v>1.8892106257081707</v>
      </c>
      <c r="G212" s="46">
        <f>IF(OR($A212="",$B212=""),"",'MPTO_working_2-way'!E211)</f>
        <v>2.1245929491717397</v>
      </c>
      <c r="H212" s="44">
        <f>IF(OR($A212="",$B212=""),"",'OddsRatio_working_2-way'!M211)</f>
        <v>1.8890872794479689</v>
      </c>
      <c r="I212" s="44">
        <f>IF(OR($A212="",$B212=""),"",'OddsRatio_working_2-way'!N211)</f>
        <v>2.1247489679763456</v>
      </c>
      <c r="J212" s="44">
        <f>IF('Log_working_2-way'!$D211="","",A212^('Log_working_2-way'!$D211))</f>
        <v>1.8875091450726849</v>
      </c>
      <c r="K212" s="46">
        <f>IF('Log_working_2-way'!$D211="","",B212^('Log_working_2-way'!$D211))</f>
        <v>2.1267489530128172</v>
      </c>
      <c r="L212" s="53">
        <f t="shared" si="45"/>
        <v>0.52835051546391754</v>
      </c>
      <c r="M212" s="53">
        <f t="shared" si="46"/>
        <v>0.47164948453608252</v>
      </c>
      <c r="N212" s="54">
        <v>126</v>
      </c>
      <c r="O212" s="54">
        <f t="shared" si="47"/>
        <v>57.147540983606561</v>
      </c>
      <c r="P212" s="54">
        <f t="shared" si="48"/>
        <v>64.536585365853639</v>
      </c>
      <c r="Q212" s="54">
        <f t="shared" si="49"/>
        <v>61.463414634146346</v>
      </c>
      <c r="R212" s="54">
        <f t="shared" si="50"/>
        <v>68.852459016393439</v>
      </c>
      <c r="S212" s="55">
        <f t="shared" si="51"/>
        <v>-4.3158736505397854</v>
      </c>
      <c r="T212" s="55">
        <f t="shared" si="52"/>
        <v>-4.3158736505397997</v>
      </c>
      <c r="U212" t="s">
        <v>228</v>
      </c>
      <c r="V212" t="s">
        <v>244</v>
      </c>
      <c r="W212" t="s">
        <v>231</v>
      </c>
      <c r="X212" t="s">
        <v>509</v>
      </c>
      <c r="Y212" s="66"/>
    </row>
    <row r="213" spans="1:25" ht="15" x14ac:dyDescent="0.25">
      <c r="A213">
        <v>1.63</v>
      </c>
      <c r="B213">
        <v>2.38</v>
      </c>
      <c r="C213" s="43">
        <f t="shared" si="44"/>
        <v>3.3664999742228252E-2</v>
      </c>
      <c r="D213" s="44">
        <f>IF(OR($A213="",$B213=""),"",A213*'MPTO_working_2-way'!$G212)</f>
        <v>1.6848739495798319</v>
      </c>
      <c r="E213" s="46">
        <f>IF(OR($A213="",$B213=""),"",B213*'MPTO_working_2-way'!$G212)</f>
        <v>2.4601226993865031</v>
      </c>
      <c r="F213" s="44">
        <f>IF(OR($A213="",$B213=""),"",'MPTO_working_2-way'!D212)</f>
        <v>1.6759839288028686</v>
      </c>
      <c r="G213" s="46">
        <f>IF(OR($A213="",$B213=""),"",'MPTO_working_2-way'!E212)</f>
        <v>2.4793251102447753</v>
      </c>
      <c r="H213" s="44">
        <f>IF(OR($A213="",$B213=""),"",'OddsRatio_working_2-way'!M212)</f>
        <v>1.6756639246921761</v>
      </c>
      <c r="I213" s="44">
        <f>IF(OR($A213="",$B213=""),"",'OddsRatio_working_2-way'!N212)</f>
        <v>2.4800257398019103</v>
      </c>
      <c r="J213" s="44">
        <f>IF('Log_working_2-way'!$D212="","",A213^('Log_working_2-way'!$D212))</f>
        <v>1.6716243688761041</v>
      </c>
      <c r="K213" s="46">
        <f>IF('Log_working_2-way'!$D212="","",B213^('Log_working_2-way'!$D212))</f>
        <v>2.4889275111820632</v>
      </c>
      <c r="L213" s="53">
        <f t="shared" si="45"/>
        <v>0.59351620947630923</v>
      </c>
      <c r="M213" s="53">
        <f t="shared" si="46"/>
        <v>0.40648379052369077</v>
      </c>
      <c r="N213" s="54">
        <v>127</v>
      </c>
      <c r="O213" s="54">
        <f t="shared" si="47"/>
        <v>49.085889570552141</v>
      </c>
      <c r="P213" s="54">
        <f t="shared" si="48"/>
        <v>73.638655462184872</v>
      </c>
      <c r="Q213" s="54">
        <f t="shared" si="49"/>
        <v>53.361344537815128</v>
      </c>
      <c r="R213" s="54">
        <f t="shared" si="50"/>
        <v>77.914110429447859</v>
      </c>
      <c r="S213" s="55">
        <f t="shared" si="51"/>
        <v>-4.2754549672629878</v>
      </c>
      <c r="T213" s="55">
        <f t="shared" si="52"/>
        <v>-4.2754549672629878</v>
      </c>
      <c r="U213" t="s">
        <v>393</v>
      </c>
      <c r="V213" t="s">
        <v>273</v>
      </c>
      <c r="W213" t="s">
        <v>231</v>
      </c>
      <c r="X213" t="s">
        <v>509</v>
      </c>
      <c r="Y213" s="66"/>
    </row>
    <row r="214" spans="1:25" ht="15" x14ac:dyDescent="0.25">
      <c r="A214">
        <v>2.15</v>
      </c>
      <c r="B214">
        <v>1.73</v>
      </c>
      <c r="C214" s="43">
        <f t="shared" si="44"/>
        <v>4.3150961150692391E-2</v>
      </c>
      <c r="D214" s="44">
        <f>IF(OR($A214="",$B214=""),"",A214*'MPTO_working_2-way'!$G213)</f>
        <v>2.2427745664739884</v>
      </c>
      <c r="E214" s="46">
        <f>IF(OR($A214="",$B214=""),"",B214*'MPTO_working_2-way'!$G213)</f>
        <v>1.8046511627906978</v>
      </c>
      <c r="F214" s="44">
        <f>IF(OR($A214="",$B214=""),"",'MPTO_working_2-way'!D213)</f>
        <v>2.2545840278830127</v>
      </c>
      <c r="G214" s="46">
        <f>IF(OR($A214="",$B214=""),"",'MPTO_working_2-way'!E213)</f>
        <v>1.7970769416596208</v>
      </c>
      <c r="H214" s="44">
        <f>IF(OR($A214="",$B214=""),"",'OddsRatio_working_2-way'!M213)</f>
        <v>2.2551264740070716</v>
      </c>
      <c r="I214" s="44">
        <f>IF(OR($A214="",$B214=""),"",'OddsRatio_working_2-way'!N213)</f>
        <v>1.7967324574131842</v>
      </c>
      <c r="J214" s="44">
        <f>IF('Log_working_2-way'!$D213="","",A214^('Log_working_2-way'!$D213))</f>
        <v>2.2606025771636125</v>
      </c>
      <c r="K214" s="46">
        <f>IF('Log_working_2-way'!$D213="","",B214^('Log_working_2-way'!$D213))</f>
        <v>1.7932714228219797</v>
      </c>
      <c r="L214" s="53">
        <f t="shared" si="45"/>
        <v>0.44587628865979384</v>
      </c>
      <c r="M214" s="53">
        <f t="shared" si="46"/>
        <v>0.5541237113402061</v>
      </c>
      <c r="N214" s="54">
        <v>128</v>
      </c>
      <c r="O214" s="54">
        <f t="shared" si="47"/>
        <v>68.465116279069761</v>
      </c>
      <c r="P214" s="54">
        <f t="shared" si="48"/>
        <v>54.01156069364162</v>
      </c>
      <c r="Q214" s="54">
        <f t="shared" si="49"/>
        <v>73.988439306358387</v>
      </c>
      <c r="R214" s="54">
        <f t="shared" si="50"/>
        <v>59.534883720930232</v>
      </c>
      <c r="S214" s="55">
        <f t="shared" si="51"/>
        <v>-5.523323027288626</v>
      </c>
      <c r="T214" s="55">
        <f t="shared" si="52"/>
        <v>-5.5233230272886118</v>
      </c>
      <c r="U214" t="s">
        <v>406</v>
      </c>
      <c r="V214" t="s">
        <v>340</v>
      </c>
      <c r="W214" t="s">
        <v>446</v>
      </c>
      <c r="X214" t="s">
        <v>510</v>
      </c>
      <c r="Y214" s="66"/>
    </row>
    <row r="215" spans="1:25" ht="15" x14ac:dyDescent="0.25">
      <c r="A215"/>
      <c r="B215"/>
      <c r="C215" s="43"/>
      <c r="D215" s="44"/>
      <c r="E215" s="46"/>
      <c r="F215" s="44"/>
      <c r="G215" s="46"/>
      <c r="H215" s="44"/>
      <c r="I215" s="44"/>
      <c r="J215" s="44"/>
      <c r="K215" s="46"/>
      <c r="L215" s="53"/>
      <c r="M215" s="53"/>
      <c r="N215" s="54"/>
      <c r="O215" s="54"/>
      <c r="P215" s="54"/>
      <c r="Q215" s="54"/>
      <c r="R215" s="54"/>
      <c r="S215" s="55"/>
      <c r="T215" s="55"/>
      <c r="U215"/>
      <c r="V215"/>
      <c r="W215"/>
      <c r="X215"/>
      <c r="Y215" s="66"/>
    </row>
    <row r="216" spans="1:25" ht="15" x14ac:dyDescent="0.25">
      <c r="A216"/>
      <c r="B216"/>
      <c r="C216" s="43"/>
      <c r="D216" s="44"/>
      <c r="E216" s="46"/>
      <c r="F216" s="44"/>
      <c r="G216" s="46"/>
      <c r="H216" s="44"/>
      <c r="I216" s="44"/>
      <c r="J216" s="44"/>
      <c r="K216" s="46"/>
      <c r="L216" s="53"/>
      <c r="M216" s="53"/>
      <c r="N216" s="54"/>
      <c r="O216" s="54"/>
      <c r="P216" s="54"/>
      <c r="Q216" s="54"/>
      <c r="R216" s="54"/>
      <c r="S216" s="55"/>
      <c r="T216" s="55"/>
      <c r="U216"/>
      <c r="V216"/>
      <c r="W216"/>
      <c r="X216"/>
      <c r="Y216" s="66"/>
    </row>
    <row r="217" spans="1:25" ht="15" x14ac:dyDescent="0.25">
      <c r="A217"/>
      <c r="B217"/>
      <c r="C217" s="43"/>
      <c r="D217" s="44"/>
      <c r="E217" s="46"/>
      <c r="F217" s="44"/>
      <c r="G217" s="46"/>
      <c r="H217" s="44"/>
      <c r="I217" s="44"/>
      <c r="J217" s="44"/>
      <c r="K217" s="46"/>
      <c r="L217" s="53"/>
      <c r="M217" s="53"/>
      <c r="N217" s="54"/>
      <c r="O217" s="54"/>
      <c r="P217" s="54"/>
      <c r="Q217" s="54"/>
      <c r="R217" s="54"/>
      <c r="S217" s="55"/>
      <c r="T217" s="55"/>
      <c r="U217"/>
      <c r="V217"/>
      <c r="W217"/>
      <c r="X217"/>
      <c r="Y217" s="66"/>
    </row>
    <row r="218" spans="1:25" ht="15" x14ac:dyDescent="0.25">
      <c r="A218"/>
      <c r="B218"/>
      <c r="C218" s="43"/>
      <c r="D218" s="44"/>
      <c r="E218" s="46"/>
      <c r="F218" s="44"/>
      <c r="G218" s="46"/>
      <c r="H218" s="44"/>
      <c r="I218" s="44"/>
      <c r="J218" s="44"/>
      <c r="K218" s="46"/>
      <c r="L218" s="53"/>
      <c r="M218" s="53"/>
      <c r="N218" s="54"/>
      <c r="O218" s="54"/>
      <c r="P218" s="54"/>
      <c r="Q218" s="54"/>
      <c r="R218" s="54"/>
      <c r="S218" s="55"/>
      <c r="T218" s="55"/>
      <c r="U218"/>
      <c r="V218"/>
      <c r="W218"/>
      <c r="X218"/>
      <c r="Y218" s="66"/>
    </row>
    <row r="219" spans="1:25" ht="15" x14ac:dyDescent="0.25">
      <c r="A219"/>
      <c r="B219"/>
      <c r="C219" s="43"/>
      <c r="D219" s="44"/>
      <c r="E219" s="46"/>
      <c r="F219" s="44"/>
      <c r="G219" s="46"/>
      <c r="H219" s="44"/>
      <c r="I219" s="44"/>
      <c r="J219" s="44"/>
      <c r="K219" s="46"/>
      <c r="L219" s="53"/>
      <c r="M219" s="53"/>
      <c r="N219" s="54"/>
      <c r="O219" s="54"/>
      <c r="P219" s="54"/>
      <c r="Q219" s="54"/>
      <c r="R219" s="54"/>
      <c r="S219" s="55"/>
      <c r="T219" s="55"/>
      <c r="U219"/>
      <c r="V219"/>
      <c r="W219"/>
      <c r="X219"/>
      <c r="Y219" s="66"/>
    </row>
    <row r="220" spans="1:25" ht="15" x14ac:dyDescent="0.25">
      <c r="A220"/>
      <c r="B220"/>
      <c r="C220" s="43"/>
      <c r="D220" s="44"/>
      <c r="E220" s="46"/>
      <c r="F220" s="44"/>
      <c r="G220" s="46"/>
      <c r="H220" s="44"/>
      <c r="I220" s="44"/>
      <c r="J220" s="44"/>
      <c r="K220" s="46"/>
      <c r="L220" s="53"/>
      <c r="M220" s="53"/>
      <c r="N220" s="54"/>
      <c r="O220" s="54"/>
      <c r="P220" s="54"/>
      <c r="Q220" s="54"/>
      <c r="R220" s="54"/>
      <c r="S220" s="55"/>
      <c r="T220" s="55"/>
      <c r="U220"/>
      <c r="V220"/>
      <c r="W220"/>
      <c r="X220"/>
      <c r="Y220" s="66"/>
    </row>
    <row r="221" spans="1:25" ht="15" x14ac:dyDescent="0.25">
      <c r="A221"/>
      <c r="B221"/>
      <c r="C221" s="43"/>
      <c r="D221" s="44"/>
      <c r="E221" s="46"/>
      <c r="F221" s="44"/>
      <c r="G221" s="46"/>
      <c r="H221" s="44"/>
      <c r="I221" s="44"/>
      <c r="J221" s="44"/>
      <c r="K221" s="46"/>
      <c r="L221" s="53"/>
      <c r="M221" s="53"/>
      <c r="N221" s="54"/>
      <c r="O221" s="54"/>
      <c r="P221" s="54"/>
      <c r="Q221" s="54"/>
      <c r="R221" s="54"/>
      <c r="S221" s="55"/>
      <c r="T221" s="55"/>
      <c r="U221"/>
      <c r="V221"/>
      <c r="W221"/>
      <c r="X221"/>
      <c r="Y221" s="66"/>
    </row>
    <row r="222" spans="1:25" ht="15" x14ac:dyDescent="0.25">
      <c r="A222"/>
      <c r="B222"/>
      <c r="C222" s="43"/>
      <c r="D222" s="44"/>
      <c r="E222" s="46"/>
      <c r="F222" s="44"/>
      <c r="G222" s="46"/>
      <c r="H222" s="44"/>
      <c r="I222" s="44"/>
      <c r="J222" s="44"/>
      <c r="K222" s="46"/>
      <c r="L222" s="53"/>
      <c r="M222" s="53"/>
      <c r="N222" s="54"/>
      <c r="O222" s="54"/>
      <c r="P222" s="54"/>
      <c r="Q222" s="54"/>
      <c r="R222" s="54"/>
      <c r="S222" s="55"/>
      <c r="T222" s="55"/>
      <c r="U222"/>
      <c r="V222"/>
      <c r="W222"/>
      <c r="X222"/>
      <c r="Y222" s="66"/>
    </row>
    <row r="223" spans="1:25" ht="15" x14ac:dyDescent="0.25">
      <c r="A223"/>
      <c r="B223"/>
      <c r="C223" s="43"/>
      <c r="D223" s="44"/>
      <c r="E223" s="46"/>
      <c r="F223" s="44"/>
      <c r="G223" s="46"/>
      <c r="H223" s="44"/>
      <c r="I223" s="44"/>
      <c r="J223" s="44"/>
      <c r="K223" s="46"/>
      <c r="L223" s="53"/>
      <c r="M223" s="53"/>
      <c r="N223" s="54"/>
      <c r="O223" s="54"/>
      <c r="P223" s="54"/>
      <c r="Q223" s="54"/>
      <c r="R223" s="54"/>
      <c r="S223" s="55"/>
      <c r="T223" s="55"/>
      <c r="U223"/>
      <c r="V223"/>
      <c r="W223"/>
      <c r="X223"/>
      <c r="Y223" s="66"/>
    </row>
    <row r="224" spans="1:25" ht="15" x14ac:dyDescent="0.25">
      <c r="A224"/>
      <c r="B224"/>
      <c r="C224" s="43"/>
      <c r="D224" s="44"/>
      <c r="E224" s="46"/>
      <c r="F224" s="44"/>
      <c r="G224" s="46"/>
      <c r="H224" s="44"/>
      <c r="I224" s="44"/>
      <c r="J224" s="44"/>
      <c r="K224" s="46"/>
      <c r="L224" s="53"/>
      <c r="M224" s="53"/>
      <c r="N224" s="54"/>
      <c r="O224" s="54"/>
      <c r="P224" s="54"/>
      <c r="Q224" s="54"/>
      <c r="R224" s="54"/>
      <c r="S224" s="55"/>
      <c r="T224" s="55"/>
      <c r="U224"/>
      <c r="V224"/>
      <c r="W224"/>
      <c r="X224"/>
      <c r="Y224" s="66"/>
    </row>
    <row r="225" spans="1:25" ht="15" x14ac:dyDescent="0.25">
      <c r="A225"/>
      <c r="B225"/>
      <c r="C225" s="43"/>
      <c r="D225" s="44"/>
      <c r="E225" s="46"/>
      <c r="F225" s="44"/>
      <c r="G225" s="46"/>
      <c r="H225" s="44"/>
      <c r="I225" s="44"/>
      <c r="J225" s="44"/>
      <c r="K225" s="46"/>
      <c r="L225" s="53"/>
      <c r="M225" s="53"/>
      <c r="N225" s="54"/>
      <c r="O225" s="54"/>
      <c r="P225" s="54"/>
      <c r="Q225" s="54"/>
      <c r="R225" s="54"/>
      <c r="S225" s="55"/>
      <c r="T225" s="55"/>
      <c r="U225"/>
      <c r="V225"/>
      <c r="W225"/>
      <c r="X225"/>
      <c r="Y225" s="66"/>
    </row>
    <row r="226" spans="1:25" ht="15" x14ac:dyDescent="0.25">
      <c r="A226"/>
      <c r="B226"/>
      <c r="C226" s="43"/>
      <c r="D226" s="44"/>
      <c r="E226" s="46"/>
      <c r="F226" s="44"/>
      <c r="G226" s="46"/>
      <c r="H226" s="44"/>
      <c r="I226" s="44"/>
      <c r="J226" s="44"/>
      <c r="K226" s="46"/>
      <c r="L226" s="53"/>
      <c r="M226" s="53"/>
      <c r="N226" s="54"/>
      <c r="O226" s="54"/>
      <c r="P226" s="54"/>
      <c r="Q226" s="54"/>
      <c r="R226" s="54"/>
      <c r="S226" s="55"/>
      <c r="T226" s="55"/>
      <c r="U226"/>
      <c r="V226"/>
      <c r="W226"/>
      <c r="X226"/>
      <c r="Y226" s="66"/>
    </row>
    <row r="227" spans="1:25" ht="15" x14ac:dyDescent="0.25">
      <c r="A227"/>
      <c r="B227"/>
      <c r="C227" s="43"/>
      <c r="D227" s="44"/>
      <c r="E227" s="46"/>
      <c r="F227" s="44"/>
      <c r="G227" s="46"/>
      <c r="H227" s="44"/>
      <c r="I227" s="44"/>
      <c r="J227" s="44"/>
      <c r="K227" s="46"/>
      <c r="L227" s="53"/>
      <c r="M227" s="53"/>
      <c r="N227" s="54"/>
      <c r="O227" s="54"/>
      <c r="P227" s="54"/>
      <c r="Q227" s="54"/>
      <c r="R227" s="54"/>
      <c r="S227" s="55"/>
      <c r="T227" s="55"/>
      <c r="U227"/>
      <c r="V227"/>
      <c r="W227"/>
      <c r="X227"/>
      <c r="Y227" s="66"/>
    </row>
    <row r="228" spans="1:25" s="50" customFormat="1" ht="15" x14ac:dyDescent="0.25">
      <c r="A228"/>
      <c r="B228"/>
      <c r="C228" s="43"/>
      <c r="D228" s="44"/>
      <c r="E228" s="46"/>
      <c r="F228" s="44"/>
      <c r="G228" s="46"/>
      <c r="H228" s="44"/>
      <c r="I228" s="44"/>
      <c r="J228" s="44"/>
      <c r="K228" s="46"/>
      <c r="L228" s="53"/>
      <c r="M228" s="53"/>
      <c r="N228" s="54"/>
      <c r="O228" s="54"/>
      <c r="P228" s="54"/>
      <c r="Q228" s="54"/>
      <c r="R228" s="54"/>
      <c r="S228" s="55"/>
      <c r="T228" s="55"/>
      <c r="U228"/>
      <c r="V228"/>
      <c r="W228"/>
      <c r="X228"/>
      <c r="Y228" s="66"/>
    </row>
    <row r="229" spans="1:25" ht="15" x14ac:dyDescent="0.25">
      <c r="A229"/>
      <c r="B229"/>
      <c r="C229" s="43"/>
      <c r="D229" s="44"/>
      <c r="E229" s="46"/>
      <c r="F229" s="44"/>
      <c r="G229" s="46"/>
      <c r="H229" s="44"/>
      <c r="I229" s="44"/>
      <c r="J229" s="44"/>
      <c r="K229" s="46"/>
      <c r="L229" s="53"/>
      <c r="M229" s="53"/>
      <c r="N229" s="54"/>
      <c r="O229" s="54"/>
      <c r="P229" s="54"/>
      <c r="Q229" s="54"/>
      <c r="R229" s="54"/>
      <c r="S229" s="55"/>
      <c r="T229" s="55"/>
      <c r="U229"/>
      <c r="V229"/>
      <c r="W229"/>
      <c r="X229"/>
      <c r="Y229" s="66"/>
    </row>
    <row r="230" spans="1:25" ht="15" x14ac:dyDescent="0.25">
      <c r="A230"/>
      <c r="B230"/>
      <c r="C230" s="43"/>
      <c r="D230" s="44"/>
      <c r="E230" s="46"/>
      <c r="F230" s="44"/>
      <c r="G230" s="46"/>
      <c r="H230" s="44"/>
      <c r="I230" s="44"/>
      <c r="J230" s="44"/>
      <c r="K230" s="46"/>
      <c r="L230" s="53"/>
      <c r="M230" s="53"/>
      <c r="N230" s="54"/>
      <c r="O230" s="54"/>
      <c r="P230" s="54"/>
      <c r="Q230" s="54"/>
      <c r="R230" s="54"/>
      <c r="S230" s="55"/>
      <c r="T230" s="55"/>
      <c r="U230"/>
      <c r="V230"/>
      <c r="W230"/>
      <c r="X230"/>
      <c r="Y230" s="66"/>
    </row>
    <row r="231" spans="1:25" s="50" customFormat="1" ht="15" x14ac:dyDescent="0.25">
      <c r="A231"/>
      <c r="B231"/>
      <c r="C231" s="43"/>
      <c r="D231" s="44"/>
      <c r="E231" s="46"/>
      <c r="F231" s="44"/>
      <c r="G231" s="46"/>
      <c r="H231" s="44"/>
      <c r="I231" s="44"/>
      <c r="J231" s="44"/>
      <c r="K231" s="46"/>
      <c r="L231" s="53"/>
      <c r="M231" s="53"/>
      <c r="N231" s="54"/>
      <c r="O231" s="54"/>
      <c r="P231" s="54"/>
      <c r="Q231" s="54"/>
      <c r="R231" s="54"/>
      <c r="S231" s="55"/>
      <c r="T231" s="55"/>
      <c r="U231"/>
      <c r="V231"/>
      <c r="W231"/>
      <c r="X231"/>
      <c r="Y231" s="66"/>
    </row>
    <row r="232" spans="1:25" ht="15" x14ac:dyDescent="0.25">
      <c r="A232"/>
      <c r="B232"/>
      <c r="C232" s="43"/>
      <c r="D232" s="44"/>
      <c r="E232" s="46"/>
      <c r="F232" s="44"/>
      <c r="G232" s="46"/>
      <c r="H232" s="44"/>
      <c r="I232" s="44"/>
      <c r="J232" s="44"/>
      <c r="K232" s="46"/>
      <c r="L232" s="53"/>
      <c r="M232" s="53"/>
      <c r="N232" s="54"/>
      <c r="O232" s="54"/>
      <c r="P232" s="54"/>
      <c r="Q232" s="54"/>
      <c r="R232" s="54"/>
      <c r="S232" s="55"/>
      <c r="T232" s="55"/>
      <c r="U232"/>
      <c r="V232"/>
      <c r="W232"/>
      <c r="X232"/>
      <c r="Y232" s="66"/>
    </row>
    <row r="233" spans="1:25" ht="15" x14ac:dyDescent="0.25">
      <c r="A233"/>
      <c r="B233"/>
      <c r="C233" s="43"/>
      <c r="D233" s="44"/>
      <c r="E233" s="46"/>
      <c r="F233" s="44"/>
      <c r="G233" s="46"/>
      <c r="H233" s="44"/>
      <c r="I233" s="44"/>
      <c r="J233" s="44"/>
      <c r="K233" s="46"/>
      <c r="L233" s="53"/>
      <c r="M233" s="53"/>
      <c r="N233" s="54"/>
      <c r="O233" s="54"/>
      <c r="P233" s="54"/>
      <c r="Q233" s="54"/>
      <c r="R233" s="54"/>
      <c r="S233" s="55"/>
      <c r="T233" s="55"/>
      <c r="U233"/>
      <c r="V233"/>
      <c r="W233"/>
      <c r="X233"/>
      <c r="Y233" s="66"/>
    </row>
    <row r="234" spans="1:25" ht="15" x14ac:dyDescent="0.25">
      <c r="A234"/>
      <c r="B234"/>
      <c r="C234" s="43"/>
      <c r="D234" s="44"/>
      <c r="E234" s="46"/>
      <c r="F234" s="44"/>
      <c r="G234" s="46"/>
      <c r="H234" s="44"/>
      <c r="I234" s="44"/>
      <c r="J234" s="44"/>
      <c r="K234" s="46"/>
      <c r="L234" s="53"/>
      <c r="M234" s="53"/>
      <c r="N234" s="54"/>
      <c r="O234" s="54"/>
      <c r="P234" s="54"/>
      <c r="Q234" s="54"/>
      <c r="R234" s="54"/>
      <c r="S234" s="55"/>
      <c r="T234" s="55"/>
      <c r="U234"/>
      <c r="V234"/>
      <c r="W234"/>
      <c r="X234"/>
      <c r="Y234" s="66"/>
    </row>
    <row r="235" spans="1:25" ht="15" x14ac:dyDescent="0.25">
      <c r="A235"/>
      <c r="B235"/>
      <c r="C235" s="43"/>
      <c r="D235" s="44"/>
      <c r="E235" s="46"/>
      <c r="F235" s="44"/>
      <c r="G235" s="46"/>
      <c r="H235" s="44"/>
      <c r="I235" s="44"/>
      <c r="J235" s="44"/>
      <c r="K235" s="46"/>
      <c r="L235" s="53"/>
      <c r="M235" s="53"/>
      <c r="N235" s="54"/>
      <c r="O235" s="54"/>
      <c r="P235" s="54"/>
      <c r="Q235" s="54"/>
      <c r="R235" s="54"/>
      <c r="S235" s="55"/>
      <c r="T235" s="55"/>
      <c r="U235"/>
      <c r="V235"/>
      <c r="W235"/>
      <c r="X235"/>
      <c r="Y235" s="66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/>
      <c r="Y236" s="66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/>
      <c r="Y237" s="66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/>
      <c r="Y238" s="66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/>
      <c r="Y239" s="66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/>
      <c r="Y240" s="66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/>
      <c r="Y241" s="66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/>
      <c r="Y242" s="66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/>
      <c r="Y243" s="66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/>
      <c r="Y244" s="66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/>
      <c r="Y245" s="66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/>
      <c r="Y246" s="66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/>
      <c r="Y247" s="66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/>
      <c r="Y248" s="66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/>
      <c r="Y249" s="66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/>
      <c r="Y250" s="66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/>
      <c r="Y251" s="66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/>
      <c r="Y252" s="66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/>
      <c r="Y253" s="66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/>
      <c r="Y254" s="66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/>
      <c r="Y255" s="66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/>
      <c r="Y256" s="66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/>
      <c r="Y257" s="66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/>
      <c r="Y258" s="66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/>
      <c r="Y259" s="66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/>
      <c r="Y260" s="66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/>
      <c r="Y261" s="66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/>
      <c r="Y262" s="66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/>
      <c r="Y263" s="66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/>
      <c r="Y264" s="66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/>
      <c r="Y265" s="66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/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/>
      <c r="Y272" s="66"/>
    </row>
    <row r="273" spans="1:25" s="50" customFormat="1" ht="15" x14ac:dyDescent="0.25">
      <c r="A273"/>
      <c r="B273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/>
      <c r="V273"/>
      <c r="W273"/>
      <c r="X273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/>
      <c r="Y288" s="66"/>
    </row>
    <row r="289" spans="1:25" s="50" customFormat="1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53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5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5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5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5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5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5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5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5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5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5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5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5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5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5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5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53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5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5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5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5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5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5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5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5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5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5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5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5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5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5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5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5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5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5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5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5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5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5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5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5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5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5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5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5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5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5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5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5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5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5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5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5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5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5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5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5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5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5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5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5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54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5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5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5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5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5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5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5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5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5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5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5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5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5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5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5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5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5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5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54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5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5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5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5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5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5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5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5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5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5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5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5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5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5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5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5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5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5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5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5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5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5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5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5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5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5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5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5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5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5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5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5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5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5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5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5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5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5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5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5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5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5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5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5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55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5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5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5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5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5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5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5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5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5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5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5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5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5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5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5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5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5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5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55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5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5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5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5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5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5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5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5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5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5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5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5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5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5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5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5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5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5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5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5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5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5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5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5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5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5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5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5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5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5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5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5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5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5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5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5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5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5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5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5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5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5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5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5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56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5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5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5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5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5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5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5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5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5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5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5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5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5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5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5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5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5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5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56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5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5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5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5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5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5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5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5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5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5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5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5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5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5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5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5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5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5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5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5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5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5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5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5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5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5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5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5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5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5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5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5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5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5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5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5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5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5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5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5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5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5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5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5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57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5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5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5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5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5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5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5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5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5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5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5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5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5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5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5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5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5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5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57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5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5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5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5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5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5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5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5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5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5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5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5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5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5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5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5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5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5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5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5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5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5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5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5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5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5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5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5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5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5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5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5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5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5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5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5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5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5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5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zoomScale="80" zoomScaleNormal="80" workbookViewId="0">
      <pane ySplit="2" topLeftCell="A188" activePane="bottomLeft" state="frozen"/>
      <selection pane="bottomLeft" activeCell="S187" sqref="S187:S21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7.25" customHeight="1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2.76</v>
      </c>
      <c r="B187">
        <v>3.74</v>
      </c>
      <c r="C187">
        <v>2.48</v>
      </c>
      <c r="D187" s="43">
        <f t="shared" si="17"/>
        <v>3.2924326175708174E-2</v>
      </c>
      <c r="E187" s="44">
        <f>IF(OR($A187="",$B187="",$C187=""),"",A187*'MPTO_working_3-way'!$I186)</f>
        <v>2.8508711402449545</v>
      </c>
      <c r="F187" s="45">
        <f>IF(OR($A187="",$B187="",$C187=""),"",B187*'MPTO_working_3-way'!$I186)</f>
        <v>3.8631369798971487</v>
      </c>
      <c r="G187" s="46">
        <f>IF(OR($A187="",$B187="",$C187=""),"",C187*'MPTO_working_3-way'!$I186)</f>
        <v>2.5616523289157564</v>
      </c>
      <c r="H187" s="44">
        <f>IF(OR($A187="",$B187="",$C187=""),"",'MPTO_working_3-way'!E186)</f>
        <v>2.8462128696138929</v>
      </c>
      <c r="I187" s="45">
        <f>IF(OR($A187="",$B187="",$C187=""),"",'MPTO_working_3-way'!F186)</f>
        <v>3.9000814156243253</v>
      </c>
      <c r="J187" s="46">
        <f>IF(OR($A187="",$B187="",$C187=""),"",'MPTO_working_3-way'!G186)</f>
        <v>2.549387817537121</v>
      </c>
      <c r="K187" s="44">
        <f>IF(OR($A187="",$B187="",$C187=""),"",'OddsRatio_working_3-way'!H186)</f>
        <v>2.8496808947512529</v>
      </c>
      <c r="L187" s="45">
        <f>IF(OR($A187="",$B187="",$C187=""),"",'OddsRatio_working_3-way'!I186)</f>
        <v>3.8796168475104746</v>
      </c>
      <c r="M187" s="46">
        <f>IF(OR($A187="",$B187="",$C187=""),"",'OddsRatio_working_3-way'!J186)</f>
        <v>2.5554134796771901</v>
      </c>
      <c r="N187" s="47">
        <f t="shared" ref="N187:N208" si="42">(1/E187)* 100</f>
        <v>35.07699754939037</v>
      </c>
      <c r="O187" s="48">
        <f t="shared" ref="O187:O208" si="43">(1/F187)* 100</f>
        <v>25.88569872628808</v>
      </c>
      <c r="P187" s="48">
        <f t="shared" ref="P187:P208" si="44">(1/G187)* 100</f>
        <v>39.037303724321539</v>
      </c>
      <c r="Q187" t="s">
        <v>381</v>
      </c>
      <c r="R187" t="s">
        <v>253</v>
      </c>
      <c r="S187" t="s">
        <v>507</v>
      </c>
      <c r="T187" s="50">
        <v>100</v>
      </c>
      <c r="U187" s="50">
        <f t="shared" ref="U187:U208" si="45">(1/A187)*((T187*A187)-T187)</f>
        <v>63.768115942028999</v>
      </c>
      <c r="V187" s="50">
        <f t="shared" ref="V187:V208" si="46">(1/B187)*((T187*B187)-T187)</f>
        <v>73.262032085561486</v>
      </c>
      <c r="W187" s="50">
        <f t="shared" ref="W187:W208" si="47">(1/C187)*((T187*C187)-T187)</f>
        <v>59.677419354838712</v>
      </c>
      <c r="X187" s="50">
        <f t="shared" ref="X187:X208" si="48">((1/B187)+(1/C187))*T187</f>
        <v>67.060548559599795</v>
      </c>
      <c r="Y187" s="50">
        <f t="shared" ref="Y187:Y208" si="49">((1/A187)+(1/C187))*T187</f>
        <v>76.554464703132325</v>
      </c>
      <c r="Z187" s="50">
        <f t="shared" ref="Z187:Z208" si="50">((1/A187)+(1/B187))*T187</f>
        <v>62.969851972409515</v>
      </c>
      <c r="AA187" s="50">
        <f t="shared" ref="AA187:AA208" si="51">U187-X187</f>
        <v>-3.2924326175707961</v>
      </c>
      <c r="AB187" s="50">
        <f t="shared" ref="AB187:AB208" si="52">V187-Y187</f>
        <v>-3.2924326175708387</v>
      </c>
      <c r="AC187" s="50">
        <f t="shared" ref="AC187:AC208" si="53">W187-Z187</f>
        <v>-3.2924326175708032</v>
      </c>
      <c r="AF187">
        <v>1.59</v>
      </c>
      <c r="AG187">
        <v>2.44</v>
      </c>
      <c r="AH187" s="66"/>
      <c r="AJ187" t="s">
        <v>438</v>
      </c>
    </row>
    <row r="188" spans="1:36" ht="15" x14ac:dyDescent="0.25">
      <c r="A188">
        <v>2.7</v>
      </c>
      <c r="B188">
        <v>3.6</v>
      </c>
      <c r="C188">
        <v>2.64</v>
      </c>
      <c r="D188" s="43">
        <f t="shared" si="17"/>
        <v>2.6936026936026813E-2</v>
      </c>
      <c r="E188" s="44">
        <f>IF(OR($A188="",$B188="",$C188=""),"",A188*'MPTO_working_3-way'!$I187)</f>
        <v>2.7727272727272725</v>
      </c>
      <c r="F188" s="45">
        <f>IF(OR($A188="",$B188="",$C188=""),"",B188*'MPTO_working_3-way'!$I187)</f>
        <v>3.6969696969696968</v>
      </c>
      <c r="G188" s="46">
        <f>IF(OR($A188="",$B188="",$C188=""),"",C188*'MPTO_working_3-way'!$I187)</f>
        <v>2.7111111111111108</v>
      </c>
      <c r="H188" s="44">
        <f>IF(OR($A188="",$B188="",$C188=""),"",'MPTO_working_3-way'!E187)</f>
        <v>2.7670807453416151</v>
      </c>
      <c r="I188" s="45">
        <f>IF(OR($A188="",$B188="",$C188=""),"",'MPTO_working_3-way'!F187)</f>
        <v>3.7202505219206681</v>
      </c>
      <c r="J188" s="46">
        <f>IF(OR($A188="",$B188="",$C188=""),"",'MPTO_working_3-way'!G187)</f>
        <v>2.7040971168437022</v>
      </c>
      <c r="K188" s="44">
        <f>IF(OR($A188="",$B188="",$C188=""),"",'OddsRatio_working_3-way'!H187)</f>
        <v>2.7702863638303903</v>
      </c>
      <c r="L188" s="45">
        <f>IF(OR($A188="",$B188="",$C188=""),"",'OddsRatio_working_3-way'!I187)</f>
        <v>3.7074967917405957</v>
      </c>
      <c r="M188" s="46">
        <f>IF(OR($A188="",$B188="",$C188=""),"",'OddsRatio_working_3-way'!J187)</f>
        <v>2.7078056686363765</v>
      </c>
      <c r="N188" s="47">
        <f t="shared" si="42"/>
        <v>36.065573770491802</v>
      </c>
      <c r="O188" s="48">
        <f t="shared" si="43"/>
        <v>27.049180327868854</v>
      </c>
      <c r="P188" s="48">
        <f t="shared" si="44"/>
        <v>36.885245901639344</v>
      </c>
      <c r="Q188" t="s">
        <v>268</v>
      </c>
      <c r="R188" t="s">
        <v>271</v>
      </c>
      <c r="S188" t="s">
        <v>507</v>
      </c>
      <c r="T188" s="50">
        <v>100</v>
      </c>
      <c r="U188" s="50">
        <f t="shared" ref="U188:U208" si="54">(1/A188)*((T188*A188)-T188)</f>
        <v>62.962962962962962</v>
      </c>
      <c r="V188" s="50">
        <f t="shared" ref="V188:V208" si="55">(1/B188)*((T188*B188)-T188)</f>
        <v>72.222222222222229</v>
      </c>
      <c r="W188" s="50">
        <f t="shared" ref="W188:W208" si="56">(1/C188)*((T188*C188)-T188)</f>
        <v>62.121212121212118</v>
      </c>
      <c r="X188" s="50">
        <f t="shared" ref="X188:X208" si="57">((1/B188)+(1/C188))*T188</f>
        <v>65.656565656565661</v>
      </c>
      <c r="Y188" s="50">
        <f t="shared" ref="Y188:Y208" si="58">((1/A188)+(1/C188))*T188</f>
        <v>74.915824915824913</v>
      </c>
      <c r="Z188" s="50">
        <f t="shared" ref="Z188:Z208" si="59">((1/A188)+(1/B188))*T188</f>
        <v>64.81481481481481</v>
      </c>
      <c r="AA188" s="50">
        <f t="shared" ref="AA188:AA208" si="60">U188-X188</f>
        <v>-2.6936026936026991</v>
      </c>
      <c r="AB188" s="50">
        <f t="shared" ref="AB188:AB208" si="61">V188-Y188</f>
        <v>-2.6936026936026849</v>
      </c>
      <c r="AC188" s="50">
        <f t="shared" ref="AC188:AC208" si="62">W188-Z188</f>
        <v>-2.693602693602692</v>
      </c>
      <c r="AF188">
        <v>1.66</v>
      </c>
      <c r="AG188">
        <v>2.3199999999999998</v>
      </c>
      <c r="AH188" s="66"/>
      <c r="AJ188" t="s">
        <v>231</v>
      </c>
    </row>
    <row r="189" spans="1:36" ht="15" x14ac:dyDescent="0.25">
      <c r="A189">
        <v>2.06</v>
      </c>
      <c r="B189">
        <v>3.77</v>
      </c>
      <c r="C189">
        <v>3.46</v>
      </c>
      <c r="D189" s="43">
        <f t="shared" si="17"/>
        <v>3.9706223634266458E-2</v>
      </c>
      <c r="E189" s="44">
        <f>IF(OR($A189="",$B189="",$C189=""),"",A189*'MPTO_working_3-way'!$I188)</f>
        <v>2.1417948206865889</v>
      </c>
      <c r="F189" s="45">
        <f>IF(OR($A189="",$B189="",$C189=""),"",B189*'MPTO_working_3-way'!$I188)</f>
        <v>3.9196924631011845</v>
      </c>
      <c r="G189" s="46">
        <f>IF(OR($A189="",$B189="",$C189=""),"",C189*'MPTO_working_3-way'!$I188)</f>
        <v>3.5973835337745621</v>
      </c>
      <c r="H189" s="44">
        <f>IF(OR($A189="",$B189="",$C189=""),"",'MPTO_working_3-way'!E188)</f>
        <v>2.1177400560484294</v>
      </c>
      <c r="I189" s="45">
        <f>IF(OR($A189="",$B189="",$C189=""),"",'MPTO_working_3-way'!F188)</f>
        <v>3.9679928757110465</v>
      </c>
      <c r="J189" s="46">
        <f>IF(OR($A189="",$B189="",$C189=""),"",'MPTO_working_3-way'!G188)</f>
        <v>3.6260533405254818</v>
      </c>
      <c r="K189" s="44">
        <f>IF(OR($A189="",$B189="",$C189=""),"",'OddsRatio_working_3-way'!H188)</f>
        <v>2.1273767122127794</v>
      </c>
      <c r="L189" s="45">
        <f>IF(OR($A189="",$B189="",$C189=""),"",'OddsRatio_working_3-way'!I188)</f>
        <v>3.9460693328579231</v>
      </c>
      <c r="M189" s="46">
        <f>IF(OR($A189="",$B189="",$C189=""),"",'OddsRatio_working_3-way'!J188)</f>
        <v>3.6163648226824878</v>
      </c>
      <c r="N189" s="47">
        <f t="shared" si="42"/>
        <v>46.689813157706347</v>
      </c>
      <c r="O189" s="48">
        <f t="shared" si="43"/>
        <v>25.5122055981101</v>
      </c>
      <c r="P189" s="48">
        <f t="shared" si="44"/>
        <v>27.797981244183546</v>
      </c>
      <c r="Q189" t="s">
        <v>256</v>
      </c>
      <c r="R189" t="s">
        <v>382</v>
      </c>
      <c r="S189" t="s">
        <v>508</v>
      </c>
      <c r="T189" s="50">
        <v>100</v>
      </c>
      <c r="U189" s="50">
        <f t="shared" si="54"/>
        <v>51.456310679611654</v>
      </c>
      <c r="V189" s="50">
        <f t="shared" si="55"/>
        <v>73.474801061007966</v>
      </c>
      <c r="W189" s="50">
        <f t="shared" si="56"/>
        <v>71.098265895953759</v>
      </c>
      <c r="X189" s="50">
        <f t="shared" si="57"/>
        <v>55.426933043038296</v>
      </c>
      <c r="Y189" s="50">
        <f t="shared" si="58"/>
        <v>77.445423424434594</v>
      </c>
      <c r="Z189" s="50">
        <f t="shared" si="59"/>
        <v>75.068888259380401</v>
      </c>
      <c r="AA189" s="50">
        <f t="shared" si="60"/>
        <v>-3.9706223634266422</v>
      </c>
      <c r="AB189" s="50">
        <f t="shared" si="61"/>
        <v>-3.970622363426628</v>
      </c>
      <c r="AC189" s="50">
        <f t="shared" si="62"/>
        <v>-3.9706223634266422</v>
      </c>
      <c r="AF189">
        <v>1.68</v>
      </c>
      <c r="AG189">
        <v>2.2400000000000002</v>
      </c>
      <c r="AH189" s="66"/>
      <c r="AJ189" t="s">
        <v>438</v>
      </c>
    </row>
    <row r="190" spans="1:36" ht="15" x14ac:dyDescent="0.25">
      <c r="A190">
        <v>2.33</v>
      </c>
      <c r="B190">
        <v>3.4</v>
      </c>
      <c r="C190">
        <v>3.16</v>
      </c>
      <c r="D190" s="43">
        <f t="shared" si="17"/>
        <v>3.9757892617578339E-2</v>
      </c>
      <c r="E190" s="44">
        <f>IF(OR($A190="",$B190="",$C190=""),"",A190*'MPTO_working_3-way'!$I189)</f>
        <v>2.4226358897989577</v>
      </c>
      <c r="F190" s="45">
        <f>IF(OR($A190="",$B190="",$C190=""),"",B190*'MPTO_working_3-way'!$I189)</f>
        <v>3.5351768348997661</v>
      </c>
      <c r="G190" s="46">
        <f>IF(OR($A190="",$B190="",$C190=""),"",C190*'MPTO_working_3-way'!$I189)</f>
        <v>3.2856349406715477</v>
      </c>
      <c r="H190" s="44">
        <f>IF(OR($A190="",$B190="",$C190=""),"",'MPTO_working_3-way'!E189)</f>
        <v>2.4042396256713254</v>
      </c>
      <c r="I190" s="45">
        <f>IF(OR($A190="",$B190="",$C190=""),"",'MPTO_working_3-way'!F189)</f>
        <v>3.5604291825960308</v>
      </c>
      <c r="J190" s="46">
        <f>IF(OR($A190="",$B190="",$C190=""),"",'MPTO_working_3-way'!G189)</f>
        <v>3.2981196905499695</v>
      </c>
      <c r="K190" s="44">
        <f>IF(OR($A190="",$B190="",$C190=""),"",'OddsRatio_working_3-way'!H189)</f>
        <v>2.4122226741669257</v>
      </c>
      <c r="L190" s="45">
        <f>IF(OR($A190="",$B190="",$C190=""),"",'OddsRatio_working_3-way'!I189)</f>
        <v>3.5483717428576105</v>
      </c>
      <c r="M190" s="46">
        <f>IF(OR($A190="",$B190="",$C190=""),"",'OddsRatio_working_3-way'!J189)</f>
        <v>3.2935345685718493</v>
      </c>
      <c r="N190" s="47">
        <f t="shared" si="42"/>
        <v>41.277354315220059</v>
      </c>
      <c r="O190" s="48">
        <f t="shared" si="43"/>
        <v>28.28712810425375</v>
      </c>
      <c r="P190" s="48">
        <f t="shared" si="44"/>
        <v>30.435517580526184</v>
      </c>
      <c r="Q190" t="s">
        <v>257</v>
      </c>
      <c r="R190" t="s">
        <v>387</v>
      </c>
      <c r="S190" t="s">
        <v>508</v>
      </c>
      <c r="T190" s="50">
        <v>100</v>
      </c>
      <c r="U190" s="50">
        <f t="shared" si="54"/>
        <v>57.081545064377686</v>
      </c>
      <c r="V190" s="50">
        <f t="shared" si="55"/>
        <v>70.588235294117652</v>
      </c>
      <c r="W190" s="50">
        <f t="shared" si="56"/>
        <v>68.35443037974683</v>
      </c>
      <c r="X190" s="50">
        <f t="shared" si="57"/>
        <v>61.057334326135518</v>
      </c>
      <c r="Y190" s="50">
        <f t="shared" si="58"/>
        <v>74.564024555875477</v>
      </c>
      <c r="Z190" s="50">
        <f t="shared" si="59"/>
        <v>72.330219641504684</v>
      </c>
      <c r="AA190" s="50">
        <f t="shared" si="60"/>
        <v>-3.9757892617578321</v>
      </c>
      <c r="AB190" s="50">
        <f t="shared" si="61"/>
        <v>-3.975789261757825</v>
      </c>
      <c r="AC190" s="50">
        <f t="shared" si="62"/>
        <v>-3.9757892617578534</v>
      </c>
      <c r="AF190">
        <v>1.86</v>
      </c>
      <c r="AG190">
        <v>1.99</v>
      </c>
      <c r="AH190" s="66"/>
      <c r="AJ190" t="s">
        <v>438</v>
      </c>
    </row>
    <row r="191" spans="1:36" ht="15" x14ac:dyDescent="0.25">
      <c r="A191">
        <v>1.8</v>
      </c>
      <c r="B191">
        <v>3.8</v>
      </c>
      <c r="C191">
        <v>4.5</v>
      </c>
      <c r="D191" s="43">
        <f t="shared" si="17"/>
        <v>4.0935672514619714E-2</v>
      </c>
      <c r="E191" s="44">
        <f>IF(OR($A191="",$B191="",$C191=""),"",A191*'MPTO_working_3-way'!$I190)</f>
        <v>1.8736842105263156</v>
      </c>
      <c r="F191" s="45">
        <f>IF(OR($A191="",$B191="",$C191=""),"",B191*'MPTO_working_3-way'!$I190)</f>
        <v>3.9555555555555548</v>
      </c>
      <c r="G191" s="46">
        <f>IF(OR($A191="",$B191="",$C191=""),"",C191*'MPTO_working_3-way'!$I190)</f>
        <v>4.6842105263157885</v>
      </c>
      <c r="H191" s="44">
        <f>IF(OR($A191="",$B191="",$C191=""),"",'MPTO_working_3-way'!E190)</f>
        <v>1.8453237410071943</v>
      </c>
      <c r="I191" s="45">
        <f>IF(OR($A191="",$B191="",$C191=""),"",'MPTO_working_3-way'!F190)</f>
        <v>4.0078124999999991</v>
      </c>
      <c r="J191" s="46">
        <f>IF(OR($A191="",$B191="",$C191=""),"",'MPTO_working_3-way'!G190)</f>
        <v>4.7943925233644844</v>
      </c>
      <c r="K191" s="44">
        <f>IF(OR($A191="",$B191="",$C191=""),"",'OddsRatio_working_3-way'!H190)</f>
        <v>1.8557038309037839</v>
      </c>
      <c r="L191" s="45">
        <f>IF(OR($A191="",$B191="",$C191=""),"",'OddsRatio_working_3-way'!I190)</f>
        <v>3.9949634081632439</v>
      </c>
      <c r="M191" s="46">
        <f>IF(OR($A191="",$B191="",$C191=""),"",'OddsRatio_working_3-way'!J190)</f>
        <v>4.7437042602040558</v>
      </c>
      <c r="N191" s="47">
        <f t="shared" si="42"/>
        <v>53.37078651685394</v>
      </c>
      <c r="O191" s="48">
        <f t="shared" si="43"/>
        <v>25.2808988764045</v>
      </c>
      <c r="P191" s="48">
        <f t="shared" si="44"/>
        <v>21.348314606741578</v>
      </c>
      <c r="Q191" t="s">
        <v>258</v>
      </c>
      <c r="R191" t="s">
        <v>500</v>
      </c>
      <c r="S191" t="s">
        <v>508</v>
      </c>
      <c r="T191" s="50">
        <v>100</v>
      </c>
      <c r="U191" s="50">
        <f t="shared" si="54"/>
        <v>44.444444444444443</v>
      </c>
      <c r="V191" s="50">
        <f t="shared" si="55"/>
        <v>73.68421052631578</v>
      </c>
      <c r="W191" s="50">
        <f t="shared" si="56"/>
        <v>77.777777777777771</v>
      </c>
      <c r="X191" s="50">
        <f t="shared" si="57"/>
        <v>48.538011695906427</v>
      </c>
      <c r="Y191" s="50">
        <f t="shared" si="58"/>
        <v>77.777777777777786</v>
      </c>
      <c r="Z191" s="50">
        <f t="shared" si="59"/>
        <v>81.871345029239762</v>
      </c>
      <c r="AA191" s="50">
        <f t="shared" si="60"/>
        <v>-4.0935672514619839</v>
      </c>
      <c r="AB191" s="50">
        <f t="shared" si="61"/>
        <v>-4.0935672514620052</v>
      </c>
      <c r="AC191" s="50">
        <f t="shared" si="62"/>
        <v>-4.093567251461991</v>
      </c>
      <c r="AF191">
        <v>1.83</v>
      </c>
      <c r="AG191">
        <v>2.04</v>
      </c>
      <c r="AH191" s="66"/>
      <c r="AJ191" t="s">
        <v>438</v>
      </c>
    </row>
    <row r="192" spans="1:36" ht="15" x14ac:dyDescent="0.25">
      <c r="A192">
        <v>2.29</v>
      </c>
      <c r="B192">
        <v>3.52</v>
      </c>
      <c r="C192">
        <v>3.14</v>
      </c>
      <c r="D192" s="43">
        <f t="shared" si="17"/>
        <v>3.9243469377950424E-2</v>
      </c>
      <c r="E192" s="44">
        <f>IF(OR($A192="",$B192="",$C192=""),"",A192*'MPTO_working_3-way'!$I191)</f>
        <v>2.3798675448755064</v>
      </c>
      <c r="F192" s="45">
        <f>IF(OR($A192="",$B192="",$C192=""),"",B192*'MPTO_working_3-way'!$I191)</f>
        <v>3.6581370122103856</v>
      </c>
      <c r="G192" s="46">
        <f>IF(OR($A192="",$B192="",$C192=""),"",C192*'MPTO_working_3-way'!$I191)</f>
        <v>3.2632244938467645</v>
      </c>
      <c r="H192" s="44">
        <f>IF(OR($A192="",$B192="",$C192=""),"",'MPTO_working_3-way'!E191)</f>
        <v>2.360717288968246</v>
      </c>
      <c r="I192" s="45">
        <f>IF(OR($A192="",$B192="",$C192=""),"",'MPTO_working_3-way'!F191)</f>
        <v>3.6899041096848983</v>
      </c>
      <c r="J192" s="46">
        <f>IF(OR($A192="",$B192="",$C192=""),"",'MPTO_working_3-way'!G191)</f>
        <v>3.2744995151172667</v>
      </c>
      <c r="K192" s="44">
        <f>IF(OR($A192="",$B192="",$C192=""),"",'OddsRatio_working_3-way'!H191)</f>
        <v>2.3689783669861955</v>
      </c>
      <c r="L192" s="45">
        <f>IF(OR($A192="",$B192="",$C192=""),"",'OddsRatio_working_3-way'!I191)</f>
        <v>3.6742833215544271</v>
      </c>
      <c r="M192" s="46">
        <f>IF(OR($A192="",$B192="",$C192=""),"",'OddsRatio_working_3-way'!J191)</f>
        <v>3.2710183762406642</v>
      </c>
      <c r="N192" s="47">
        <f t="shared" si="42"/>
        <v>42.019145231559982</v>
      </c>
      <c r="O192" s="48">
        <f t="shared" si="43"/>
        <v>27.3363189148501</v>
      </c>
      <c r="P192" s="48">
        <f t="shared" si="44"/>
        <v>30.644535853589922</v>
      </c>
      <c r="Q192" t="s">
        <v>383</v>
      </c>
      <c r="R192" t="s">
        <v>259</v>
      </c>
      <c r="S192" t="s">
        <v>508</v>
      </c>
      <c r="T192" s="50">
        <v>100</v>
      </c>
      <c r="U192" s="50">
        <f t="shared" si="54"/>
        <v>56.331877729257641</v>
      </c>
      <c r="V192" s="50">
        <f t="shared" si="55"/>
        <v>71.590909090909093</v>
      </c>
      <c r="W192" s="50">
        <f t="shared" si="56"/>
        <v>68.152866242038215</v>
      </c>
      <c r="X192" s="50">
        <f t="shared" si="57"/>
        <v>60.256224667052692</v>
      </c>
      <c r="Y192" s="50">
        <f t="shared" si="58"/>
        <v>75.515256028704144</v>
      </c>
      <c r="Z192" s="50">
        <f t="shared" si="59"/>
        <v>72.077213179833265</v>
      </c>
      <c r="AA192" s="50">
        <f t="shared" si="60"/>
        <v>-3.9243469377950504</v>
      </c>
      <c r="AB192" s="50">
        <f t="shared" si="61"/>
        <v>-3.9243469377950504</v>
      </c>
      <c r="AC192" s="50">
        <f t="shared" si="62"/>
        <v>-3.9243469377950504</v>
      </c>
      <c r="AF192">
        <v>1.8</v>
      </c>
      <c r="AG192">
        <v>2.0499999999999998</v>
      </c>
      <c r="AH192" s="66"/>
      <c r="AJ192" t="s">
        <v>438</v>
      </c>
    </row>
    <row r="193" spans="1:36" ht="15" x14ac:dyDescent="0.25">
      <c r="A193">
        <v>3.05</v>
      </c>
      <c r="B193">
        <v>3.17</v>
      </c>
      <c r="C193">
        <v>2.5299999999999998</v>
      </c>
      <c r="D193" s="43">
        <f t="shared" si="17"/>
        <v>3.8583182704275298E-2</v>
      </c>
      <c r="E193" s="44">
        <f>IF(OR($A193="",$B193="",$C193=""),"",A193*'MPTO_working_3-way'!$I192)</f>
        <v>3.1676787072480397</v>
      </c>
      <c r="F193" s="45">
        <f>IF(OR($A193="",$B193="",$C193=""),"",B193*'MPTO_working_3-way'!$I192)</f>
        <v>3.2923086891725526</v>
      </c>
      <c r="G193" s="46">
        <f>IF(OR($A193="",$B193="",$C193=""),"",C193*'MPTO_working_3-way'!$I192)</f>
        <v>2.6276154522418165</v>
      </c>
      <c r="H193" s="44">
        <f>IF(OR($A193="",$B193="",$C193=""),"",'MPTO_working_3-way'!E192)</f>
        <v>3.1745246524074466</v>
      </c>
      <c r="I193" s="45">
        <f>IF(OR($A193="",$B193="",$C193=""),"",'MPTO_working_3-way'!F192)</f>
        <v>3.3047325000489742</v>
      </c>
      <c r="J193" s="46">
        <f>IF(OR($A193="",$B193="",$C193=""),"",'MPTO_working_3-way'!G192)</f>
        <v>2.615091100130944</v>
      </c>
      <c r="K193" s="44">
        <f>IF(OR($A193="",$B193="",$C193=""),"",'OddsRatio_working_3-way'!H192)</f>
        <v>3.171651595283925</v>
      </c>
      <c r="L193" s="45">
        <f>IF(OR($A193="",$B193="",$C193=""),"",'OddsRatio_working_3-way'!I192)</f>
        <v>3.2987726642761546</v>
      </c>
      <c r="M193" s="46">
        <f>IF(OR($A193="",$B193="",$C193=""),"",'OddsRatio_working_3-way'!J192)</f>
        <v>2.6207936296509291</v>
      </c>
      <c r="N193" s="47">
        <f t="shared" si="42"/>
        <v>31.56885822138074</v>
      </c>
      <c r="O193" s="48">
        <f t="shared" si="43"/>
        <v>30.373822578930998</v>
      </c>
      <c r="P193" s="48">
        <f t="shared" si="44"/>
        <v>38.057319199688251</v>
      </c>
      <c r="Q193" t="s">
        <v>276</v>
      </c>
      <c r="R193" t="s">
        <v>275</v>
      </c>
      <c r="S193" t="s">
        <v>508</v>
      </c>
      <c r="T193" s="50">
        <v>100</v>
      </c>
      <c r="U193" s="50">
        <f t="shared" si="54"/>
        <v>67.21311475409837</v>
      </c>
      <c r="V193" s="50">
        <f t="shared" si="55"/>
        <v>68.454258675078862</v>
      </c>
      <c r="W193" s="50">
        <f t="shared" si="56"/>
        <v>60.474308300395251</v>
      </c>
      <c r="X193" s="50">
        <f t="shared" si="57"/>
        <v>71.071433024525874</v>
      </c>
      <c r="Y193" s="50">
        <f t="shared" si="58"/>
        <v>72.312576945506393</v>
      </c>
      <c r="Z193" s="50">
        <f t="shared" si="59"/>
        <v>64.332626570822768</v>
      </c>
      <c r="AA193" s="50">
        <f t="shared" si="60"/>
        <v>-3.8583182704275032</v>
      </c>
      <c r="AB193" s="50">
        <f t="shared" si="61"/>
        <v>-3.8583182704275316</v>
      </c>
      <c r="AC193" s="50">
        <f t="shared" si="62"/>
        <v>-3.8583182704275174</v>
      </c>
      <c r="AF193">
        <v>1.75</v>
      </c>
      <c r="AG193">
        <v>2.12</v>
      </c>
      <c r="AH193" s="66"/>
      <c r="AJ193" t="s">
        <v>231</v>
      </c>
    </row>
    <row r="194" spans="1:36" ht="15" x14ac:dyDescent="0.25">
      <c r="A194">
        <v>2.4500000000000002</v>
      </c>
      <c r="B194">
        <v>3.44</v>
      </c>
      <c r="C194">
        <v>3.04</v>
      </c>
      <c r="D194" s="43">
        <f t="shared" si="17"/>
        <v>2.7808308145779836E-2</v>
      </c>
      <c r="E194" s="44">
        <f>IF(OR($A194="",$B194="",$C194=""),"",A194*'MPTO_working_3-way'!$I193)</f>
        <v>2.5181303549571608</v>
      </c>
      <c r="F194" s="45">
        <f>IF(OR($A194="",$B194="",$C194=""),"",B194*'MPTO_working_3-way'!$I193)</f>
        <v>3.5356605800214824</v>
      </c>
      <c r="G194" s="46">
        <f>IF(OR($A194="",$B194="",$C194=""),"",C194*'MPTO_working_3-way'!$I193)</f>
        <v>3.1245372567631708</v>
      </c>
      <c r="H194" s="44">
        <f>IF(OR($A194="",$B194="",$C194=""),"",'MPTO_working_3-way'!E193)</f>
        <v>2.5069327391234015</v>
      </c>
      <c r="I194" s="45">
        <f>IF(OR($A194="",$B194="",$C194=""),"",'MPTO_working_3-way'!F193)</f>
        <v>3.5533036975672538</v>
      </c>
      <c r="J194" s="46">
        <f>IF(OR($A194="",$B194="",$C194=""),"",'MPTO_working_3-way'!G193)</f>
        <v>3.1281483603781948</v>
      </c>
      <c r="K194" s="44">
        <f>IF(OR($A194="",$B194="",$C194=""),"",'OddsRatio_working_3-way'!H193)</f>
        <v>2.5120043975463475</v>
      </c>
      <c r="L194" s="45">
        <f>IF(OR($A194="",$B194="",$C194=""),"",'OddsRatio_working_3-way'!I193)</f>
        <v>3.5443384344917841</v>
      </c>
      <c r="M194" s="46">
        <f>IF(OR($A194="",$B194="",$C194=""),"",'OddsRatio_working_3-way'!J193)</f>
        <v>3.1272337730996886</v>
      </c>
      <c r="N194" s="47">
        <f t="shared" si="42"/>
        <v>39.712002916426158</v>
      </c>
      <c r="O194" s="48">
        <f t="shared" si="43"/>
        <v>28.283257891059332</v>
      </c>
      <c r="P194" s="48">
        <f t="shared" si="44"/>
        <v>32.004739192514506</v>
      </c>
      <c r="Q194" t="s">
        <v>501</v>
      </c>
      <c r="R194" t="s">
        <v>502</v>
      </c>
      <c r="S194" t="s">
        <v>508</v>
      </c>
      <c r="T194" s="50">
        <v>100</v>
      </c>
      <c r="U194" s="50">
        <f t="shared" si="54"/>
        <v>59.183673469387763</v>
      </c>
      <c r="V194" s="50">
        <f t="shared" si="55"/>
        <v>70.930232558139537</v>
      </c>
      <c r="W194" s="50">
        <f t="shared" si="56"/>
        <v>67.10526315789474</v>
      </c>
      <c r="X194" s="50">
        <f t="shared" si="57"/>
        <v>61.964504283965738</v>
      </c>
      <c r="Y194" s="50">
        <f t="shared" si="58"/>
        <v>73.711063372717518</v>
      </c>
      <c r="Z194" s="50">
        <f t="shared" si="59"/>
        <v>69.886093972472707</v>
      </c>
      <c r="AA194" s="50">
        <f t="shared" si="60"/>
        <v>-2.7808308145779748</v>
      </c>
      <c r="AB194" s="50">
        <f t="shared" si="61"/>
        <v>-2.7808308145779819</v>
      </c>
      <c r="AC194" s="50">
        <f t="shared" si="62"/>
        <v>-2.7808308145779677</v>
      </c>
      <c r="AF194">
        <v>1.85</v>
      </c>
      <c r="AG194">
        <v>2.04</v>
      </c>
      <c r="AH194" s="66"/>
      <c r="AJ194" t="s">
        <v>231</v>
      </c>
    </row>
    <row r="195" spans="1:36" ht="15" x14ac:dyDescent="0.25">
      <c r="A195">
        <v>2.78</v>
      </c>
      <c r="B195">
        <v>3.37</v>
      </c>
      <c r="C195">
        <v>2.7</v>
      </c>
      <c r="D195" s="43">
        <f t="shared" si="17"/>
        <v>2.6818505630707978E-2</v>
      </c>
      <c r="E195" s="44">
        <f>IF(OR($A195="",$B195="",$C195=""),"",A195*'MPTO_working_3-way'!$I194)</f>
        <v>2.8545554456533679</v>
      </c>
      <c r="F195" s="45">
        <f>IF(OR($A195="",$B195="",$C195=""),"",B195*'MPTO_working_3-way'!$I194)</f>
        <v>3.4603783639754861</v>
      </c>
      <c r="G195" s="46">
        <f>IF(OR($A195="",$B195="",$C195=""),"",C195*'MPTO_working_3-way'!$I194)</f>
        <v>2.7724099652029119</v>
      </c>
      <c r="H195" s="44">
        <f>IF(OR($A195="",$B195="",$C195=""),"",'MPTO_working_3-way'!E194)</f>
        <v>2.8508487667655196</v>
      </c>
      <c r="I195" s="45">
        <f>IF(OR($A195="",$B195="",$C195=""),"",'MPTO_working_3-way'!F194)</f>
        <v>3.4746785887300233</v>
      </c>
      <c r="J195" s="46">
        <f>IF(OR($A195="",$B195="",$C195=""),"",'MPTO_working_3-way'!G194)</f>
        <v>2.7667808346537885</v>
      </c>
      <c r="K195" s="44">
        <f>IF(OR($A195="",$B195="",$C195=""),"",'OddsRatio_working_3-way'!H194)</f>
        <v>2.8529249612870862</v>
      </c>
      <c r="L195" s="45">
        <f>IF(OR($A195="",$B195="",$C195=""),"",'OddsRatio_working_3-way'!I194)</f>
        <v>3.4670967181182011</v>
      </c>
      <c r="M195" s="46">
        <f>IF(OR($A195="",$B195="",$C195=""),"",'OddsRatio_working_3-way'!J194)</f>
        <v>2.7696474349371059</v>
      </c>
      <c r="N195" s="47">
        <f t="shared" si="42"/>
        <v>35.03172452028214</v>
      </c>
      <c r="O195" s="48">
        <f t="shared" si="43"/>
        <v>28.898573936612561</v>
      </c>
      <c r="P195" s="48">
        <f t="shared" si="44"/>
        <v>36.069701543105303</v>
      </c>
      <c r="Q195" t="s">
        <v>503</v>
      </c>
      <c r="R195" t="s">
        <v>226</v>
      </c>
      <c r="S195" t="s">
        <v>508</v>
      </c>
      <c r="T195" s="50">
        <v>100</v>
      </c>
      <c r="U195" s="50">
        <f t="shared" si="54"/>
        <v>64.02877697841727</v>
      </c>
      <c r="V195" s="50">
        <f t="shared" si="55"/>
        <v>70.326409495548958</v>
      </c>
      <c r="W195" s="50">
        <f t="shared" si="56"/>
        <v>62.962962962962962</v>
      </c>
      <c r="X195" s="50">
        <f t="shared" si="57"/>
        <v>66.710627541488066</v>
      </c>
      <c r="Y195" s="50">
        <f t="shared" si="58"/>
        <v>73.008260058619783</v>
      </c>
      <c r="Z195" s="50">
        <f t="shared" si="59"/>
        <v>65.644813526033772</v>
      </c>
      <c r="AA195" s="50">
        <f t="shared" si="60"/>
        <v>-2.6818505630707961</v>
      </c>
      <c r="AB195" s="50">
        <f t="shared" si="61"/>
        <v>-2.6818505630708245</v>
      </c>
      <c r="AC195" s="50">
        <f t="shared" si="62"/>
        <v>-2.6818505630708103</v>
      </c>
      <c r="AF195">
        <v>1.93</v>
      </c>
      <c r="AG195">
        <v>1.95</v>
      </c>
      <c r="AH195" s="66"/>
      <c r="AJ195" t="s">
        <v>231</v>
      </c>
    </row>
    <row r="196" spans="1:36" ht="15" x14ac:dyDescent="0.25">
      <c r="A196">
        <v>2.34</v>
      </c>
      <c r="B196">
        <v>3.59</v>
      </c>
      <c r="C196">
        <v>3.1</v>
      </c>
      <c r="D196" s="43">
        <f t="shared" si="17"/>
        <v>2.8482604545143841E-2</v>
      </c>
      <c r="E196" s="44">
        <f>IF(OR($A196="",$B196="",$C196=""),"",A196*'MPTO_working_3-way'!$I195)</f>
        <v>2.4066492946356366</v>
      </c>
      <c r="F196" s="45">
        <f>IF(OR($A196="",$B196="",$C196=""),"",B196*'MPTO_working_3-way'!$I195)</f>
        <v>3.6922525503170665</v>
      </c>
      <c r="G196" s="46">
        <f>IF(OR($A196="",$B196="",$C196=""),"",C196*'MPTO_working_3-way'!$I195)</f>
        <v>3.188296074089946</v>
      </c>
      <c r="H196" s="44">
        <f>IF(OR($A196="",$B196="",$C196=""),"",'MPTO_working_3-way'!E195)</f>
        <v>2.3931676451650254</v>
      </c>
      <c r="I196" s="45">
        <f>IF(OR($A196="",$B196="",$C196=""),"",'MPTO_working_3-way'!F195)</f>
        <v>3.7166800030066232</v>
      </c>
      <c r="J196" s="46">
        <f>IF(OR($A196="",$B196="",$C196=""),"",'MPTO_working_3-way'!G195)</f>
        <v>3.1940060653980411</v>
      </c>
      <c r="K196" s="44">
        <f>IF(OR($A196="",$B196="",$C196=""),"",'OddsRatio_working_3-way'!H195)</f>
        <v>2.3991149414574884</v>
      </c>
      <c r="L196" s="45">
        <f>IF(OR($A196="",$B196="",$C196=""),"",'OddsRatio_working_3-way'!I195)</f>
        <v>3.7042594763991747</v>
      </c>
      <c r="M196" s="46">
        <f>IF(OR($A196="",$B196="",$C196=""),"",'OddsRatio_working_3-way'!J195)</f>
        <v>3.1926428187020344</v>
      </c>
      <c r="N196" s="47">
        <f t="shared" si="42"/>
        <v>41.5515464687346</v>
      </c>
      <c r="O196" s="48">
        <f t="shared" si="43"/>
        <v>27.083737809704445</v>
      </c>
      <c r="P196" s="48">
        <f t="shared" si="44"/>
        <v>31.364715721560955</v>
      </c>
      <c r="Q196" t="s">
        <v>229</v>
      </c>
      <c r="R196" t="s">
        <v>272</v>
      </c>
      <c r="S196" t="s">
        <v>508</v>
      </c>
      <c r="T196" s="50">
        <v>100</v>
      </c>
      <c r="U196" s="50">
        <f t="shared" si="54"/>
        <v>57.264957264957268</v>
      </c>
      <c r="V196" s="50">
        <f t="shared" si="55"/>
        <v>72.14484679665739</v>
      </c>
      <c r="W196" s="50">
        <f t="shared" si="56"/>
        <v>67.741935483870961</v>
      </c>
      <c r="X196" s="50">
        <f t="shared" si="57"/>
        <v>60.113217719471649</v>
      </c>
      <c r="Y196" s="50">
        <f t="shared" si="58"/>
        <v>74.993107251171764</v>
      </c>
      <c r="Z196" s="50">
        <f t="shared" si="59"/>
        <v>70.590195938385364</v>
      </c>
      <c r="AA196" s="50">
        <f t="shared" si="60"/>
        <v>-2.8482604545143815</v>
      </c>
      <c r="AB196" s="50">
        <f t="shared" si="61"/>
        <v>-2.8482604545143744</v>
      </c>
      <c r="AC196" s="50">
        <f t="shared" si="62"/>
        <v>-2.8482604545144028</v>
      </c>
      <c r="AF196">
        <v>1.63</v>
      </c>
      <c r="AG196">
        <v>2.39</v>
      </c>
      <c r="AH196" s="66"/>
      <c r="AJ196" t="s">
        <v>231</v>
      </c>
    </row>
    <row r="197" spans="1:36" ht="15" x14ac:dyDescent="0.25">
      <c r="A197">
        <v>1.93</v>
      </c>
      <c r="B197">
        <v>3.9</v>
      </c>
      <c r="C197">
        <v>3.89</v>
      </c>
      <c r="D197" s="43">
        <f t="shared" ref="D197:D208" si="63">IF(OR($A197="",$B197="",$C197=""),"",(1/A197)+(1/B197)+(1/C197)-1)</f>
        <v>3.161438017652296E-2</v>
      </c>
      <c r="E197" s="44">
        <f>IF(OR($A197="",$B197="",$C197=""),"",A197*'MPTO_working_3-way'!$I196)</f>
        <v>1.9910157537406892</v>
      </c>
      <c r="F197" s="45">
        <f>IF(OR($A197="",$B197="",$C197=""),"",B197*'MPTO_working_3-way'!$I196)</f>
        <v>4.0232960826884394</v>
      </c>
      <c r="G197" s="46">
        <f>IF(OR($A197="",$B197="",$C197=""),"",C197*'MPTO_working_3-way'!$I196)</f>
        <v>4.0129799388866747</v>
      </c>
      <c r="H197" s="44">
        <f>IF(OR($A197="",$B197="",$C197=""),"",'MPTO_working_3-way'!E196)</f>
        <v>1.9700684028399995</v>
      </c>
      <c r="I197" s="45">
        <f>IF(OR($A197="",$B197="",$C197=""),"",'MPTO_working_3-way'!F196)</f>
        <v>4.0671547494308342</v>
      </c>
      <c r="J197" s="46">
        <f>IF(OR($A197="",$B197="",$C197=""),"",'MPTO_working_3-way'!G196)</f>
        <v>4.0562803706985759</v>
      </c>
      <c r="K197" s="44">
        <f>IF(OR($A197="",$B197="",$C197=""),"",'OddsRatio_working_3-way'!H196)</f>
        <v>1.9781109329467355</v>
      </c>
      <c r="L197" s="45">
        <f>IF(OR($A197="",$B197="",$C197=""),"",'OddsRatio_working_3-way'!I196)</f>
        <v>4.0500233392962723</v>
      </c>
      <c r="M197" s="46">
        <f>IF(OR($A197="",$B197="",$C197=""),"",'OddsRatio_working_3-way'!J196)</f>
        <v>4.0395060174366302</v>
      </c>
      <c r="N197" s="47">
        <f t="shared" si="42"/>
        <v>50.225619667811053</v>
      </c>
      <c r="O197" s="48">
        <f t="shared" si="43"/>
        <v>24.855242553557773</v>
      </c>
      <c r="P197" s="48">
        <f t="shared" si="44"/>
        <v>24.919137778631185</v>
      </c>
      <c r="Q197" t="s">
        <v>267</v>
      </c>
      <c r="R197" t="s">
        <v>232</v>
      </c>
      <c r="S197" t="s">
        <v>508</v>
      </c>
      <c r="T197" s="50">
        <v>100</v>
      </c>
      <c r="U197" s="50">
        <f t="shared" si="54"/>
        <v>48.186528497409334</v>
      </c>
      <c r="V197" s="50">
        <f t="shared" si="55"/>
        <v>74.358974358974365</v>
      </c>
      <c r="W197" s="50">
        <f t="shared" si="56"/>
        <v>74.293059125964007</v>
      </c>
      <c r="X197" s="50">
        <f t="shared" si="57"/>
        <v>51.347966515061636</v>
      </c>
      <c r="Y197" s="50">
        <f t="shared" si="58"/>
        <v>77.520412376626666</v>
      </c>
      <c r="Z197" s="50">
        <f t="shared" si="59"/>
        <v>77.454497143616322</v>
      </c>
      <c r="AA197" s="50">
        <f t="shared" si="60"/>
        <v>-3.1614380176523014</v>
      </c>
      <c r="AB197" s="50">
        <f t="shared" si="61"/>
        <v>-3.1614380176523014</v>
      </c>
      <c r="AC197" s="50">
        <f t="shared" si="62"/>
        <v>-3.1614380176523156</v>
      </c>
      <c r="AF197">
        <v>1.63</v>
      </c>
      <c r="AG197">
        <v>2.37</v>
      </c>
      <c r="AH197" s="66"/>
      <c r="AJ197" t="s">
        <v>231</v>
      </c>
    </row>
    <row r="198" spans="1:36" s="50" customFormat="1" ht="15" x14ac:dyDescent="0.25">
      <c r="A198">
        <v>3.01</v>
      </c>
      <c r="B198">
        <v>3.13</v>
      </c>
      <c r="C198">
        <v>2.59</v>
      </c>
      <c r="D198" s="43">
        <f t="shared" si="63"/>
        <v>3.7815117613022364E-2</v>
      </c>
      <c r="E198" s="44">
        <f>IF(OR($A198="",$B198="",$C198=""),"",A198*'MPTO_working_3-way'!$I197)</f>
        <v>3.1238235040151969</v>
      </c>
      <c r="F198" s="45">
        <f>IF(OR($A198="",$B198="",$C198=""),"",B198*'MPTO_working_3-way'!$I197)</f>
        <v>3.2483613181287598</v>
      </c>
      <c r="G198" s="46">
        <f>IF(OR($A198="",$B198="",$C198=""),"",C198*'MPTO_working_3-way'!$I197)</f>
        <v>2.6879411546177279</v>
      </c>
      <c r="H198" s="44">
        <f>IF(OR($A198="",$B198="",$C198=""),"",'MPTO_working_3-way'!E197)</f>
        <v>3.1287067899563223</v>
      </c>
      <c r="I198" s="45">
        <f>IF(OR($A198="",$B198="",$C198=""),"",'MPTO_working_3-way'!F197)</f>
        <v>3.2585625876948763</v>
      </c>
      <c r="J198" s="46">
        <f>IF(OR($A198="",$B198="",$C198=""),"",'MPTO_working_3-way'!G197)</f>
        <v>2.6774095268135407</v>
      </c>
      <c r="K198" s="44">
        <f>IF(OR($A198="",$B198="",$C198=""),"",'OddsRatio_working_3-way'!H197)</f>
        <v>3.1266482224802821</v>
      </c>
      <c r="L198" s="45">
        <f>IF(OR($A198="",$B198="",$C198=""),"",'OddsRatio_working_3-way'!I197)</f>
        <v>3.2536122954641793</v>
      </c>
      <c r="M198" s="46">
        <f>IF(OR($A198="",$B198="",$C198=""),"",'OddsRatio_working_3-way'!J197)</f>
        <v>2.6822739670366413</v>
      </c>
      <c r="N198" s="47">
        <f t="shared" si="42"/>
        <v>32.0120518561517</v>
      </c>
      <c r="O198" s="48">
        <f t="shared" si="43"/>
        <v>30.78475274345579</v>
      </c>
      <c r="P198" s="48">
        <f t="shared" si="44"/>
        <v>37.203195400392516</v>
      </c>
      <c r="Q198" t="s">
        <v>504</v>
      </c>
      <c r="R198" t="s">
        <v>398</v>
      </c>
      <c r="S198" t="s">
        <v>508</v>
      </c>
      <c r="T198" s="50">
        <v>100</v>
      </c>
      <c r="U198" s="50">
        <f t="shared" si="54"/>
        <v>66.777408637873762</v>
      </c>
      <c r="V198" s="50">
        <f t="shared" si="55"/>
        <v>68.051118210862612</v>
      </c>
      <c r="W198" s="50">
        <f t="shared" si="56"/>
        <v>61.389961389961393</v>
      </c>
      <c r="X198" s="50">
        <f t="shared" si="57"/>
        <v>70.558920399175989</v>
      </c>
      <c r="Y198" s="50">
        <f t="shared" si="58"/>
        <v>71.832629972164867</v>
      </c>
      <c r="Z198" s="50">
        <f t="shared" si="59"/>
        <v>65.171473151263626</v>
      </c>
      <c r="AA198" s="50">
        <f t="shared" si="60"/>
        <v>-3.7815117613022267</v>
      </c>
      <c r="AB198" s="50">
        <f t="shared" si="61"/>
        <v>-3.7815117613022551</v>
      </c>
      <c r="AC198" s="50">
        <f t="shared" si="62"/>
        <v>-3.7815117613022338</v>
      </c>
      <c r="AD198" s="51"/>
      <c r="AF198">
        <v>2.27</v>
      </c>
      <c r="AG198">
        <v>1.66</v>
      </c>
      <c r="AH198" s="66"/>
      <c r="AI198" s="51"/>
      <c r="AJ198" t="s">
        <v>446</v>
      </c>
    </row>
    <row r="199" spans="1:36" ht="15" x14ac:dyDescent="0.25">
      <c r="A199">
        <v>2.87</v>
      </c>
      <c r="B199">
        <v>2.98</v>
      </c>
      <c r="C199">
        <v>2.82</v>
      </c>
      <c r="D199" s="43">
        <f t="shared" si="63"/>
        <v>3.8612454625800874E-2</v>
      </c>
      <c r="E199" s="44">
        <f>IF(OR($A199="",$B199="",$C199=""),"",A199*'MPTO_working_3-way'!$I198)</f>
        <v>2.9808177447760484</v>
      </c>
      <c r="F199" s="45">
        <f>IF(OR($A199="",$B199="",$C199=""),"",B199*'MPTO_working_3-way'!$I198)</f>
        <v>3.0950651147848864</v>
      </c>
      <c r="G199" s="46">
        <f>IF(OR($A199="",$B199="",$C199=""),"",C199*'MPTO_working_3-way'!$I198)</f>
        <v>2.9288871220447583</v>
      </c>
      <c r="H199" s="44">
        <f>IF(OR($A199="",$B199="",$C199=""),"",'MPTO_working_3-way'!E198)</f>
        <v>2.9800819884007645</v>
      </c>
      <c r="I199" s="45">
        <f>IF(OR($A199="",$B199="",$C199=""),"",'MPTO_working_3-way'!F198)</f>
        <v>3.0988567699798857</v>
      </c>
      <c r="J199" s="46">
        <f>IF(OR($A199="",$B199="",$C199=""),"",'MPTO_working_3-way'!G198)</f>
        <v>2.9262088189318258</v>
      </c>
      <c r="K199" s="44">
        <f>IF(OR($A199="",$B199="",$C199=""),"",'OddsRatio_working_3-way'!H198)</f>
        <v>2.9804714142373503</v>
      </c>
      <c r="L199" s="45">
        <f>IF(OR($A199="",$B199="",$C199=""),"",'OddsRatio_working_3-way'!I198)</f>
        <v>3.0969697327218988</v>
      </c>
      <c r="M199" s="46">
        <f>IF(OR($A199="",$B199="",$C199=""),"",'OddsRatio_working_3-way'!J198)</f>
        <v>2.9275176331080086</v>
      </c>
      <c r="N199" s="47">
        <f t="shared" si="42"/>
        <v>33.547841083290756</v>
      </c>
      <c r="O199" s="48">
        <f t="shared" si="43"/>
        <v>32.309497956055189</v>
      </c>
      <c r="P199" s="48">
        <f t="shared" si="44"/>
        <v>34.142660960654062</v>
      </c>
      <c r="Q199" t="s">
        <v>329</v>
      </c>
      <c r="R199" t="s">
        <v>326</v>
      </c>
      <c r="S199" t="s">
        <v>508</v>
      </c>
      <c r="T199" s="50">
        <v>100</v>
      </c>
      <c r="U199" s="50">
        <f t="shared" si="54"/>
        <v>65.156794425087099</v>
      </c>
      <c r="V199" s="50">
        <f t="shared" si="55"/>
        <v>66.442953020134226</v>
      </c>
      <c r="W199" s="50">
        <f t="shared" si="56"/>
        <v>64.539007092198588</v>
      </c>
      <c r="X199" s="50">
        <f t="shared" si="57"/>
        <v>69.018039887667186</v>
      </c>
      <c r="Y199" s="50">
        <f t="shared" si="58"/>
        <v>70.304198482714312</v>
      </c>
      <c r="Z199" s="50">
        <f t="shared" si="59"/>
        <v>68.40025255477866</v>
      </c>
      <c r="AA199" s="50">
        <f t="shared" si="60"/>
        <v>-3.8612454625800865</v>
      </c>
      <c r="AB199" s="50">
        <f t="shared" si="61"/>
        <v>-3.8612454625800865</v>
      </c>
      <c r="AC199" s="50">
        <f t="shared" si="62"/>
        <v>-3.8612454625800723</v>
      </c>
      <c r="AF199">
        <v>2.4700000000000002</v>
      </c>
      <c r="AG199">
        <v>1.56</v>
      </c>
      <c r="AH199" s="66"/>
      <c r="AJ199" t="s">
        <v>446</v>
      </c>
    </row>
    <row r="200" spans="1:36" ht="15" x14ac:dyDescent="0.25">
      <c r="A200">
        <v>2.4300000000000002</v>
      </c>
      <c r="B200">
        <v>3.1</v>
      </c>
      <c r="C200">
        <v>3.29</v>
      </c>
      <c r="D200" s="43">
        <f t="shared" si="63"/>
        <v>3.8054646687301297E-2</v>
      </c>
      <c r="E200" s="44">
        <f>IF(OR($A200="",$B200="",$C200=""),"",A200*'MPTO_working_3-way'!$I199)</f>
        <v>2.5224727914501424</v>
      </c>
      <c r="F200" s="45">
        <f>IF(OR($A200="",$B200="",$C200=""),"",B200*'MPTO_working_3-way'!$I199)</f>
        <v>3.217969404730634</v>
      </c>
      <c r="G200" s="46">
        <f>IF(OR($A200="",$B200="",$C200=""),"",C200*'MPTO_working_3-way'!$I199)</f>
        <v>3.4151997876012214</v>
      </c>
      <c r="H200" s="44">
        <f>IF(OR($A200="",$B200="",$C200=""),"",'MPTO_working_3-way'!E199)</f>
        <v>2.5072852211195373</v>
      </c>
      <c r="I200" s="45">
        <f>IF(OR($A200="",$B200="",$C200=""),"",'MPTO_working_3-way'!F199)</f>
        <v>3.2268914893774006</v>
      </c>
      <c r="J200" s="46">
        <f>IF(OR($A200="",$B200="",$C200=""),"",'MPTO_working_3-way'!G199)</f>
        <v>3.4332820616304036</v>
      </c>
      <c r="K200" s="44">
        <f>IF(OR($A200="",$B200="",$C200=""),"",'OddsRatio_working_3-way'!H199)</f>
        <v>2.5140459095696679</v>
      </c>
      <c r="L200" s="45">
        <f>IF(OR($A200="",$B200="",$C200=""),"",'OddsRatio_working_3-way'!I199)</f>
        <v>3.2234240630044071</v>
      </c>
      <c r="M200" s="46">
        <f>IF(OR($A200="",$B200="",$C200=""),"",'OddsRatio_working_3-way'!J199)</f>
        <v>3.4245910020381389</v>
      </c>
      <c r="N200" s="47">
        <f t="shared" si="42"/>
        <v>39.643638709978347</v>
      </c>
      <c r="O200" s="48">
        <f t="shared" si="43"/>
        <v>31.075497440402383</v>
      </c>
      <c r="P200" s="48">
        <f t="shared" si="44"/>
        <v>29.280863849619266</v>
      </c>
      <c r="Q200" t="s">
        <v>332</v>
      </c>
      <c r="R200" t="s">
        <v>339</v>
      </c>
      <c r="S200" t="s">
        <v>508</v>
      </c>
      <c r="T200" s="50">
        <v>100</v>
      </c>
      <c r="U200" s="50">
        <f t="shared" si="54"/>
        <v>58.847736625514408</v>
      </c>
      <c r="V200" s="50">
        <f t="shared" si="55"/>
        <v>67.741935483870961</v>
      </c>
      <c r="W200" s="50">
        <f t="shared" si="56"/>
        <v>69.6048632218845</v>
      </c>
      <c r="X200" s="50">
        <f t="shared" si="57"/>
        <v>62.653201294244532</v>
      </c>
      <c r="Y200" s="50">
        <f t="shared" si="58"/>
        <v>71.547400152601099</v>
      </c>
      <c r="Z200" s="50">
        <f t="shared" si="59"/>
        <v>73.410327890614624</v>
      </c>
      <c r="AA200" s="50">
        <f t="shared" si="60"/>
        <v>-3.8054646687301243</v>
      </c>
      <c r="AB200" s="50">
        <f t="shared" si="61"/>
        <v>-3.8054646687301386</v>
      </c>
      <c r="AC200" s="50">
        <f t="shared" si="62"/>
        <v>-3.8054646687301243</v>
      </c>
      <c r="AF200">
        <v>2.6</v>
      </c>
      <c r="AG200">
        <v>1.52</v>
      </c>
      <c r="AH200" s="66"/>
      <c r="AJ200" t="s">
        <v>446</v>
      </c>
    </row>
    <row r="201" spans="1:36" ht="15" x14ac:dyDescent="0.25">
      <c r="A201">
        <v>2.21</v>
      </c>
      <c r="B201">
        <v>3.07</v>
      </c>
      <c r="C201">
        <v>3.84</v>
      </c>
      <c r="D201" s="43">
        <f t="shared" si="63"/>
        <v>3.8638253472273565E-2</v>
      </c>
      <c r="E201" s="44">
        <f>IF(OR($A201="",$B201="",$C201=""),"",A201*'MPTO_working_3-way'!$I200)</f>
        <v>2.2953905401737247</v>
      </c>
      <c r="F201" s="45">
        <f>IF(OR($A201="",$B201="",$C201=""),"",B201*'MPTO_working_3-way'!$I200)</f>
        <v>3.1886194381598796</v>
      </c>
      <c r="G201" s="46">
        <f>IF(OR($A201="",$B201="",$C201=""),"",C201*'MPTO_working_3-way'!$I200)</f>
        <v>3.9883708933335305</v>
      </c>
      <c r="H201" s="44">
        <f>IF(OR($A201="",$B201="",$C201=""),"",'MPTO_working_3-way'!E200)</f>
        <v>2.2747473002421326</v>
      </c>
      <c r="I201" s="45">
        <f>IF(OR($A201="",$B201="",$C201=""),"",'MPTO_working_3-way'!F200)</f>
        <v>3.1963844422266345</v>
      </c>
      <c r="J201" s="46">
        <f>IF(OR($A201="",$B201="",$C201=""),"",'MPTO_working_3-way'!G200)</f>
        <v>4.0397960495875225</v>
      </c>
      <c r="K201" s="44">
        <f>IF(OR($A201="",$B201="",$C201=""),"",'OddsRatio_working_3-way'!H200)</f>
        <v>2.2836212889801208</v>
      </c>
      <c r="L201" s="45">
        <f>IF(OR($A201="",$B201="",$C201=""),"",'OddsRatio_working_3-way'!I200)</f>
        <v>3.1959471637924382</v>
      </c>
      <c r="M201" s="46">
        <f>IF(OR($A201="",$B201="",$C201=""),"",'OddsRatio_working_3-way'!J200)</f>
        <v>4.0127970749616058</v>
      </c>
      <c r="N201" s="47">
        <f t="shared" si="42"/>
        <v>43.565571195754593</v>
      </c>
      <c r="O201" s="48">
        <f t="shared" si="43"/>
        <v>31.361534965022042</v>
      </c>
      <c r="P201" s="48">
        <f t="shared" si="44"/>
        <v>25.072893839223347</v>
      </c>
      <c r="Q201" t="s">
        <v>342</v>
      </c>
      <c r="R201" t="s">
        <v>505</v>
      </c>
      <c r="S201" t="s">
        <v>508</v>
      </c>
      <c r="T201" s="50">
        <v>100</v>
      </c>
      <c r="U201" s="50">
        <f t="shared" si="54"/>
        <v>54.751131221719454</v>
      </c>
      <c r="V201" s="50">
        <f t="shared" si="55"/>
        <v>67.426710097719877</v>
      </c>
      <c r="W201" s="50">
        <f t="shared" si="56"/>
        <v>73.958333333333343</v>
      </c>
      <c r="X201" s="50">
        <f t="shared" si="57"/>
        <v>58.614956568946795</v>
      </c>
      <c r="Y201" s="50">
        <f t="shared" si="58"/>
        <v>71.29053544494721</v>
      </c>
      <c r="Z201" s="50">
        <f t="shared" si="59"/>
        <v>77.822158680560676</v>
      </c>
      <c r="AA201" s="50">
        <f t="shared" si="60"/>
        <v>-3.8638253472273405</v>
      </c>
      <c r="AB201" s="50">
        <f t="shared" si="61"/>
        <v>-3.8638253472273334</v>
      </c>
      <c r="AC201" s="50">
        <f t="shared" si="62"/>
        <v>-3.8638253472273334</v>
      </c>
      <c r="AF201">
        <v>2.41</v>
      </c>
      <c r="AG201">
        <v>1.6</v>
      </c>
      <c r="AH201" s="66"/>
      <c r="AJ201" t="s">
        <v>446</v>
      </c>
    </row>
    <row r="202" spans="1:36" ht="15" x14ac:dyDescent="0.25">
      <c r="A202">
        <v>2.69</v>
      </c>
      <c r="B202">
        <v>3.03</v>
      </c>
      <c r="C202">
        <v>2.97</v>
      </c>
      <c r="D202" s="43">
        <f t="shared" si="63"/>
        <v>3.8480551896577619E-2</v>
      </c>
      <c r="E202" s="44">
        <f>IF(OR($A202="",$B202="",$C202=""),"",A202*'MPTO_working_3-way'!$I201)</f>
        <v>2.7935126846017937</v>
      </c>
      <c r="F202" s="45">
        <f>IF(OR($A202="",$B202="",$C202=""),"",B202*'MPTO_working_3-way'!$I201)</f>
        <v>3.1465960722466302</v>
      </c>
      <c r="G202" s="46">
        <f>IF(OR($A202="",$B202="",$C202=""),"",C202*'MPTO_working_3-way'!$I201)</f>
        <v>3.0842872391328355</v>
      </c>
      <c r="H202" s="44">
        <f>IF(OR($A202="",$B202="",$C202=""),"",'MPTO_working_3-way'!E201)</f>
        <v>2.786133382010183</v>
      </c>
      <c r="I202" s="45">
        <f>IF(OR($A202="",$B202="",$C202=""),"",'MPTO_working_3-way'!F201)</f>
        <v>3.1525239708896962</v>
      </c>
      <c r="J202" s="46">
        <f>IF(OR($A202="",$B202="",$C202=""),"",'MPTO_working_3-way'!G201)</f>
        <v>3.0876253939156855</v>
      </c>
      <c r="K202" s="44">
        <f>IF(OR($A202="",$B202="",$C202=""),"",'OddsRatio_working_3-way'!H201)</f>
        <v>2.7896121894821118</v>
      </c>
      <c r="L202" s="45">
        <f>IF(OR($A202="",$B202="",$C202=""),"",'OddsRatio_working_3-way'!I201)</f>
        <v>3.1496525116264422</v>
      </c>
      <c r="M202" s="46">
        <f>IF(OR($A202="",$B202="",$C202=""),"",'OddsRatio_working_3-way'!J201)</f>
        <v>3.0861159841892079</v>
      </c>
      <c r="N202" s="47">
        <f t="shared" si="42"/>
        <v>35.797224244304687</v>
      </c>
      <c r="O202" s="48">
        <f t="shared" si="43"/>
        <v>31.780373999069177</v>
      </c>
      <c r="P202" s="48">
        <f t="shared" si="44"/>
        <v>32.42240175662613</v>
      </c>
      <c r="Q202" t="s">
        <v>328</v>
      </c>
      <c r="R202" t="s">
        <v>336</v>
      </c>
      <c r="S202" t="s">
        <v>508</v>
      </c>
      <c r="T202" s="50">
        <v>100</v>
      </c>
      <c r="U202" s="50">
        <f t="shared" si="54"/>
        <v>62.825278810408925</v>
      </c>
      <c r="V202" s="50">
        <f t="shared" si="55"/>
        <v>66.996699669967001</v>
      </c>
      <c r="W202" s="50">
        <f t="shared" si="56"/>
        <v>66.329966329966325</v>
      </c>
      <c r="X202" s="50">
        <f t="shared" si="57"/>
        <v>66.673334000066674</v>
      </c>
      <c r="Y202" s="50">
        <f t="shared" si="58"/>
        <v>70.844754859624743</v>
      </c>
      <c r="Z202" s="50">
        <f t="shared" si="59"/>
        <v>70.178021519624096</v>
      </c>
      <c r="AA202" s="50">
        <f t="shared" si="60"/>
        <v>-3.8480551896577495</v>
      </c>
      <c r="AB202" s="50">
        <f t="shared" si="61"/>
        <v>-3.8480551896577424</v>
      </c>
      <c r="AC202" s="50">
        <f t="shared" si="62"/>
        <v>-3.8480551896577708</v>
      </c>
      <c r="AF202">
        <v>2.56</v>
      </c>
      <c r="AG202">
        <v>1.53</v>
      </c>
      <c r="AH202" s="66"/>
      <c r="AJ202" t="s">
        <v>446</v>
      </c>
    </row>
    <row r="203" spans="1:36" ht="15" x14ac:dyDescent="0.25">
      <c r="A203">
        <v>2.52</v>
      </c>
      <c r="B203">
        <v>3.01</v>
      </c>
      <c r="C203">
        <v>3.23</v>
      </c>
      <c r="D203" s="43">
        <f t="shared" si="63"/>
        <v>3.8648833666473426E-2</v>
      </c>
      <c r="E203" s="44">
        <f>IF(OR($A203="",$B203="",$C203=""),"",A203*'MPTO_working_3-way'!$I202)</f>
        <v>2.6173950608395131</v>
      </c>
      <c r="F203" s="45">
        <f>IF(OR($A203="",$B203="",$C203=""),"",B203*'MPTO_working_3-way'!$I202)</f>
        <v>3.1263329893360847</v>
      </c>
      <c r="G203" s="46">
        <f>IF(OR($A203="",$B203="",$C203=""),"",C203*'MPTO_working_3-way'!$I202)</f>
        <v>3.3548357327427092</v>
      </c>
      <c r="H203" s="44">
        <f>IF(OR($A203="",$B203="",$C203=""),"",'MPTO_working_3-way'!E202)</f>
        <v>2.6045569956849035</v>
      </c>
      <c r="I203" s="45">
        <f>IF(OR($A203="",$B203="",$C203=""),"",'MPTO_working_3-way'!F202)</f>
        <v>3.1314295189446981</v>
      </c>
      <c r="J203" s="46">
        <f>IF(OR($A203="",$B203="",$C203=""),"",'MPTO_working_3-way'!G202)</f>
        <v>3.3702422189754029</v>
      </c>
      <c r="K203" s="44">
        <f>IF(OR($A203="",$B203="",$C203=""),"",'OddsRatio_working_3-way'!H202)</f>
        <v>2.6104126695902314</v>
      </c>
      <c r="L203" s="45">
        <f>IF(OR($A203="",$B203="",$C203=""),"",'OddsRatio_working_3-way'!I202)</f>
        <v>3.1295588591291885</v>
      </c>
      <c r="M203" s="46">
        <f>IF(OR($A203="",$B203="",$C203=""),"",'OddsRatio_working_3-way'!J202)</f>
        <v>3.3626449034119852</v>
      </c>
      <c r="N203" s="47">
        <f t="shared" si="42"/>
        <v>38.205925233130692</v>
      </c>
      <c r="O203" s="48">
        <f t="shared" si="43"/>
        <v>31.986356009132678</v>
      </c>
      <c r="P203" s="48">
        <f t="shared" si="44"/>
        <v>29.807718757736641</v>
      </c>
      <c r="Q203" t="s">
        <v>338</v>
      </c>
      <c r="R203" t="s">
        <v>333</v>
      </c>
      <c r="S203" t="s">
        <v>508</v>
      </c>
      <c r="T203" s="50">
        <v>100</v>
      </c>
      <c r="U203" s="50">
        <f t="shared" si="54"/>
        <v>60.317460317460316</v>
      </c>
      <c r="V203" s="50">
        <f t="shared" si="55"/>
        <v>66.777408637873762</v>
      </c>
      <c r="W203" s="50">
        <f t="shared" si="56"/>
        <v>69.040247678018574</v>
      </c>
      <c r="X203" s="50">
        <f t="shared" si="57"/>
        <v>64.182343684107664</v>
      </c>
      <c r="Y203" s="50">
        <f t="shared" si="58"/>
        <v>70.642292004521096</v>
      </c>
      <c r="Z203" s="50">
        <f t="shared" si="59"/>
        <v>72.905131044665922</v>
      </c>
      <c r="AA203" s="50">
        <f t="shared" si="60"/>
        <v>-3.8648833666473479</v>
      </c>
      <c r="AB203" s="50">
        <f t="shared" si="61"/>
        <v>-3.8648833666473337</v>
      </c>
      <c r="AC203" s="50">
        <f t="shared" si="62"/>
        <v>-3.8648833666473479</v>
      </c>
      <c r="AF203">
        <v>2.39</v>
      </c>
      <c r="AG203">
        <v>1.6</v>
      </c>
      <c r="AH203" s="66"/>
      <c r="AJ203" t="s">
        <v>446</v>
      </c>
    </row>
    <row r="204" spans="1:36" ht="15" x14ac:dyDescent="0.25">
      <c r="A204">
        <v>2.68</v>
      </c>
      <c r="B204">
        <v>2.87</v>
      </c>
      <c r="C204">
        <v>3.15</v>
      </c>
      <c r="D204" s="43">
        <f t="shared" si="63"/>
        <v>3.9026701567655309E-2</v>
      </c>
      <c r="E204" s="44">
        <f>IF(OR($A204="",$B204="",$C204=""),"",A204*'MPTO_working_3-way'!$I203)</f>
        <v>2.7845915602013163</v>
      </c>
      <c r="F204" s="45">
        <f>IF(OR($A204="",$B204="",$C204=""),"",B204*'MPTO_working_3-way'!$I203)</f>
        <v>2.9820066334991711</v>
      </c>
      <c r="G204" s="46">
        <f>IF(OR($A204="",$B204="",$C204=""),"",C204*'MPTO_working_3-way'!$I203)</f>
        <v>3.272934109938114</v>
      </c>
      <c r="H204" s="44">
        <f>IF(OR($A204="",$B204="",$C204=""),"",'MPTO_working_3-way'!E203)</f>
        <v>2.7768103074808392</v>
      </c>
      <c r="I204" s="45">
        <f>IF(OR($A204="",$B204="",$C204=""),"",'MPTO_working_3-way'!F203)</f>
        <v>2.9813087868799744</v>
      </c>
      <c r="J204" s="46">
        <f>IF(OR($A204="",$B204="",$C204=""),"",'MPTO_working_3-way'!G203)</f>
        <v>3.2845963078713951</v>
      </c>
      <c r="K204" s="44">
        <f>IF(OR($A204="",$B204="",$C204=""),"",'OddsRatio_working_3-way'!H203)</f>
        <v>2.7805394909193759</v>
      </c>
      <c r="L204" s="45">
        <f>IF(OR($A204="",$B204="",$C204=""),"",'OddsRatio_working_3-way'!I203)</f>
        <v>2.9819100285828775</v>
      </c>
      <c r="M204" s="46">
        <f>IF(OR($A204="",$B204="",$C204=""),"",'OddsRatio_working_3-way'!J203)</f>
        <v>3.2786666104027731</v>
      </c>
      <c r="N204" s="47">
        <f t="shared" si="42"/>
        <v>35.911909462503125</v>
      </c>
      <c r="O204" s="48">
        <f t="shared" si="43"/>
        <v>33.534465978922782</v>
      </c>
      <c r="P204" s="48">
        <f t="shared" si="44"/>
        <v>30.553624558574093</v>
      </c>
      <c r="Q204" t="s">
        <v>334</v>
      </c>
      <c r="R204" t="s">
        <v>335</v>
      </c>
      <c r="S204" t="s">
        <v>508</v>
      </c>
      <c r="T204" s="50">
        <v>100</v>
      </c>
      <c r="U204" s="50">
        <f t="shared" si="54"/>
        <v>62.686567164179095</v>
      </c>
      <c r="V204" s="50">
        <f t="shared" si="55"/>
        <v>65.156794425087099</v>
      </c>
      <c r="W204" s="50">
        <f t="shared" si="56"/>
        <v>68.253968253968253</v>
      </c>
      <c r="X204" s="50">
        <f t="shared" si="57"/>
        <v>66.589237320944633</v>
      </c>
      <c r="Y204" s="50">
        <f t="shared" si="58"/>
        <v>69.059464581852637</v>
      </c>
      <c r="Z204" s="50">
        <f t="shared" si="59"/>
        <v>72.156638410733791</v>
      </c>
      <c r="AA204" s="50">
        <f t="shared" si="60"/>
        <v>-3.902670156765538</v>
      </c>
      <c r="AB204" s="50">
        <f t="shared" si="61"/>
        <v>-3.902670156765538</v>
      </c>
      <c r="AC204" s="50">
        <f t="shared" si="62"/>
        <v>-3.902670156765538</v>
      </c>
      <c r="AF204">
        <v>2.5499999999999998</v>
      </c>
      <c r="AG204">
        <v>1.53</v>
      </c>
      <c r="AH204" s="66"/>
      <c r="AJ204" t="s">
        <v>446</v>
      </c>
    </row>
    <row r="205" spans="1:36" ht="15" x14ac:dyDescent="0.25">
      <c r="A205">
        <v>1.95</v>
      </c>
      <c r="B205">
        <v>3.3</v>
      </c>
      <c r="C205">
        <v>4.43</v>
      </c>
      <c r="D205" s="43">
        <f t="shared" si="63"/>
        <v>4.1584450162328368E-2</v>
      </c>
      <c r="E205" s="44">
        <f>IF(OR($A205="",$B205="",$C205=""),"",A205*'MPTO_working_3-way'!$I204)</f>
        <v>2.0310896778165404</v>
      </c>
      <c r="F205" s="45">
        <f>IF(OR($A205="",$B205="",$C205=""),"",B205*'MPTO_working_3-way'!$I204)</f>
        <v>3.4372286855356835</v>
      </c>
      <c r="G205" s="46">
        <f>IF(OR($A205="",$B205="",$C205=""),"",C205*'MPTO_working_3-way'!$I204)</f>
        <v>4.6142191142191145</v>
      </c>
      <c r="H205" s="44">
        <f>IF(OR($A205="",$B205="",$C205=""),"",'MPTO_working_3-way'!E204)</f>
        <v>2.004172569311403</v>
      </c>
      <c r="I205" s="45">
        <f>IF(OR($A205="",$B205="",$C205=""),"",'MPTO_working_3-way'!F204)</f>
        <v>3.4581875087191492</v>
      </c>
      <c r="J205" s="46">
        <f>IF(OR($A205="",$B205="",$C205=""),"",'MPTO_working_3-way'!G204)</f>
        <v>4.7198274791592514</v>
      </c>
      <c r="K205" s="44">
        <f>IF(OR($A205="",$B205="",$C205=""),"",'OddsRatio_working_3-way'!H204)</f>
        <v>2.0148243855435015</v>
      </c>
      <c r="L205" s="45">
        <f>IF(OR($A205="",$B205="",$C205=""),"",'OddsRatio_working_3-way'!I204)</f>
        <v>3.4569432492105836</v>
      </c>
      <c r="M205" s="46">
        <f>IF(OR($A205="",$B205="",$C205=""),"",'OddsRatio_working_3-way'!J204)</f>
        <v>4.6640501499096967</v>
      </c>
      <c r="N205" s="47">
        <f t="shared" si="42"/>
        <v>49.23465521596362</v>
      </c>
      <c r="O205" s="48">
        <f t="shared" si="43"/>
        <v>29.093205354887598</v>
      </c>
      <c r="P205" s="48">
        <f t="shared" si="44"/>
        <v>21.672139429148775</v>
      </c>
      <c r="Q205" t="s">
        <v>323</v>
      </c>
      <c r="R205" t="s">
        <v>327</v>
      </c>
      <c r="S205" t="s">
        <v>508</v>
      </c>
      <c r="T205" s="50">
        <v>100</v>
      </c>
      <c r="U205" s="50">
        <f t="shared" si="54"/>
        <v>48.717948717948723</v>
      </c>
      <c r="V205" s="50">
        <f t="shared" si="55"/>
        <v>69.696969696969703</v>
      </c>
      <c r="W205" s="50">
        <f t="shared" si="56"/>
        <v>77.426636568848764</v>
      </c>
      <c r="X205" s="50">
        <f t="shared" si="57"/>
        <v>52.876393734181548</v>
      </c>
      <c r="Y205" s="50">
        <f t="shared" si="58"/>
        <v>73.855414713202535</v>
      </c>
      <c r="Z205" s="50">
        <f t="shared" si="59"/>
        <v>81.585081585081596</v>
      </c>
      <c r="AA205" s="50">
        <f t="shared" si="60"/>
        <v>-4.1584450162328253</v>
      </c>
      <c r="AB205" s="50">
        <f t="shared" si="61"/>
        <v>-4.1584450162328324</v>
      </c>
      <c r="AC205" s="50">
        <f t="shared" si="62"/>
        <v>-4.1584450162328324</v>
      </c>
      <c r="AF205">
        <v>2.27</v>
      </c>
      <c r="AG205">
        <v>1.66</v>
      </c>
      <c r="AH205" s="66"/>
      <c r="AJ205" t="s">
        <v>446</v>
      </c>
    </row>
    <row r="206" spans="1:36" ht="15" x14ac:dyDescent="0.25">
      <c r="A206">
        <v>2.19</v>
      </c>
      <c r="B206">
        <v>3.24</v>
      </c>
      <c r="C206">
        <v>3.66</v>
      </c>
      <c r="D206" s="43">
        <f t="shared" si="63"/>
        <v>3.848702359069911E-2</v>
      </c>
      <c r="E206" s="44">
        <f>IF(OR($A206="",$B206="",$C206=""),"",A206*'MPTO_working_3-way'!$I205)</f>
        <v>2.2742865816636311</v>
      </c>
      <c r="F206" s="45">
        <f>IF(OR($A206="",$B206="",$C206=""),"",B206*'MPTO_working_3-way'!$I205)</f>
        <v>3.3646979564338655</v>
      </c>
      <c r="G206" s="46">
        <f>IF(OR($A206="",$B206="",$C206=""),"",C206*'MPTO_working_3-way'!$I205)</f>
        <v>3.800862506341959</v>
      </c>
      <c r="H206" s="44">
        <f>IF(OR($A206="",$B206="",$C206=""),"",'MPTO_working_3-way'!E205)</f>
        <v>2.253307872674494</v>
      </c>
      <c r="I206" s="45">
        <f>IF(OR($A206="",$B206="",$C206=""),"",'MPTO_working_3-way'!F205)</f>
        <v>3.380514412998723</v>
      </c>
      <c r="J206" s="46">
        <f>IF(OR($A206="",$B206="",$C206=""),"",'MPTO_working_3-way'!G205)</f>
        <v>3.8403189858323166</v>
      </c>
      <c r="K206" s="44">
        <f>IF(OR($A206="",$B206="",$C206=""),"",'OddsRatio_working_3-way'!H205)</f>
        <v>2.2621014118959963</v>
      </c>
      <c r="L206" s="45">
        <f>IF(OR($A206="",$B206="",$C206=""),"",'OddsRatio_working_3-way'!I205)</f>
        <v>3.3757203047454052</v>
      </c>
      <c r="M206" s="46">
        <f>IF(OR($A206="",$B206="",$C206=""),"",'OddsRatio_working_3-way'!J205)</f>
        <v>3.8211678618851694</v>
      </c>
      <c r="N206" s="47">
        <f t="shared" si="42"/>
        <v>43.969832476807042</v>
      </c>
      <c r="O206" s="48">
        <f t="shared" si="43"/>
        <v>29.720349729693645</v>
      </c>
      <c r="P206" s="48">
        <f t="shared" si="44"/>
        <v>26.309817793499295</v>
      </c>
      <c r="Q206" t="s">
        <v>341</v>
      </c>
      <c r="R206" t="s">
        <v>337</v>
      </c>
      <c r="S206" t="s">
        <v>508</v>
      </c>
      <c r="T206" s="50">
        <v>100</v>
      </c>
      <c r="U206" s="50">
        <f t="shared" si="54"/>
        <v>54.337899543379002</v>
      </c>
      <c r="V206" s="50">
        <f t="shared" si="55"/>
        <v>69.135802469135797</v>
      </c>
      <c r="W206" s="50">
        <f t="shared" si="56"/>
        <v>72.67759562841529</v>
      </c>
      <c r="X206" s="50">
        <f t="shared" si="57"/>
        <v>58.186601902448885</v>
      </c>
      <c r="Y206" s="50">
        <f t="shared" si="58"/>
        <v>72.984504828205715</v>
      </c>
      <c r="Z206" s="50">
        <f t="shared" si="59"/>
        <v>76.526297987485208</v>
      </c>
      <c r="AA206" s="50">
        <f t="shared" si="60"/>
        <v>-3.8487023590698826</v>
      </c>
      <c r="AB206" s="50">
        <f t="shared" si="61"/>
        <v>-3.8487023590699181</v>
      </c>
      <c r="AC206" s="50">
        <f t="shared" si="62"/>
        <v>-3.8487023590699181</v>
      </c>
      <c r="AF206">
        <v>2.31</v>
      </c>
      <c r="AG206">
        <v>1.64</v>
      </c>
      <c r="AH206" s="66"/>
      <c r="AJ206" t="s">
        <v>446</v>
      </c>
    </row>
    <row r="207" spans="1:36" ht="15" x14ac:dyDescent="0.25">
      <c r="A207">
        <v>2.85</v>
      </c>
      <c r="B207">
        <v>3.5</v>
      </c>
      <c r="C207">
        <v>2.4900000000000002</v>
      </c>
      <c r="D207" s="43">
        <f t="shared" si="63"/>
        <v>3.8197904399553062E-2</v>
      </c>
      <c r="E207" s="44">
        <f>IF(OR($A207="",$B207="",$C207=""),"",A207*'MPTO_working_3-way'!$I206)</f>
        <v>2.9588640275387261</v>
      </c>
      <c r="F207" s="45">
        <f>IF(OR($A207="",$B207="",$C207=""),"",B207*'MPTO_working_3-way'!$I206)</f>
        <v>3.6336926653984358</v>
      </c>
      <c r="G207" s="46">
        <f>IF(OR($A207="",$B207="",$C207=""),"",C207*'MPTO_working_3-way'!$I206)</f>
        <v>2.5851127819548871</v>
      </c>
      <c r="H207" s="44">
        <f>IF(OR($A207="",$B207="",$C207=""),"",'MPTO_working_3-way'!E206)</f>
        <v>2.9573150766483107</v>
      </c>
      <c r="I207" s="45">
        <f>IF(OR($A207="",$B207="",$C207=""),"",'MPTO_working_3-way'!F206)</f>
        <v>3.6632498801666604</v>
      </c>
      <c r="J207" s="46">
        <f>IF(OR($A207="",$B207="",$C207=""),"",'MPTO_working_3-way'!G206)</f>
        <v>2.5715284068849487</v>
      </c>
      <c r="K207" s="44">
        <f>IF(OR($A207="",$B207="",$C207=""),"",'OddsRatio_working_3-way'!H206)</f>
        <v>2.9591689963558165</v>
      </c>
      <c r="L207" s="45">
        <f>IF(OR($A207="",$B207="",$C207=""),"",'OddsRatio_working_3-way'!I206)</f>
        <v>3.647525670751103</v>
      </c>
      <c r="M207" s="46">
        <f>IF(OR($A207="",$B207="",$C207=""),"",'OddsRatio_working_3-way'!J206)</f>
        <v>2.5779252997676574</v>
      </c>
      <c r="N207" s="47">
        <f t="shared" si="42"/>
        <v>33.796754115525566</v>
      </c>
      <c r="O207" s="48">
        <f t="shared" si="43"/>
        <v>27.520214065499388</v>
      </c>
      <c r="P207" s="48">
        <f t="shared" si="44"/>
        <v>38.683031818975046</v>
      </c>
      <c r="Q207" t="s">
        <v>252</v>
      </c>
      <c r="R207" t="s">
        <v>238</v>
      </c>
      <c r="S207" t="s">
        <v>509</v>
      </c>
      <c r="T207" s="50">
        <v>100</v>
      </c>
      <c r="U207" s="50">
        <f t="shared" si="54"/>
        <v>64.912280701754383</v>
      </c>
      <c r="V207" s="50">
        <f t="shared" si="55"/>
        <v>71.428571428571431</v>
      </c>
      <c r="W207" s="50">
        <f t="shared" si="56"/>
        <v>59.839357429718881</v>
      </c>
      <c r="X207" s="50">
        <f t="shared" si="57"/>
        <v>68.732071141709696</v>
      </c>
      <c r="Y207" s="50">
        <f t="shared" si="58"/>
        <v>75.248361868526729</v>
      </c>
      <c r="Z207" s="50">
        <f t="shared" si="59"/>
        <v>63.659147869674179</v>
      </c>
      <c r="AA207" s="50">
        <f t="shared" si="60"/>
        <v>-3.8197904399553124</v>
      </c>
      <c r="AB207" s="50">
        <f t="shared" si="61"/>
        <v>-3.8197904399552982</v>
      </c>
      <c r="AC207" s="50">
        <f t="shared" si="62"/>
        <v>-3.8197904399552982</v>
      </c>
      <c r="AF207">
        <v>1.76</v>
      </c>
      <c r="AG207">
        <v>2.1</v>
      </c>
      <c r="AH207" s="66"/>
      <c r="AJ207" t="s">
        <v>438</v>
      </c>
    </row>
    <row r="208" spans="1:36" ht="15" x14ac:dyDescent="0.25">
      <c r="A208">
        <v>1.19</v>
      </c>
      <c r="B208">
        <v>7.06</v>
      </c>
      <c r="C208">
        <v>14.84</v>
      </c>
      <c r="D208" s="43">
        <f t="shared" si="63"/>
        <v>4.9364638687801721E-2</v>
      </c>
      <c r="E208" s="44">
        <f>IF(OR($A208="",$B208="",$C208=""),"",A208*'MPTO_working_3-way'!$I207)</f>
        <v>1.248743920038484</v>
      </c>
      <c r="F208" s="45">
        <f>IF(OR($A208="",$B208="",$C208=""),"",B208*'MPTO_working_3-way'!$I207)</f>
        <v>7.4085143491358796</v>
      </c>
      <c r="G208" s="46">
        <f>IF(OR($A208="",$B208="",$C208=""),"",C208*'MPTO_working_3-way'!$I207)</f>
        <v>15.572571238126978</v>
      </c>
      <c r="H208" s="44">
        <f>IF(OR($A208="",$B208="",$C208=""),"",'MPTO_working_3-way'!E207)</f>
        <v>1.2137671467377673</v>
      </c>
      <c r="I208" s="45">
        <f>IF(OR($A208="",$B208="",$C208=""),"",'MPTO_working_3-way'!F207)</f>
        <v>7.9879745881700064</v>
      </c>
      <c r="J208" s="46">
        <f>IF(OR($A208="",$B208="",$C208=""),"",'MPTO_working_3-way'!G207)</f>
        <v>19.634574963768213</v>
      </c>
      <c r="K208" s="44">
        <f>IF(OR($A208="",$B208="",$C208=""),"",'OddsRatio_working_3-way'!H207)</f>
        <v>1.2222287235902209</v>
      </c>
      <c r="L208" s="45">
        <f>IF(OR($A208="",$B208="",$C208=""),"",'OddsRatio_working_3-way'!I207)</f>
        <v>8.0879266576670528</v>
      </c>
      <c r="M208" s="46">
        <f>IF(OR($A208="",$B208="",$C208=""),"",'OddsRatio_working_3-way'!J207)</f>
        <v>17.187608076256105</v>
      </c>
      <c r="N208" s="47">
        <f t="shared" si="42"/>
        <v>80.080469978919439</v>
      </c>
      <c r="O208" s="48">
        <f t="shared" si="43"/>
        <v>13.497982900129482</v>
      </c>
      <c r="P208" s="48">
        <f t="shared" si="44"/>
        <v>6.4215471209510877</v>
      </c>
      <c r="Q208" t="s">
        <v>380</v>
      </c>
      <c r="R208" t="s">
        <v>254</v>
      </c>
      <c r="S208" t="s">
        <v>509</v>
      </c>
      <c r="T208" s="50">
        <v>100</v>
      </c>
      <c r="U208" s="50">
        <f t="shared" si="54"/>
        <v>15.966386554621849</v>
      </c>
      <c r="V208" s="50">
        <f t="shared" si="55"/>
        <v>85.835694050991506</v>
      </c>
      <c r="W208" s="50">
        <f t="shared" si="56"/>
        <v>93.261455525606465</v>
      </c>
      <c r="X208" s="50">
        <f t="shared" si="57"/>
        <v>20.902850423402029</v>
      </c>
      <c r="Y208" s="50">
        <f t="shared" si="58"/>
        <v>90.772157919771672</v>
      </c>
      <c r="Z208" s="50">
        <f t="shared" si="59"/>
        <v>98.197919394386645</v>
      </c>
      <c r="AA208" s="50">
        <f t="shared" si="60"/>
        <v>-4.9364638687801801</v>
      </c>
      <c r="AB208" s="50">
        <f t="shared" si="61"/>
        <v>-4.9364638687801659</v>
      </c>
      <c r="AC208" s="50">
        <f t="shared" si="62"/>
        <v>-4.9364638687801801</v>
      </c>
      <c r="AF208">
        <v>1.48</v>
      </c>
      <c r="AG208">
        <v>2.66</v>
      </c>
      <c r="AH208" s="66"/>
      <c r="AJ208" t="s">
        <v>438</v>
      </c>
    </row>
    <row r="209" spans="1:36" ht="15" x14ac:dyDescent="0.25">
      <c r="A209">
        <v>1.57</v>
      </c>
      <c r="B209">
        <v>4.3099999999999996</v>
      </c>
      <c r="C209">
        <v>5.65</v>
      </c>
      <c r="D209" s="43">
        <f t="shared" ref="D209:D214" si="64">IF(OR($A209="",$B209="",$C209=""),"",(1/A209)+(1/B209)+(1/C209)-1)</f>
        <v>4.5952387086632296E-2</v>
      </c>
      <c r="E209" s="44">
        <f>IF(OR($A209="",$B209="",$C209=""),"",A209*'MPTO_working_3-way'!$I208)</f>
        <v>1.6421452477260128</v>
      </c>
      <c r="F209" s="45">
        <f>IF(OR($A209="",$B209="",$C209=""),"",B209*'MPTO_working_3-way'!$I208)</f>
        <v>4.5080547883433848</v>
      </c>
      <c r="G209" s="46">
        <f>IF(OR($A209="",$B209="",$C209=""),"",C209*'MPTO_working_3-way'!$I208)</f>
        <v>5.9096309870394732</v>
      </c>
      <c r="H209" s="44">
        <f>IF(OR($A209="",$B209="",$C209=""),"",'MPTO_working_3-way'!E208)</f>
        <v>1.6086863586186668</v>
      </c>
      <c r="I209" s="45">
        <f>IF(OR($A209="",$B209="",$C209=""),"",'MPTO_working_3-way'!F208)</f>
        <v>4.6146512594924367</v>
      </c>
      <c r="J209" s="46">
        <f>IF(OR($A209="",$B209="",$C209=""),"",'MPTO_working_3-way'!G208)</f>
        <v>6.1852983739909746</v>
      </c>
      <c r="K209" s="44">
        <f>IF(OR($A209="",$B209="",$C209=""),"",'OddsRatio_working_3-way'!H208)</f>
        <v>1.6196953555208655</v>
      </c>
      <c r="L209" s="45">
        <f>IF(OR($A209="",$B209="",$C209=""),"",'OddsRatio_working_3-way'!I208)</f>
        <v>4.5985818013580078</v>
      </c>
      <c r="M209" s="46">
        <f>IF(OR($A209="",$B209="",$C209=""),"",'OddsRatio_working_3-way'!J208)</f>
        <v>6.0554094792491657</v>
      </c>
      <c r="N209" s="47">
        <f t="shared" ref="N209:N214" si="65">(1/E209)* 100</f>
        <v>60.895953106752657</v>
      </c>
      <c r="O209" s="48">
        <f t="shared" ref="O209:O214" si="66">(1/F209)* 100</f>
        <v>22.182516560928462</v>
      </c>
      <c r="P209" s="48">
        <f t="shared" ref="P209:P214" si="67">(1/G209)* 100</f>
        <v>16.921530332318881</v>
      </c>
      <c r="Q209" t="s">
        <v>384</v>
      </c>
      <c r="R209" t="s">
        <v>506</v>
      </c>
      <c r="S209" t="s">
        <v>509</v>
      </c>
      <c r="T209" s="50">
        <v>100</v>
      </c>
      <c r="U209" s="50">
        <f t="shared" ref="U209:U214" si="68">(1/A209)*((T209*A209)-T209)</f>
        <v>36.30573248407643</v>
      </c>
      <c r="V209" s="50">
        <f t="shared" ref="V209:V214" si="69">(1/B209)*((T209*B209)-T209)</f>
        <v>76.798143851508115</v>
      </c>
      <c r="W209" s="50">
        <f t="shared" ref="W209:W214" si="70">(1/C209)*((T209*C209)-T209)</f>
        <v>82.30088495575221</v>
      </c>
      <c r="X209" s="50">
        <f t="shared" ref="X209:X214" si="71">((1/B209)+(1/C209))*T209</f>
        <v>40.900971192739668</v>
      </c>
      <c r="Y209" s="50">
        <f t="shared" ref="Y209:Y214" si="72">((1/A209)+(1/C209))*T209</f>
        <v>81.393382560171347</v>
      </c>
      <c r="Z209" s="50">
        <f t="shared" ref="Z209:Z214" si="73">((1/A209)+(1/B209))*T209</f>
        <v>86.896123664415441</v>
      </c>
      <c r="AA209" s="50">
        <f t="shared" ref="AA209:AA214" si="74">U209-X209</f>
        <v>-4.5952387086632385</v>
      </c>
      <c r="AB209" s="50">
        <f t="shared" ref="AB209:AB214" si="75">V209-Y209</f>
        <v>-4.5952387086632314</v>
      </c>
      <c r="AC209" s="50">
        <f t="shared" ref="AC209:AC214" si="76">W209-Z209</f>
        <v>-4.5952387086632314</v>
      </c>
      <c r="AF209">
        <v>1.81</v>
      </c>
      <c r="AG209">
        <v>2.04</v>
      </c>
      <c r="AH209" s="66"/>
      <c r="AJ209" t="s">
        <v>438</v>
      </c>
    </row>
    <row r="210" spans="1:36" ht="15" x14ac:dyDescent="0.25">
      <c r="A210">
        <v>4.62</v>
      </c>
      <c r="B210">
        <v>3.95</v>
      </c>
      <c r="C210">
        <v>1.75</v>
      </c>
      <c r="D210" s="43">
        <f t="shared" si="64"/>
        <v>4.1043344840813178E-2</v>
      </c>
      <c r="E210" s="44">
        <f>IF(OR($A210="",$B210="",$C210=""),"",A210*'MPTO_working_3-way'!$I209)</f>
        <v>4.8096202531645567</v>
      </c>
      <c r="F210" s="45">
        <f>IF(OR($A210="",$B210="",$C210=""),"",B210*'MPTO_working_3-way'!$I209)</f>
        <v>4.1121212121212123</v>
      </c>
      <c r="G210" s="46">
        <f>IF(OR($A210="",$B210="",$C210=""),"",C210*'MPTO_working_3-way'!$I209)</f>
        <v>1.8218258534714231</v>
      </c>
      <c r="H210" s="44">
        <f>IF(OR($A210="",$B210="",$C210=""),"",'MPTO_working_3-way'!E209)</f>
        <v>4.9317178632555621</v>
      </c>
      <c r="I210" s="45">
        <f>IF(OR($A210="",$B210="",$C210=""),"",'MPTO_working_3-way'!F209)</f>
        <v>4.1756540309663643</v>
      </c>
      <c r="J210" s="46">
        <f>IF(OR($A210="",$B210="",$C210=""),"",'MPTO_working_3-way'!G209)</f>
        <v>1.7929261503193057</v>
      </c>
      <c r="K210" s="44">
        <f>IF(OR($A210="",$B210="",$C210=""),"",'OddsRatio_working_3-way'!H209)</f>
        <v>4.8771110771242654</v>
      </c>
      <c r="L210" s="45">
        <f>IF(OR($A210="",$B210="",$C210=""),"",'OddsRatio_working_3-way'!I209)</f>
        <v>4.159524220308449</v>
      </c>
      <c r="M210" s="46">
        <f>IF(OR($A210="",$B210="",$C210=""),"",'OddsRatio_working_3-way'!J209)</f>
        <v>1.8032688695699446</v>
      </c>
      <c r="N210" s="47">
        <f t="shared" si="65"/>
        <v>20.791662280240025</v>
      </c>
      <c r="O210" s="48">
        <f t="shared" si="66"/>
        <v>24.318349299926307</v>
      </c>
      <c r="P210" s="48">
        <f t="shared" si="67"/>
        <v>54.889988419833671</v>
      </c>
      <c r="Q210" t="s">
        <v>386</v>
      </c>
      <c r="R210" t="s">
        <v>385</v>
      </c>
      <c r="S210" t="s">
        <v>509</v>
      </c>
      <c r="T210" s="50">
        <v>100</v>
      </c>
      <c r="U210" s="50">
        <f t="shared" si="68"/>
        <v>78.354978354978357</v>
      </c>
      <c r="V210" s="50">
        <f t="shared" si="69"/>
        <v>74.683544303797461</v>
      </c>
      <c r="W210" s="50">
        <f t="shared" si="70"/>
        <v>42.857142857142854</v>
      </c>
      <c r="X210" s="50">
        <f t="shared" si="71"/>
        <v>82.459312839059677</v>
      </c>
      <c r="Y210" s="50">
        <f t="shared" si="72"/>
        <v>78.787878787878782</v>
      </c>
      <c r="Z210" s="50">
        <f t="shared" si="73"/>
        <v>46.961477341224175</v>
      </c>
      <c r="AA210" s="50">
        <f t="shared" si="74"/>
        <v>-4.1043344840813205</v>
      </c>
      <c r="AB210" s="50">
        <f t="shared" si="75"/>
        <v>-4.1043344840813205</v>
      </c>
      <c r="AC210" s="50">
        <f t="shared" si="76"/>
        <v>-4.1043344840813205</v>
      </c>
      <c r="AF210">
        <v>1.79</v>
      </c>
      <c r="AG210">
        <v>2.0699999999999998</v>
      </c>
      <c r="AH210" s="66"/>
      <c r="AJ210" t="s">
        <v>438</v>
      </c>
    </row>
    <row r="211" spans="1:36" ht="15" x14ac:dyDescent="0.25">
      <c r="A211">
        <v>1.7</v>
      </c>
      <c r="B211">
        <v>3.91</v>
      </c>
      <c r="C211">
        <v>5.39</v>
      </c>
      <c r="D211" s="43">
        <f t="shared" si="64"/>
        <v>2.9518526778300469E-2</v>
      </c>
      <c r="E211" s="44">
        <f>IF(OR($A211="",$B211="",$C211=""),"",A211*'MPTO_working_3-way'!$I210)</f>
        <v>1.7501814955231108</v>
      </c>
      <c r="F211" s="45">
        <f>IF(OR($A211="",$B211="",$C211=""),"",B211*'MPTO_working_3-way'!$I210)</f>
        <v>4.0254174397031548</v>
      </c>
      <c r="G211" s="46">
        <f>IF(OR($A211="",$B211="",$C211=""),"",C211*'MPTO_working_3-way'!$I210)</f>
        <v>5.5491048593350394</v>
      </c>
      <c r="H211" s="44">
        <f>IF(OR($A211="",$B211="",$C211=""),"",'MPTO_working_3-way'!E210)</f>
        <v>1.7289199292294819</v>
      </c>
      <c r="I211" s="45">
        <f>IF(OR($A211="",$B211="",$C211=""),"",'MPTO_working_3-way'!F210)</f>
        <v>4.066446272486961</v>
      </c>
      <c r="J211" s="46">
        <f>IF(OR($A211="",$B211="",$C211=""),"",'MPTO_working_3-way'!G210)</f>
        <v>5.6918679498375049</v>
      </c>
      <c r="K211" s="44">
        <f>IF(OR($A211="",$B211="",$C211=""),"",'OddsRatio_working_3-way'!H210)</f>
        <v>1.7365533359844953</v>
      </c>
      <c r="L211" s="45">
        <f>IF(OR($A211="",$B211="",$C211=""),"",'OddsRatio_working_3-way'!I210)</f>
        <v>4.0619574395926863</v>
      </c>
      <c r="M211" s="46">
        <f>IF(OR($A211="",$B211="",$C211=""),"",'OddsRatio_working_3-way'!J210)</f>
        <v>5.6192416356741921</v>
      </c>
      <c r="N211" s="47">
        <f t="shared" si="65"/>
        <v>57.136931373000863</v>
      </c>
      <c r="O211" s="48">
        <f t="shared" si="66"/>
        <v>24.842144075217767</v>
      </c>
      <c r="P211" s="48">
        <f t="shared" si="67"/>
        <v>18.020924551781349</v>
      </c>
      <c r="Q211" t="s">
        <v>394</v>
      </c>
      <c r="R211" t="s">
        <v>242</v>
      </c>
      <c r="S211" t="s">
        <v>509</v>
      </c>
      <c r="T211" s="50">
        <v>100</v>
      </c>
      <c r="U211" s="50">
        <f t="shared" si="68"/>
        <v>41.176470588235297</v>
      </c>
      <c r="V211" s="50">
        <f t="shared" si="69"/>
        <v>74.424552429667528</v>
      </c>
      <c r="W211" s="50">
        <f t="shared" si="70"/>
        <v>81.447124304267163</v>
      </c>
      <c r="X211" s="50">
        <f t="shared" si="71"/>
        <v>44.128323266065323</v>
      </c>
      <c r="Y211" s="50">
        <f t="shared" si="72"/>
        <v>77.376405107497547</v>
      </c>
      <c r="Z211" s="50">
        <f t="shared" si="73"/>
        <v>84.398976982097196</v>
      </c>
      <c r="AA211" s="50">
        <f t="shared" si="74"/>
        <v>-2.9518526778300256</v>
      </c>
      <c r="AB211" s="50">
        <f t="shared" si="75"/>
        <v>-2.9518526778300185</v>
      </c>
      <c r="AC211" s="50">
        <f t="shared" si="76"/>
        <v>-2.9518526778300327</v>
      </c>
      <c r="AF211">
        <v>1.73</v>
      </c>
      <c r="AG211">
        <v>2.19</v>
      </c>
      <c r="AH211" s="66"/>
      <c r="AJ211" t="s">
        <v>231</v>
      </c>
    </row>
    <row r="212" spans="1:36" ht="15" x14ac:dyDescent="0.25">
      <c r="A212">
        <v>3.45</v>
      </c>
      <c r="B212">
        <v>3.47</v>
      </c>
      <c r="C212">
        <v>2.2200000000000002</v>
      </c>
      <c r="D212" s="43">
        <f t="shared" si="64"/>
        <v>2.8489960954564353E-2</v>
      </c>
      <c r="E212" s="44">
        <f>IF(OR($A212="",$B212="",$C212=""),"",A212*'MPTO_working_3-way'!$I211)</f>
        <v>3.5482903652932474</v>
      </c>
      <c r="F212" s="45">
        <f>IF(OR($A212="",$B212="",$C212=""),"",B212*'MPTO_working_3-way'!$I211)</f>
        <v>3.5688601645123383</v>
      </c>
      <c r="G212" s="46">
        <f>IF(OR($A212="",$B212="",$C212=""),"",C212*'MPTO_working_3-way'!$I211)</f>
        <v>2.2832477133191329</v>
      </c>
      <c r="H212" s="44">
        <f>IF(OR($A212="",$B212="",$C212=""),"",'MPTO_working_3-way'!E211)</f>
        <v>3.5668627474664514</v>
      </c>
      <c r="I212" s="45">
        <f>IF(OR($A212="",$B212="",$C212=""),"",'MPTO_working_3-way'!F211)</f>
        <v>3.5882448245553631</v>
      </c>
      <c r="J212" s="46">
        <f>IF(OR($A212="",$B212="",$C212=""),"",'MPTO_working_3-way'!G211)</f>
        <v>2.2678112928370839</v>
      </c>
      <c r="K212" s="44">
        <f>IF(OR($A212="",$B212="",$C212=""),"",'OddsRatio_working_3-way'!H211)</f>
        <v>3.5590633411314005</v>
      </c>
      <c r="L212" s="45">
        <f>IF(OR($A212="",$B212="",$C212=""),"",'OddsRatio_working_3-way'!I211)</f>
        <v>3.5799536541202275</v>
      </c>
      <c r="M212" s="46">
        <f>IF(OR($A212="",$B212="",$C212=""),"",'OddsRatio_working_3-way'!J211)</f>
        <v>2.2743090923184934</v>
      </c>
      <c r="N212" s="47">
        <f t="shared" si="65"/>
        <v>28.182586458573418</v>
      </c>
      <c r="O212" s="48">
        <f t="shared" si="66"/>
        <v>28.020150801751669</v>
      </c>
      <c r="P212" s="48">
        <f t="shared" si="67"/>
        <v>43.797262739674906</v>
      </c>
      <c r="Q212" t="s">
        <v>228</v>
      </c>
      <c r="R212" t="s">
        <v>244</v>
      </c>
      <c r="S212" t="s">
        <v>509</v>
      </c>
      <c r="T212" s="50">
        <v>100</v>
      </c>
      <c r="U212" s="50">
        <f t="shared" si="68"/>
        <v>71.014492753623188</v>
      </c>
      <c r="V212" s="50">
        <f t="shared" si="69"/>
        <v>71.181556195965413</v>
      </c>
      <c r="W212" s="50">
        <f t="shared" si="70"/>
        <v>54.954954954954964</v>
      </c>
      <c r="X212" s="50">
        <f t="shared" si="71"/>
        <v>73.86348884907963</v>
      </c>
      <c r="Y212" s="50">
        <f t="shared" si="72"/>
        <v>74.030552291421856</v>
      </c>
      <c r="Z212" s="50">
        <f t="shared" si="73"/>
        <v>57.803951050411392</v>
      </c>
      <c r="AA212" s="50">
        <f t="shared" si="74"/>
        <v>-2.8489960954564424</v>
      </c>
      <c r="AB212" s="50">
        <f t="shared" si="75"/>
        <v>-2.8489960954564424</v>
      </c>
      <c r="AC212" s="50">
        <f t="shared" si="76"/>
        <v>-2.8489960954564282</v>
      </c>
      <c r="AF212">
        <v>1.83</v>
      </c>
      <c r="AG212">
        <v>2.0499999999999998</v>
      </c>
      <c r="AH212" s="66"/>
      <c r="AJ212" t="s">
        <v>231</v>
      </c>
    </row>
    <row r="213" spans="1:36" ht="15" x14ac:dyDescent="0.25">
      <c r="A213">
        <v>2.65</v>
      </c>
      <c r="B213">
        <v>3.56</v>
      </c>
      <c r="C213">
        <v>2.71</v>
      </c>
      <c r="D213" s="43">
        <f t="shared" si="64"/>
        <v>2.7261057007432532E-2</v>
      </c>
      <c r="E213" s="44">
        <f>IF(OR($A213="",$B213="",$C213=""),"",A213*'MPTO_working_3-way'!$I212)</f>
        <v>2.7222418010696963</v>
      </c>
      <c r="F213" s="45">
        <f>IF(OR($A213="",$B213="",$C213=""),"",B213*'MPTO_working_3-way'!$I212)</f>
        <v>3.6570493629464598</v>
      </c>
      <c r="G213" s="46">
        <f>IF(OR($A213="",$B213="",$C213=""),"",C213*'MPTO_working_3-way'!$I212)</f>
        <v>2.7838774644901423</v>
      </c>
      <c r="H213" s="44">
        <f>IF(OR($A213="",$B213="",$C213=""),"",'MPTO_working_3-way'!E212)</f>
        <v>2.7153881775156981</v>
      </c>
      <c r="I213" s="45">
        <f>IF(OR($A213="",$B213="",$C213=""),"",'MPTO_working_3-way'!F212)</f>
        <v>3.6790153658417251</v>
      </c>
      <c r="J213" s="46">
        <f>IF(OR($A213="",$B213="",$C213=""),"",'MPTO_working_3-way'!G212)</f>
        <v>2.7784208970535813</v>
      </c>
      <c r="K213" s="44">
        <f>IF(OR($A213="",$B213="",$C213=""),"",'OddsRatio_working_3-way'!H212)</f>
        <v>2.7189941983336245</v>
      </c>
      <c r="L213" s="45">
        <f>IF(OR($A213="",$B213="",$C213=""),"",'OddsRatio_working_3-way'!I212)</f>
        <v>3.6670455440812604</v>
      </c>
      <c r="M213" s="46">
        <f>IF(OR($A213="",$B213="",$C213=""),"",'OddsRatio_working_3-way'!J212)</f>
        <v>2.7815030782730297</v>
      </c>
      <c r="N213" s="47">
        <f t="shared" si="65"/>
        <v>36.734429675095477</v>
      </c>
      <c r="O213" s="48">
        <f t="shared" si="66"/>
        <v>27.344449055899723</v>
      </c>
      <c r="P213" s="48">
        <f t="shared" si="67"/>
        <v>35.9211212690048</v>
      </c>
      <c r="Q213" t="s">
        <v>393</v>
      </c>
      <c r="R213" t="s">
        <v>273</v>
      </c>
      <c r="S213" t="s">
        <v>509</v>
      </c>
      <c r="T213" s="50">
        <v>100</v>
      </c>
      <c r="U213" s="50">
        <f t="shared" si="68"/>
        <v>62.264150943396231</v>
      </c>
      <c r="V213" s="50">
        <f t="shared" si="69"/>
        <v>71.910112359550567</v>
      </c>
      <c r="W213" s="50">
        <f t="shared" si="70"/>
        <v>63.099630996309962</v>
      </c>
      <c r="X213" s="50">
        <f t="shared" si="71"/>
        <v>64.990256644139478</v>
      </c>
      <c r="Y213" s="50">
        <f t="shared" si="72"/>
        <v>74.636218060293814</v>
      </c>
      <c r="Z213" s="50">
        <f t="shared" si="73"/>
        <v>65.825736697053216</v>
      </c>
      <c r="AA213" s="50">
        <f t="shared" si="74"/>
        <v>-2.726105700743247</v>
      </c>
      <c r="AB213" s="50">
        <f t="shared" si="75"/>
        <v>-2.726105700743247</v>
      </c>
      <c r="AC213" s="50">
        <f t="shared" si="76"/>
        <v>-2.7261057007432541</v>
      </c>
      <c r="AF213">
        <v>1.63</v>
      </c>
      <c r="AG213">
        <v>2.38</v>
      </c>
      <c r="AH213" s="66"/>
      <c r="AJ213" t="s">
        <v>231</v>
      </c>
    </row>
    <row r="214" spans="1:36" ht="15" x14ac:dyDescent="0.25">
      <c r="A214">
        <v>2.2599999999999998</v>
      </c>
      <c r="B214">
        <v>3.39</v>
      </c>
      <c r="C214">
        <v>3.32</v>
      </c>
      <c r="D214" s="43">
        <f t="shared" si="64"/>
        <v>3.8667946120766183E-2</v>
      </c>
      <c r="E214" s="44">
        <f>IF(OR($A214="",$B214="",$C214=""),"",A214*'MPTO_working_3-way'!$I213)</f>
        <v>2.3473895582329312</v>
      </c>
      <c r="F214" s="45">
        <f>IF(OR($A214="",$B214="",$C214=""),"",B214*'MPTO_working_3-way'!$I213)</f>
        <v>3.5210843373493974</v>
      </c>
      <c r="G214" s="46">
        <f>IF(OR($A214="",$B214="",$C214=""),"",C214*'MPTO_working_3-way'!$I213)</f>
        <v>3.4483775811209436</v>
      </c>
      <c r="H214" s="44">
        <f>IF(OR($A214="",$B214="",$C214=""),"",'MPTO_working_3-way'!E213)</f>
        <v>2.3278087253874573</v>
      </c>
      <c r="I214" s="45">
        <f>IF(OR($A214="",$B214="",$C214=""),"",'MPTO_working_3-way'!F213)</f>
        <v>3.544893331093566</v>
      </c>
      <c r="J214" s="46">
        <f>IF(OR($A214="",$B214="",$C214=""),"",'MPTO_working_3-way'!G213)</f>
        <v>3.4684225664625874</v>
      </c>
      <c r="K214" s="44">
        <f>IF(OR($A214="",$B214="",$C214=""),"",'OddsRatio_working_3-way'!H213)</f>
        <v>2.3361178276926831</v>
      </c>
      <c r="L214" s="45">
        <f>IF(OR($A214="",$B214="",$C214=""),"",'OddsRatio_working_3-way'!I213)</f>
        <v>3.5343822287186599</v>
      </c>
      <c r="M214" s="46">
        <f>IF(OR($A214="",$B214="",$C214=""),"",'OddsRatio_working_3-way'!J213)</f>
        <v>3.4601534605135109</v>
      </c>
      <c r="N214" s="47">
        <f t="shared" si="65"/>
        <v>42.600513259195907</v>
      </c>
      <c r="O214" s="48">
        <f t="shared" si="66"/>
        <v>28.400342172797266</v>
      </c>
      <c r="P214" s="48">
        <f t="shared" si="67"/>
        <v>28.999144568006844</v>
      </c>
      <c r="Q214" t="s">
        <v>406</v>
      </c>
      <c r="R214" t="s">
        <v>340</v>
      </c>
      <c r="S214" t="s">
        <v>510</v>
      </c>
      <c r="T214" s="50">
        <v>100</v>
      </c>
      <c r="U214" s="50">
        <f t="shared" si="68"/>
        <v>55.752212389380524</v>
      </c>
      <c r="V214" s="50">
        <f t="shared" si="69"/>
        <v>70.501474926253692</v>
      </c>
      <c r="W214" s="50">
        <f t="shared" si="70"/>
        <v>69.879518072289159</v>
      </c>
      <c r="X214" s="50">
        <f t="shared" si="71"/>
        <v>59.619007001457156</v>
      </c>
      <c r="Y214" s="50">
        <f t="shared" si="72"/>
        <v>74.36826953833031</v>
      </c>
      <c r="Z214" s="50">
        <f t="shared" si="73"/>
        <v>73.746312684365776</v>
      </c>
      <c r="AA214" s="50">
        <f t="shared" si="74"/>
        <v>-3.8667946120766317</v>
      </c>
      <c r="AB214" s="50">
        <f t="shared" si="75"/>
        <v>-3.8667946120766175</v>
      </c>
      <c r="AC214" s="50">
        <f t="shared" si="76"/>
        <v>-3.8667946120766175</v>
      </c>
      <c r="AF214">
        <v>2.15</v>
      </c>
      <c r="AG214">
        <v>1.73</v>
      </c>
      <c r="AH214" s="66"/>
      <c r="AJ214" t="s">
        <v>446</v>
      </c>
    </row>
    <row r="215" spans="1:36" ht="15" x14ac:dyDescent="0.25">
      <c r="A215"/>
      <c r="B215"/>
      <c r="C215"/>
      <c r="D215" s="43"/>
      <c r="E215" s="44"/>
      <c r="F215" s="45"/>
      <c r="G215" s="46"/>
      <c r="H215" s="44"/>
      <c r="I215" s="45"/>
      <c r="J215" s="46"/>
      <c r="K215" s="44"/>
      <c r="L215" s="45"/>
      <c r="M215" s="46"/>
      <c r="N215" s="47"/>
      <c r="O215" s="48"/>
      <c r="P215" s="48"/>
      <c r="Q215"/>
      <c r="R215"/>
      <c r="S215"/>
      <c r="T215" s="50"/>
      <c r="U215" s="50"/>
      <c r="V215" s="50"/>
      <c r="W215" s="50"/>
      <c r="X215" s="50"/>
      <c r="Y215" s="50"/>
      <c r="Z215" s="50"/>
      <c r="AA215" s="50"/>
      <c r="AB215" s="50"/>
      <c r="AC215" s="50"/>
      <c r="AF215"/>
      <c r="AG215"/>
      <c r="AH215" s="66"/>
      <c r="AJ215"/>
    </row>
    <row r="216" spans="1:36" ht="15" x14ac:dyDescent="0.25">
      <c r="A216"/>
      <c r="B216"/>
      <c r="C216"/>
      <c r="D216" s="43"/>
      <c r="E216" s="44"/>
      <c r="F216" s="45"/>
      <c r="G216" s="46"/>
      <c r="H216" s="44"/>
      <c r="I216" s="45"/>
      <c r="J216" s="46"/>
      <c r="K216" s="44"/>
      <c r="L216" s="45"/>
      <c r="M216" s="46"/>
      <c r="N216" s="47"/>
      <c r="O216" s="48"/>
      <c r="P216" s="48"/>
      <c r="Q216"/>
      <c r="R216"/>
      <c r="S216"/>
      <c r="T216" s="50"/>
      <c r="U216" s="50"/>
      <c r="V216" s="50"/>
      <c r="W216" s="50"/>
      <c r="X216" s="50"/>
      <c r="Y216" s="50"/>
      <c r="Z216" s="50"/>
      <c r="AA216" s="50"/>
      <c r="AB216" s="50"/>
      <c r="AC216" s="50"/>
      <c r="AF216"/>
      <c r="AG216"/>
      <c r="AH216" s="66"/>
      <c r="AJ216"/>
    </row>
    <row r="217" spans="1:36" ht="15" x14ac:dyDescent="0.25">
      <c r="A217"/>
      <c r="B217"/>
      <c r="C217"/>
      <c r="D217" s="43"/>
      <c r="E217" s="44"/>
      <c r="F217" s="45"/>
      <c r="G217" s="46"/>
      <c r="H217" s="44"/>
      <c r="I217" s="45"/>
      <c r="J217" s="46"/>
      <c r="K217" s="44"/>
      <c r="L217" s="45"/>
      <c r="M217" s="46"/>
      <c r="N217" s="47"/>
      <c r="O217" s="48"/>
      <c r="P217" s="48"/>
      <c r="Q217"/>
      <c r="R217"/>
      <c r="S217"/>
      <c r="T217" s="50"/>
      <c r="U217" s="50"/>
      <c r="V217" s="50"/>
      <c r="W217" s="50"/>
      <c r="X217" s="50"/>
      <c r="Y217" s="50"/>
      <c r="Z217" s="50"/>
      <c r="AA217" s="50"/>
      <c r="AB217" s="50"/>
      <c r="AC217" s="50"/>
      <c r="AF217"/>
      <c r="AG217"/>
      <c r="AH217" s="66"/>
      <c r="AJ217"/>
    </row>
    <row r="218" spans="1:36" ht="15" x14ac:dyDescent="0.25">
      <c r="A218"/>
      <c r="B218"/>
      <c r="C218"/>
      <c r="D218" s="43"/>
      <c r="E218" s="44"/>
      <c r="F218" s="45"/>
      <c r="G218" s="46"/>
      <c r="H218" s="44"/>
      <c r="I218" s="45"/>
      <c r="J218" s="46"/>
      <c r="K218" s="44"/>
      <c r="L218" s="45"/>
      <c r="M218" s="46"/>
      <c r="N218" s="47"/>
      <c r="O218" s="48"/>
      <c r="P218" s="48"/>
      <c r="Q218"/>
      <c r="R218"/>
      <c r="S218"/>
      <c r="T218" s="50"/>
      <c r="U218" s="50"/>
      <c r="V218" s="50"/>
      <c r="W218" s="50"/>
      <c r="X218" s="50"/>
      <c r="Y218" s="50"/>
      <c r="Z218" s="50"/>
      <c r="AA218" s="50"/>
      <c r="AB218" s="50"/>
      <c r="AC218" s="50"/>
      <c r="AF218"/>
      <c r="AG218"/>
      <c r="AH218" s="66"/>
      <c r="AJ218"/>
    </row>
    <row r="219" spans="1:36" ht="15" x14ac:dyDescent="0.25">
      <c r="A219"/>
      <c r="B219"/>
      <c r="C219"/>
      <c r="D219" s="43"/>
      <c r="E219" s="44"/>
      <c r="F219" s="45"/>
      <c r="G219" s="46"/>
      <c r="H219" s="44"/>
      <c r="I219" s="45"/>
      <c r="J219" s="46"/>
      <c r="K219" s="44"/>
      <c r="L219" s="45"/>
      <c r="M219" s="46"/>
      <c r="N219" s="47"/>
      <c r="O219" s="48"/>
      <c r="P219" s="48"/>
      <c r="Q219"/>
      <c r="R219"/>
      <c r="S219"/>
      <c r="T219" s="50"/>
      <c r="U219" s="50"/>
      <c r="V219" s="50"/>
      <c r="W219" s="50"/>
      <c r="X219" s="50"/>
      <c r="Y219" s="50"/>
      <c r="Z219" s="50"/>
      <c r="AA219" s="50"/>
      <c r="AB219" s="50"/>
      <c r="AC219" s="50"/>
      <c r="AF219"/>
      <c r="AG219"/>
      <c r="AH219" s="66"/>
      <c r="AJ219"/>
    </row>
    <row r="220" spans="1:36" ht="15" x14ac:dyDescent="0.25">
      <c r="A220"/>
      <c r="B220"/>
      <c r="C220"/>
      <c r="D220" s="43"/>
      <c r="E220" s="44"/>
      <c r="F220" s="45"/>
      <c r="G220" s="46"/>
      <c r="H220" s="44"/>
      <c r="I220" s="45"/>
      <c r="J220" s="46"/>
      <c r="K220" s="44"/>
      <c r="L220" s="45"/>
      <c r="M220" s="46"/>
      <c r="N220" s="47"/>
      <c r="O220" s="48"/>
      <c r="P220" s="48"/>
      <c r="Q220"/>
      <c r="R220"/>
      <c r="S220"/>
      <c r="T220" s="50"/>
      <c r="U220" s="50"/>
      <c r="V220" s="50"/>
      <c r="W220" s="50"/>
      <c r="X220" s="50"/>
      <c r="Y220" s="50"/>
      <c r="Z220" s="50"/>
      <c r="AA220" s="50"/>
      <c r="AB220" s="50"/>
      <c r="AC220" s="50"/>
      <c r="AF220"/>
      <c r="AG220"/>
      <c r="AH220" s="66"/>
      <c r="AJ220"/>
    </row>
    <row r="221" spans="1:36" ht="15" x14ac:dyDescent="0.25">
      <c r="A221"/>
      <c r="B221"/>
      <c r="C221"/>
      <c r="D221" s="43"/>
      <c r="E221" s="44"/>
      <c r="F221" s="45"/>
      <c r="G221" s="46"/>
      <c r="H221" s="44"/>
      <c r="I221" s="45"/>
      <c r="J221" s="46"/>
      <c r="K221" s="44"/>
      <c r="L221" s="45"/>
      <c r="M221" s="46"/>
      <c r="N221" s="47"/>
      <c r="O221" s="48"/>
      <c r="P221" s="48"/>
      <c r="Q221"/>
      <c r="R221"/>
      <c r="S221"/>
      <c r="T221" s="50"/>
      <c r="U221" s="50"/>
      <c r="V221" s="50"/>
      <c r="W221" s="50"/>
      <c r="X221" s="50"/>
      <c r="Y221" s="50"/>
      <c r="Z221" s="50"/>
      <c r="AA221" s="50"/>
      <c r="AB221" s="50"/>
      <c r="AC221" s="50"/>
      <c r="AF221"/>
      <c r="AG221"/>
      <c r="AH221" s="66"/>
      <c r="AJ221"/>
    </row>
    <row r="222" spans="1:36" ht="15" x14ac:dyDescent="0.25">
      <c r="A222"/>
      <c r="B222"/>
      <c r="C222"/>
      <c r="D222" s="43"/>
      <c r="E222" s="44"/>
      <c r="F222" s="45"/>
      <c r="G222" s="46"/>
      <c r="H222" s="44"/>
      <c r="I222" s="45"/>
      <c r="J222" s="46"/>
      <c r="K222" s="44"/>
      <c r="L222" s="45"/>
      <c r="M222" s="46"/>
      <c r="N222" s="47"/>
      <c r="O222" s="48"/>
      <c r="P222" s="48"/>
      <c r="Q222"/>
      <c r="R222"/>
      <c r="S222"/>
      <c r="T222" s="50"/>
      <c r="U222" s="50"/>
      <c r="V222" s="50"/>
      <c r="W222" s="50"/>
      <c r="X222" s="50"/>
      <c r="Y222" s="50"/>
      <c r="Z222" s="50"/>
      <c r="AA222" s="50"/>
      <c r="AB222" s="50"/>
      <c r="AC222" s="50"/>
      <c r="AF222"/>
      <c r="AG222"/>
      <c r="AH222" s="66"/>
      <c r="AJ222"/>
    </row>
    <row r="223" spans="1:36" ht="15" x14ac:dyDescent="0.25">
      <c r="A223"/>
      <c r="B223"/>
      <c r="C223"/>
      <c r="D223" s="43"/>
      <c r="E223" s="44"/>
      <c r="F223" s="45"/>
      <c r="G223" s="46"/>
      <c r="H223" s="44"/>
      <c r="I223" s="45"/>
      <c r="J223" s="46"/>
      <c r="K223" s="44"/>
      <c r="L223" s="45"/>
      <c r="M223" s="46"/>
      <c r="N223" s="47"/>
      <c r="O223" s="48"/>
      <c r="P223" s="48"/>
      <c r="Q223"/>
      <c r="R223"/>
      <c r="S223"/>
      <c r="T223" s="50"/>
      <c r="U223" s="50"/>
      <c r="V223" s="50"/>
      <c r="W223" s="50"/>
      <c r="X223" s="50"/>
      <c r="Y223" s="50"/>
      <c r="Z223" s="50"/>
      <c r="AA223" s="50"/>
      <c r="AB223" s="50"/>
      <c r="AC223" s="50"/>
      <c r="AF223"/>
      <c r="AG223"/>
      <c r="AH223" s="66"/>
      <c r="AJ223"/>
    </row>
    <row r="224" spans="1:36" ht="15" x14ac:dyDescent="0.25">
      <c r="A224"/>
      <c r="B224"/>
      <c r="C224"/>
      <c r="D224" s="43"/>
      <c r="E224" s="44"/>
      <c r="F224" s="45"/>
      <c r="G224" s="46"/>
      <c r="H224" s="44"/>
      <c r="I224" s="45"/>
      <c r="J224" s="46"/>
      <c r="K224" s="44"/>
      <c r="L224" s="45"/>
      <c r="M224" s="46"/>
      <c r="N224" s="47"/>
      <c r="O224" s="48"/>
      <c r="P224" s="48"/>
      <c r="Q224"/>
      <c r="R224"/>
      <c r="S224"/>
      <c r="T224" s="50"/>
      <c r="U224" s="50"/>
      <c r="V224" s="50"/>
      <c r="W224" s="50"/>
      <c r="X224" s="50"/>
      <c r="Y224" s="50"/>
      <c r="Z224" s="50"/>
      <c r="AA224" s="50"/>
      <c r="AB224" s="50"/>
      <c r="AC224" s="50"/>
      <c r="AF224"/>
      <c r="AG224"/>
      <c r="AH224" s="66"/>
      <c r="AJ224"/>
    </row>
    <row r="225" spans="1:36" ht="15" x14ac:dyDescent="0.25">
      <c r="A225"/>
      <c r="B225"/>
      <c r="C225"/>
      <c r="D225" s="43"/>
      <c r="E225" s="44"/>
      <c r="F225" s="45"/>
      <c r="G225" s="46"/>
      <c r="H225" s="44"/>
      <c r="I225" s="45"/>
      <c r="J225" s="46"/>
      <c r="K225" s="44"/>
      <c r="L225" s="45"/>
      <c r="M225" s="46"/>
      <c r="N225" s="47"/>
      <c r="O225" s="48"/>
      <c r="P225" s="48"/>
      <c r="Q225"/>
      <c r="R225"/>
      <c r="S225"/>
      <c r="T225" s="50"/>
      <c r="U225" s="50"/>
      <c r="V225" s="50"/>
      <c r="W225" s="50"/>
      <c r="X225" s="50"/>
      <c r="Y225" s="50"/>
      <c r="Z225" s="50"/>
      <c r="AA225" s="50"/>
      <c r="AB225" s="50"/>
      <c r="AC225" s="50"/>
      <c r="AF225"/>
      <c r="AG225"/>
      <c r="AH225" s="66"/>
      <c r="AJ225"/>
    </row>
    <row r="226" spans="1:36" ht="15" x14ac:dyDescent="0.25">
      <c r="A226"/>
      <c r="B226"/>
      <c r="C226"/>
      <c r="D226" s="43"/>
      <c r="E226" s="44"/>
      <c r="F226" s="45"/>
      <c r="G226" s="46"/>
      <c r="H226" s="44"/>
      <c r="I226" s="45"/>
      <c r="J226" s="46"/>
      <c r="K226" s="44"/>
      <c r="L226" s="45"/>
      <c r="M226" s="46"/>
      <c r="N226" s="47"/>
      <c r="O226" s="48"/>
      <c r="P226" s="48"/>
      <c r="Q226"/>
      <c r="R226"/>
      <c r="S226"/>
      <c r="T226" s="50"/>
      <c r="U226" s="50"/>
      <c r="V226" s="50"/>
      <c r="W226" s="50"/>
      <c r="X226" s="50"/>
      <c r="Y226" s="50"/>
      <c r="Z226" s="50"/>
      <c r="AA226" s="50"/>
      <c r="AB226" s="50"/>
      <c r="AC226" s="50"/>
      <c r="AF226"/>
      <c r="AG226"/>
      <c r="AH226" s="66"/>
      <c r="AJ226"/>
    </row>
    <row r="227" spans="1:36" ht="15" x14ac:dyDescent="0.25">
      <c r="A227"/>
      <c r="B227"/>
      <c r="C227"/>
      <c r="D227" s="43"/>
      <c r="E227" s="44"/>
      <c r="F227" s="45"/>
      <c r="G227" s="46"/>
      <c r="H227" s="44"/>
      <c r="I227" s="45"/>
      <c r="J227" s="46"/>
      <c r="K227" s="44"/>
      <c r="L227" s="45"/>
      <c r="M227" s="46"/>
      <c r="N227" s="47"/>
      <c r="O227" s="48"/>
      <c r="P227" s="48"/>
      <c r="Q227"/>
      <c r="R227"/>
      <c r="S227"/>
      <c r="T227" s="50"/>
      <c r="U227" s="50"/>
      <c r="V227" s="50"/>
      <c r="W227" s="50"/>
      <c r="X227" s="50"/>
      <c r="Y227" s="50"/>
      <c r="Z227" s="50"/>
      <c r="AA227" s="50"/>
      <c r="AB227" s="50"/>
      <c r="AC227" s="50"/>
      <c r="AF227"/>
      <c r="AG227"/>
      <c r="AH227" s="66"/>
      <c r="AJ227"/>
    </row>
    <row r="228" spans="1:36" ht="15" x14ac:dyDescent="0.25">
      <c r="A228"/>
      <c r="B228"/>
      <c r="C228"/>
      <c r="D228" s="43"/>
      <c r="E228" s="44"/>
      <c r="F228" s="45"/>
      <c r="G228" s="46"/>
      <c r="H228" s="44"/>
      <c r="I228" s="45"/>
      <c r="J228" s="46"/>
      <c r="K228" s="44"/>
      <c r="L228" s="45"/>
      <c r="M228" s="46"/>
      <c r="N228" s="47"/>
      <c r="O228" s="48"/>
      <c r="P228" s="48"/>
      <c r="Q228"/>
      <c r="R228"/>
      <c r="S228"/>
      <c r="T228" s="50"/>
      <c r="U228" s="50"/>
      <c r="V228" s="50"/>
      <c r="W228" s="50"/>
      <c r="X228" s="50"/>
      <c r="Y228" s="50"/>
      <c r="Z228" s="50"/>
      <c r="AA228" s="50"/>
      <c r="AB228" s="50"/>
      <c r="AC228" s="50"/>
      <c r="AF228"/>
      <c r="AG228"/>
      <c r="AH228" s="66"/>
      <c r="AJ228"/>
    </row>
    <row r="229" spans="1:36" ht="15" x14ac:dyDescent="0.25">
      <c r="A229"/>
      <c r="B229"/>
      <c r="C229"/>
      <c r="D229" s="43"/>
      <c r="E229" s="44"/>
      <c r="F229" s="45"/>
      <c r="G229" s="46"/>
      <c r="H229" s="44"/>
      <c r="I229" s="45"/>
      <c r="J229" s="46"/>
      <c r="K229" s="44"/>
      <c r="L229" s="45"/>
      <c r="M229" s="46"/>
      <c r="N229" s="47"/>
      <c r="O229" s="48"/>
      <c r="P229" s="48"/>
      <c r="Q229"/>
      <c r="R229"/>
      <c r="S229"/>
      <c r="T229" s="50"/>
      <c r="U229" s="50"/>
      <c r="V229" s="50"/>
      <c r="W229" s="50"/>
      <c r="X229" s="50"/>
      <c r="Y229" s="50"/>
      <c r="Z229" s="50"/>
      <c r="AA229" s="50"/>
      <c r="AB229" s="50"/>
      <c r="AC229" s="50"/>
      <c r="AF229"/>
      <c r="AG229"/>
      <c r="AH229" s="66"/>
      <c r="AJ229"/>
    </row>
    <row r="230" spans="1:36" ht="15" x14ac:dyDescent="0.25">
      <c r="A230"/>
      <c r="B230"/>
      <c r="C230"/>
      <c r="D230" s="43"/>
      <c r="E230" s="44"/>
      <c r="F230" s="45"/>
      <c r="G230" s="46"/>
      <c r="H230" s="44"/>
      <c r="I230" s="45"/>
      <c r="J230" s="46"/>
      <c r="K230" s="44"/>
      <c r="L230" s="45"/>
      <c r="M230" s="46"/>
      <c r="N230" s="47"/>
      <c r="O230" s="48"/>
      <c r="P230" s="48"/>
      <c r="Q230"/>
      <c r="R230"/>
      <c r="S230"/>
      <c r="T230" s="50"/>
      <c r="U230" s="50"/>
      <c r="V230" s="50"/>
      <c r="W230" s="50"/>
      <c r="X230" s="50"/>
      <c r="Y230" s="50"/>
      <c r="Z230" s="50"/>
      <c r="AA230" s="50"/>
      <c r="AB230" s="50"/>
      <c r="AC230" s="50"/>
      <c r="AF230"/>
      <c r="AG230"/>
      <c r="AH230" s="66"/>
      <c r="AJ230"/>
    </row>
    <row r="231" spans="1:36" ht="15" x14ac:dyDescent="0.25">
      <c r="A231"/>
      <c r="B231"/>
      <c r="C231"/>
      <c r="D231" s="43"/>
      <c r="E231" s="44"/>
      <c r="F231" s="45"/>
      <c r="G231" s="46"/>
      <c r="H231" s="44"/>
      <c r="I231" s="45"/>
      <c r="J231" s="46"/>
      <c r="K231" s="44"/>
      <c r="L231" s="45"/>
      <c r="M231" s="46"/>
      <c r="N231" s="47"/>
      <c r="O231" s="48"/>
      <c r="P231" s="48"/>
      <c r="Q231"/>
      <c r="R231"/>
      <c r="S231"/>
      <c r="T231" s="50"/>
      <c r="U231" s="50"/>
      <c r="V231" s="50"/>
      <c r="W231" s="50"/>
      <c r="X231" s="50"/>
      <c r="Y231" s="50"/>
      <c r="Z231" s="50"/>
      <c r="AA231" s="50"/>
      <c r="AB231" s="50"/>
      <c r="AC231" s="50"/>
      <c r="AF231"/>
      <c r="AG231"/>
      <c r="AH231" s="66"/>
      <c r="AJ231"/>
    </row>
    <row r="232" spans="1:36" ht="15" x14ac:dyDescent="0.25">
      <c r="A232"/>
      <c r="B232"/>
      <c r="C232"/>
      <c r="D232" s="43"/>
      <c r="E232" s="44"/>
      <c r="F232" s="45"/>
      <c r="G232" s="46"/>
      <c r="H232" s="44"/>
      <c r="I232" s="45"/>
      <c r="J232" s="46"/>
      <c r="K232" s="44"/>
      <c r="L232" s="45"/>
      <c r="M232" s="46"/>
      <c r="N232" s="47"/>
      <c r="O232" s="48"/>
      <c r="P232" s="48"/>
      <c r="Q232"/>
      <c r="R232"/>
      <c r="S232"/>
      <c r="T232" s="50"/>
      <c r="U232" s="50"/>
      <c r="V232" s="50"/>
      <c r="W232" s="50"/>
      <c r="X232" s="50"/>
      <c r="Y232" s="50"/>
      <c r="Z232" s="50"/>
      <c r="AA232" s="50"/>
      <c r="AB232" s="50"/>
      <c r="AC232" s="50"/>
      <c r="AF232"/>
      <c r="AG232"/>
      <c r="AH232" s="66"/>
      <c r="AJ232"/>
    </row>
    <row r="233" spans="1:36" ht="15" x14ac:dyDescent="0.25">
      <c r="A233"/>
      <c r="B233"/>
      <c r="C233"/>
      <c r="D233" s="43"/>
      <c r="E233" s="44"/>
      <c r="F233" s="45"/>
      <c r="G233" s="46"/>
      <c r="H233" s="44"/>
      <c r="I233" s="45"/>
      <c r="J233" s="46"/>
      <c r="K233" s="44"/>
      <c r="L233" s="45"/>
      <c r="M233" s="46"/>
      <c r="N233" s="47"/>
      <c r="O233" s="48"/>
      <c r="P233" s="48"/>
      <c r="Q233"/>
      <c r="R233"/>
      <c r="S233"/>
      <c r="T233" s="50"/>
      <c r="U233" s="50"/>
      <c r="V233" s="50"/>
      <c r="W233" s="50"/>
      <c r="X233" s="50"/>
      <c r="Y233" s="50"/>
      <c r="Z233" s="50"/>
      <c r="AA233" s="50"/>
      <c r="AB233" s="50"/>
      <c r="AC233" s="50"/>
      <c r="AF233"/>
      <c r="AG233"/>
      <c r="AH233" s="66"/>
      <c r="AJ233"/>
    </row>
    <row r="234" spans="1:36" ht="15" x14ac:dyDescent="0.25">
      <c r="A234"/>
      <c r="B234"/>
      <c r="C234"/>
      <c r="D234" s="43"/>
      <c r="E234" s="44"/>
      <c r="F234" s="45"/>
      <c r="G234" s="46"/>
      <c r="H234" s="44"/>
      <c r="I234" s="45"/>
      <c r="J234" s="46"/>
      <c r="K234" s="44"/>
      <c r="L234" s="45"/>
      <c r="M234" s="46"/>
      <c r="N234" s="47"/>
      <c r="O234" s="48"/>
      <c r="P234" s="48"/>
      <c r="Q234"/>
      <c r="R234"/>
      <c r="S234"/>
      <c r="T234" s="50"/>
      <c r="U234" s="50"/>
      <c r="V234" s="50"/>
      <c r="W234" s="50"/>
      <c r="X234" s="50"/>
      <c r="Y234" s="50"/>
      <c r="Z234" s="50"/>
      <c r="AA234" s="50"/>
      <c r="AB234" s="50"/>
      <c r="AC234" s="50"/>
      <c r="AF234"/>
      <c r="AG234"/>
      <c r="AH234" s="66"/>
      <c r="AJ234"/>
    </row>
    <row r="235" spans="1:36" ht="15" x14ac:dyDescent="0.25">
      <c r="A235"/>
      <c r="B235"/>
      <c r="C235"/>
      <c r="D235" s="43"/>
      <c r="E235" s="44"/>
      <c r="F235" s="45"/>
      <c r="G235" s="46"/>
      <c r="H235" s="44"/>
      <c r="I235" s="45"/>
      <c r="J235" s="46"/>
      <c r="K235" s="44"/>
      <c r="L235" s="45"/>
      <c r="M235" s="46"/>
      <c r="N235" s="47"/>
      <c r="O235" s="48"/>
      <c r="P235" s="48"/>
      <c r="Q235"/>
      <c r="R235"/>
      <c r="S235"/>
      <c r="T235" s="50"/>
      <c r="U235" s="50"/>
      <c r="V235" s="50"/>
      <c r="W235" s="50"/>
      <c r="X235" s="50"/>
      <c r="Y235" s="50"/>
      <c r="Z235" s="50"/>
      <c r="AA235" s="50"/>
      <c r="AB235" s="50"/>
      <c r="AC235" s="50"/>
      <c r="AF235"/>
      <c r="AG235"/>
      <c r="AH235" s="66"/>
      <c r="AJ235"/>
    </row>
    <row r="236" spans="1:36" ht="15" x14ac:dyDescent="0.25">
      <c r="A236"/>
      <c r="B236"/>
      <c r="C236"/>
      <c r="D236" s="43"/>
      <c r="E236" s="44"/>
      <c r="F236" s="45"/>
      <c r="G236" s="46"/>
      <c r="H236" s="44"/>
      <c r="I236" s="45"/>
      <c r="J236" s="46"/>
      <c r="K236" s="44"/>
      <c r="L236" s="45"/>
      <c r="M236" s="46"/>
      <c r="N236" s="47"/>
      <c r="O236" s="48"/>
      <c r="P236" s="48"/>
      <c r="Q236"/>
      <c r="R236"/>
      <c r="S236"/>
      <c r="T236" s="50"/>
      <c r="U236" s="50"/>
      <c r="V236" s="50"/>
      <c r="W236" s="50"/>
      <c r="X236" s="50"/>
      <c r="Y236" s="50"/>
      <c r="Z236" s="50"/>
      <c r="AA236" s="50"/>
      <c r="AB236" s="50"/>
      <c r="AC236" s="50"/>
      <c r="AF236"/>
      <c r="AG236"/>
      <c r="AH236" s="66"/>
      <c r="AJ236"/>
    </row>
    <row r="237" spans="1:36" ht="15" x14ac:dyDescent="0.25">
      <c r="A237"/>
      <c r="B237"/>
      <c r="C237"/>
      <c r="D237" s="43"/>
      <c r="E237" s="44"/>
      <c r="F237" s="45"/>
      <c r="G237" s="46"/>
      <c r="H237" s="44"/>
      <c r="I237" s="45"/>
      <c r="J237" s="46"/>
      <c r="K237" s="44"/>
      <c r="L237" s="45"/>
      <c r="M237" s="46"/>
      <c r="N237" s="47"/>
      <c r="O237" s="48"/>
      <c r="P237" s="48"/>
      <c r="Q237"/>
      <c r="R237"/>
      <c r="S237"/>
      <c r="T237" s="50"/>
      <c r="U237" s="50"/>
      <c r="V237" s="50"/>
      <c r="W237" s="50"/>
      <c r="X237" s="50"/>
      <c r="Y237" s="50"/>
      <c r="Z237" s="50"/>
      <c r="AA237" s="50"/>
      <c r="AB237" s="50"/>
      <c r="AC237" s="50"/>
      <c r="AF237"/>
      <c r="AG237"/>
      <c r="AH237" s="66"/>
      <c r="AJ237"/>
    </row>
    <row r="238" spans="1:36" ht="15" x14ac:dyDescent="0.25">
      <c r="A238"/>
      <c r="B238"/>
      <c r="C238"/>
      <c r="D238" s="43"/>
      <c r="E238" s="44"/>
      <c r="F238" s="45"/>
      <c r="G238" s="46"/>
      <c r="H238" s="44"/>
      <c r="I238" s="45"/>
      <c r="J238" s="46"/>
      <c r="K238" s="44"/>
      <c r="L238" s="45"/>
      <c r="M238" s="46"/>
      <c r="N238" s="47"/>
      <c r="O238" s="48"/>
      <c r="P238" s="48"/>
      <c r="Q238"/>
      <c r="R238"/>
      <c r="S238"/>
      <c r="T238" s="50"/>
      <c r="U238" s="50"/>
      <c r="V238" s="50"/>
      <c r="W238" s="50"/>
      <c r="X238" s="50"/>
      <c r="Y238" s="50"/>
      <c r="Z238" s="50"/>
      <c r="AA238" s="50"/>
      <c r="AB238" s="50"/>
      <c r="AC238" s="50"/>
      <c r="AF238"/>
      <c r="AG238"/>
      <c r="AH238" s="66"/>
      <c r="AJ238"/>
    </row>
    <row r="239" spans="1:36" ht="15" x14ac:dyDescent="0.25">
      <c r="A239"/>
      <c r="B239"/>
      <c r="C239"/>
      <c r="D239" s="43"/>
      <c r="E239" s="44"/>
      <c r="F239" s="45"/>
      <c r="G239" s="46"/>
      <c r="H239" s="44"/>
      <c r="I239" s="45"/>
      <c r="J239" s="46"/>
      <c r="K239" s="44"/>
      <c r="L239" s="45"/>
      <c r="M239" s="46"/>
      <c r="N239" s="47"/>
      <c r="O239" s="48"/>
      <c r="P239" s="48"/>
      <c r="Q239"/>
      <c r="R239"/>
      <c r="S239"/>
      <c r="T239" s="50"/>
      <c r="U239" s="50"/>
      <c r="V239" s="50"/>
      <c r="W239" s="50"/>
      <c r="X239" s="50"/>
      <c r="Y239" s="50"/>
      <c r="Z239" s="50"/>
      <c r="AA239" s="50"/>
      <c r="AB239" s="50"/>
      <c r="AC239" s="50"/>
      <c r="AF239"/>
      <c r="AG239"/>
      <c r="AH239" s="66"/>
      <c r="AJ239"/>
    </row>
    <row r="240" spans="1:36" ht="15" x14ac:dyDescent="0.25">
      <c r="A240"/>
      <c r="B240"/>
      <c r="C240"/>
      <c r="D240" s="43"/>
      <c r="E240" s="44"/>
      <c r="F240" s="45"/>
      <c r="G240" s="46"/>
      <c r="H240" s="44"/>
      <c r="I240" s="45"/>
      <c r="J240" s="46"/>
      <c r="K240" s="44"/>
      <c r="L240" s="45"/>
      <c r="M240" s="46"/>
      <c r="N240" s="47"/>
      <c r="O240" s="48"/>
      <c r="P240" s="48"/>
      <c r="Q240"/>
      <c r="R240"/>
      <c r="S240"/>
      <c r="T240" s="50"/>
      <c r="U240" s="50"/>
      <c r="V240" s="50"/>
      <c r="W240" s="50"/>
      <c r="X240" s="50"/>
      <c r="Y240" s="50"/>
      <c r="Z240" s="50"/>
      <c r="AA240" s="50"/>
      <c r="AB240" s="50"/>
      <c r="AC240" s="50"/>
      <c r="AF240"/>
      <c r="AG240"/>
      <c r="AH240" s="66"/>
      <c r="AJ240"/>
    </row>
    <row r="241" spans="1:36" ht="15" x14ac:dyDescent="0.25">
      <c r="A241"/>
      <c r="B241"/>
      <c r="C241"/>
      <c r="D241" s="43"/>
      <c r="E241" s="44"/>
      <c r="F241" s="45"/>
      <c r="G241" s="46"/>
      <c r="H241" s="44"/>
      <c r="I241" s="45"/>
      <c r="J241" s="46"/>
      <c r="K241" s="44"/>
      <c r="L241" s="45"/>
      <c r="M241" s="46"/>
      <c r="N241" s="47"/>
      <c r="O241" s="48"/>
      <c r="P241" s="48"/>
      <c r="Q241"/>
      <c r="R241"/>
      <c r="S241"/>
      <c r="T241" s="50"/>
      <c r="U241" s="50"/>
      <c r="V241" s="50"/>
      <c r="W241" s="50"/>
      <c r="X241" s="50"/>
      <c r="Y241" s="50"/>
      <c r="Z241" s="50"/>
      <c r="AA241" s="50"/>
      <c r="AB241" s="50"/>
      <c r="AC241" s="50"/>
      <c r="AF241"/>
      <c r="AG241"/>
      <c r="AH241" s="66"/>
      <c r="AJ241"/>
    </row>
    <row r="242" spans="1:36" ht="15" x14ac:dyDescent="0.25">
      <c r="A242"/>
      <c r="B242"/>
      <c r="C242"/>
      <c r="D242" s="43"/>
      <c r="E242" s="44"/>
      <c r="F242" s="45"/>
      <c r="G242" s="46"/>
      <c r="H242" s="44"/>
      <c r="I242" s="45"/>
      <c r="J242" s="46"/>
      <c r="K242" s="44"/>
      <c r="L242" s="45"/>
      <c r="M242" s="46"/>
      <c r="N242" s="47"/>
      <c r="O242" s="48"/>
      <c r="P242" s="48"/>
      <c r="Q242"/>
      <c r="R242"/>
      <c r="S242"/>
      <c r="T242" s="50"/>
      <c r="U242" s="50"/>
      <c r="V242" s="50"/>
      <c r="W242" s="50"/>
      <c r="X242" s="50"/>
      <c r="Y242" s="50"/>
      <c r="Z242" s="50"/>
      <c r="AA242" s="50"/>
      <c r="AB242" s="50"/>
      <c r="AC242" s="50"/>
      <c r="AF242"/>
      <c r="AG242"/>
      <c r="AH242" s="66"/>
      <c r="AJ242"/>
    </row>
    <row r="243" spans="1:36" ht="15" x14ac:dyDescent="0.25">
      <c r="A243"/>
      <c r="B243"/>
      <c r="C243"/>
      <c r="D243" s="43"/>
      <c r="E243" s="44"/>
      <c r="F243" s="45"/>
      <c r="G243" s="46"/>
      <c r="H243" s="44"/>
      <c r="I243" s="45"/>
      <c r="J243" s="46"/>
      <c r="K243" s="44"/>
      <c r="L243" s="45"/>
      <c r="M243" s="46"/>
      <c r="N243" s="47"/>
      <c r="O243" s="48"/>
      <c r="P243" s="48"/>
      <c r="Q243"/>
      <c r="R243"/>
      <c r="S243"/>
      <c r="T243" s="50"/>
      <c r="U243" s="50"/>
      <c r="V243" s="50"/>
      <c r="W243" s="50"/>
      <c r="X243" s="50"/>
      <c r="Y243" s="50"/>
      <c r="Z243" s="50"/>
      <c r="AA243" s="50"/>
      <c r="AB243" s="50"/>
      <c r="AC243" s="50"/>
      <c r="AF243"/>
      <c r="AG243"/>
      <c r="AH243" s="66"/>
      <c r="AJ243"/>
    </row>
    <row r="244" spans="1:36" ht="15" x14ac:dyDescent="0.25">
      <c r="A244"/>
      <c r="B244"/>
      <c r="C244"/>
      <c r="D244" s="43"/>
      <c r="E244" s="44"/>
      <c r="F244" s="45"/>
      <c r="G244" s="46"/>
      <c r="H244" s="44"/>
      <c r="I244" s="45"/>
      <c r="J244" s="46"/>
      <c r="K244" s="44"/>
      <c r="L244" s="45"/>
      <c r="M244" s="46"/>
      <c r="N244" s="47"/>
      <c r="O244" s="48"/>
      <c r="P244" s="48"/>
      <c r="Q244"/>
      <c r="R244"/>
      <c r="S244"/>
      <c r="T244" s="50"/>
      <c r="U244" s="50"/>
      <c r="V244" s="50"/>
      <c r="W244" s="50"/>
      <c r="X244" s="50"/>
      <c r="Y244" s="50"/>
      <c r="Z244" s="50"/>
      <c r="AA244" s="50"/>
      <c r="AB244" s="50"/>
      <c r="AC244" s="50"/>
      <c r="AF244"/>
      <c r="AG244"/>
      <c r="AH244" s="66"/>
      <c r="AJ244"/>
    </row>
    <row r="245" spans="1:36" ht="15" x14ac:dyDescent="0.25">
      <c r="A245"/>
      <c r="B245"/>
      <c r="C245"/>
      <c r="D245" s="43"/>
      <c r="E245" s="44"/>
      <c r="F245" s="45"/>
      <c r="G245" s="46"/>
      <c r="H245" s="44"/>
      <c r="I245" s="45"/>
      <c r="J245" s="46"/>
      <c r="K245" s="44"/>
      <c r="L245" s="45"/>
      <c r="M245" s="46"/>
      <c r="N245" s="47"/>
      <c r="O245" s="48"/>
      <c r="P245" s="48"/>
      <c r="Q245"/>
      <c r="R245"/>
      <c r="S245"/>
      <c r="T245" s="50"/>
      <c r="U245" s="50"/>
      <c r="V245" s="50"/>
      <c r="W245" s="50"/>
      <c r="X245" s="50"/>
      <c r="Y245" s="50"/>
      <c r="Z245" s="50"/>
      <c r="AA245" s="50"/>
      <c r="AB245" s="50"/>
      <c r="AC245" s="50"/>
      <c r="AF245"/>
      <c r="AG245"/>
      <c r="AH245" s="66"/>
      <c r="AJ245"/>
    </row>
    <row r="246" spans="1:36" ht="15" x14ac:dyDescent="0.25">
      <c r="A246"/>
      <c r="B246"/>
      <c r="C246"/>
      <c r="D246" s="43"/>
      <c r="E246" s="44"/>
      <c r="F246" s="45"/>
      <c r="G246" s="46"/>
      <c r="H246" s="44"/>
      <c r="I246" s="45"/>
      <c r="J246" s="46"/>
      <c r="K246" s="44"/>
      <c r="L246" s="45"/>
      <c r="M246" s="46"/>
      <c r="N246" s="47"/>
      <c r="O246" s="48"/>
      <c r="P246" s="48"/>
      <c r="Q246"/>
      <c r="R246"/>
      <c r="S246"/>
      <c r="T246" s="50"/>
      <c r="U246" s="50"/>
      <c r="V246" s="50"/>
      <c r="W246" s="50"/>
      <c r="X246" s="50"/>
      <c r="Y246" s="50"/>
      <c r="Z246" s="50"/>
      <c r="AA246" s="50"/>
      <c r="AB246" s="50"/>
      <c r="AC246" s="50"/>
      <c r="AF246"/>
      <c r="AG246"/>
      <c r="AH246" s="66"/>
      <c r="AJ246"/>
    </row>
    <row r="247" spans="1:36" ht="15" x14ac:dyDescent="0.25">
      <c r="A247"/>
      <c r="B247"/>
      <c r="C247"/>
      <c r="D247" s="43"/>
      <c r="E247" s="44"/>
      <c r="F247" s="45"/>
      <c r="G247" s="46"/>
      <c r="H247" s="44"/>
      <c r="I247" s="45"/>
      <c r="J247" s="46"/>
      <c r="K247" s="44"/>
      <c r="L247" s="45"/>
      <c r="M247" s="46"/>
      <c r="N247" s="47"/>
      <c r="O247" s="48"/>
      <c r="P247" s="48"/>
      <c r="Q247"/>
      <c r="R247"/>
      <c r="S247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F247"/>
      <c r="AG247"/>
      <c r="AH247" s="66"/>
      <c r="AJ247"/>
    </row>
    <row r="248" spans="1:36" ht="15" x14ac:dyDescent="0.25">
      <c r="A248"/>
      <c r="B248"/>
      <c r="C248"/>
      <c r="D248" s="43"/>
      <c r="E248" s="44"/>
      <c r="F248" s="45"/>
      <c r="G248" s="46"/>
      <c r="H248" s="44"/>
      <c r="I248" s="45"/>
      <c r="J248" s="46"/>
      <c r="K248" s="44"/>
      <c r="L248" s="45"/>
      <c r="M248" s="46"/>
      <c r="N248" s="47"/>
      <c r="O248" s="48"/>
      <c r="P248" s="48"/>
      <c r="Q248"/>
      <c r="R248"/>
      <c r="S248"/>
      <c r="T248" s="50"/>
      <c r="U248" s="50"/>
      <c r="V248" s="50"/>
      <c r="W248" s="50"/>
      <c r="X248" s="50"/>
      <c r="Y248" s="50"/>
      <c r="Z248" s="50"/>
      <c r="AA248" s="50"/>
      <c r="AB248" s="50"/>
      <c r="AC248" s="50"/>
      <c r="AF248"/>
      <c r="AG248"/>
      <c r="AH248" s="66"/>
      <c r="AJ248"/>
    </row>
    <row r="249" spans="1:36" ht="15" x14ac:dyDescent="0.25">
      <c r="A249"/>
      <c r="B249"/>
      <c r="C249"/>
      <c r="D249" s="43"/>
      <c r="E249" s="44"/>
      <c r="F249" s="45"/>
      <c r="G249" s="46"/>
      <c r="H249" s="44"/>
      <c r="I249" s="45"/>
      <c r="J249" s="46"/>
      <c r="K249" s="44"/>
      <c r="L249" s="45"/>
      <c r="M249" s="46"/>
      <c r="N249" s="47"/>
      <c r="O249" s="48"/>
      <c r="P249" s="48"/>
      <c r="Q249"/>
      <c r="R249"/>
      <c r="S249"/>
      <c r="T249" s="50"/>
      <c r="U249" s="50"/>
      <c r="V249" s="50"/>
      <c r="W249" s="50"/>
      <c r="X249" s="50"/>
      <c r="Y249" s="50"/>
      <c r="Z249" s="50"/>
      <c r="AA249" s="50"/>
      <c r="AB249" s="50"/>
      <c r="AC249" s="50"/>
      <c r="AF249"/>
      <c r="AG249"/>
      <c r="AH249" s="66"/>
      <c r="AJ249"/>
    </row>
    <row r="250" spans="1:36" ht="15" x14ac:dyDescent="0.25">
      <c r="A250"/>
      <c r="B250"/>
      <c r="C250"/>
      <c r="D250" s="43"/>
      <c r="E250" s="44"/>
      <c r="F250" s="45"/>
      <c r="G250" s="46"/>
      <c r="H250" s="44"/>
      <c r="I250" s="45"/>
      <c r="J250" s="46"/>
      <c r="K250" s="44"/>
      <c r="L250" s="45"/>
      <c r="M250" s="46"/>
      <c r="N250" s="47"/>
      <c r="O250" s="48"/>
      <c r="P250" s="48"/>
      <c r="Q250"/>
      <c r="R250"/>
      <c r="S250"/>
      <c r="T250" s="50"/>
      <c r="U250" s="50"/>
      <c r="V250" s="50"/>
      <c r="W250" s="50"/>
      <c r="X250" s="50"/>
      <c r="Y250" s="50"/>
      <c r="Z250" s="50"/>
      <c r="AA250" s="50"/>
      <c r="AB250" s="50"/>
      <c r="AC250" s="50"/>
      <c r="AF250"/>
      <c r="AG250"/>
      <c r="AH250" s="66"/>
      <c r="AJ250"/>
    </row>
    <row r="251" spans="1:36" ht="15" x14ac:dyDescent="0.25">
      <c r="A251"/>
      <c r="B251"/>
      <c r="C251"/>
      <c r="D251" s="43"/>
      <c r="E251" s="44"/>
      <c r="F251" s="45"/>
      <c r="G251" s="46"/>
      <c r="H251" s="44"/>
      <c r="I251" s="45"/>
      <c r="J251" s="46"/>
      <c r="K251" s="44"/>
      <c r="L251" s="45"/>
      <c r="M251" s="46"/>
      <c r="N251" s="47"/>
      <c r="O251" s="48"/>
      <c r="P251" s="48"/>
      <c r="Q251"/>
      <c r="R251"/>
      <c r="S251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F251"/>
      <c r="AG251"/>
      <c r="AH251" s="66"/>
      <c r="AJ251"/>
    </row>
    <row r="252" spans="1:36" ht="15" x14ac:dyDescent="0.25">
      <c r="A252"/>
      <c r="B252"/>
      <c r="C252"/>
      <c r="D252" s="43"/>
      <c r="E252" s="44"/>
      <c r="F252" s="45"/>
      <c r="G252" s="46"/>
      <c r="H252" s="44"/>
      <c r="I252" s="45"/>
      <c r="J252" s="46"/>
      <c r="K252" s="44"/>
      <c r="L252" s="45"/>
      <c r="M252" s="46"/>
      <c r="N252" s="47"/>
      <c r="O252" s="48"/>
      <c r="P252" s="48"/>
      <c r="Q252"/>
      <c r="R252"/>
      <c r="S252"/>
      <c r="T252" s="50"/>
      <c r="U252" s="50"/>
      <c r="V252" s="50"/>
      <c r="W252" s="50"/>
      <c r="X252" s="50"/>
      <c r="Y252" s="50"/>
      <c r="Z252" s="50"/>
      <c r="AA252" s="50"/>
      <c r="AB252" s="50"/>
      <c r="AC252" s="50"/>
      <c r="AF252"/>
      <c r="AG252"/>
      <c r="AH252" s="66"/>
      <c r="AJ252"/>
    </row>
    <row r="253" spans="1:36" ht="15" x14ac:dyDescent="0.25">
      <c r="A253"/>
      <c r="B253"/>
      <c r="C253"/>
      <c r="D253" s="43"/>
      <c r="E253" s="44"/>
      <c r="F253" s="45"/>
      <c r="G253" s="46"/>
      <c r="H253" s="44"/>
      <c r="I253" s="45"/>
      <c r="J253" s="46"/>
      <c r="K253" s="44"/>
      <c r="L253" s="45"/>
      <c r="M253" s="46"/>
      <c r="N253" s="47"/>
      <c r="O253" s="48"/>
      <c r="P253" s="48"/>
      <c r="Q253"/>
      <c r="R253"/>
      <c r="S253"/>
      <c r="T253" s="50"/>
      <c r="U253" s="50"/>
      <c r="V253" s="50"/>
      <c r="W253" s="50"/>
      <c r="X253" s="50"/>
      <c r="Y253" s="50"/>
      <c r="Z253" s="50"/>
      <c r="AA253" s="50"/>
      <c r="AB253" s="50"/>
      <c r="AC253" s="50"/>
      <c r="AF253"/>
      <c r="AG253"/>
      <c r="AH253" s="66"/>
      <c r="AJ253"/>
    </row>
    <row r="254" spans="1:36" ht="15" x14ac:dyDescent="0.25">
      <c r="A254"/>
      <c r="B254"/>
      <c r="C254"/>
      <c r="D254" s="43"/>
      <c r="E254" s="44"/>
      <c r="F254" s="45"/>
      <c r="G254" s="46"/>
      <c r="H254" s="44"/>
      <c r="I254" s="45"/>
      <c r="J254" s="46"/>
      <c r="K254" s="44"/>
      <c r="L254" s="45"/>
      <c r="M254" s="46"/>
      <c r="N254" s="47"/>
      <c r="O254" s="48"/>
      <c r="P254" s="48"/>
      <c r="Q254"/>
      <c r="R254"/>
      <c r="S254"/>
      <c r="T254" s="50"/>
      <c r="U254" s="50"/>
      <c r="V254" s="50"/>
      <c r="W254" s="50"/>
      <c r="X254" s="50"/>
      <c r="Y254" s="50"/>
      <c r="Z254" s="50"/>
      <c r="AA254" s="50"/>
      <c r="AB254" s="50"/>
      <c r="AC254" s="50"/>
      <c r="AF254"/>
      <c r="AG254"/>
      <c r="AH254" s="66"/>
      <c r="AJ254"/>
    </row>
    <row r="255" spans="1:36" ht="15" x14ac:dyDescent="0.25">
      <c r="A255"/>
      <c r="B255"/>
      <c r="C255"/>
      <c r="D255" s="43"/>
      <c r="E255" s="44"/>
      <c r="F255" s="45"/>
      <c r="G255" s="46"/>
      <c r="H255" s="44"/>
      <c r="I255" s="45"/>
      <c r="J255" s="46"/>
      <c r="K255" s="44"/>
      <c r="L255" s="45"/>
      <c r="M255" s="46"/>
      <c r="N255" s="47"/>
      <c r="O255" s="48"/>
      <c r="P255" s="48"/>
      <c r="Q255"/>
      <c r="R255"/>
      <c r="S255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F255"/>
      <c r="AG255"/>
      <c r="AH255" s="66"/>
      <c r="AJ255"/>
    </row>
    <row r="256" spans="1:36" ht="15" x14ac:dyDescent="0.25">
      <c r="A256"/>
      <c r="B256"/>
      <c r="C256"/>
      <c r="D256" s="43"/>
      <c r="E256" s="44"/>
      <c r="F256" s="45"/>
      <c r="G256" s="46"/>
      <c r="H256" s="44"/>
      <c r="I256" s="45"/>
      <c r="J256" s="46"/>
      <c r="K256" s="44"/>
      <c r="L256" s="45"/>
      <c r="M256" s="46"/>
      <c r="N256" s="47"/>
      <c r="O256" s="48"/>
      <c r="P256" s="48"/>
      <c r="Q256"/>
      <c r="R256"/>
      <c r="S256"/>
      <c r="T256" s="50"/>
      <c r="U256" s="50"/>
      <c r="V256" s="50"/>
      <c r="W256" s="50"/>
      <c r="X256" s="50"/>
      <c r="Y256" s="50"/>
      <c r="Z256" s="50"/>
      <c r="AA256" s="50"/>
      <c r="AB256" s="50"/>
      <c r="AC256" s="50"/>
      <c r="AF256"/>
      <c r="AG256"/>
      <c r="AH256" s="66"/>
      <c r="AJ256"/>
    </row>
    <row r="257" spans="1:36" ht="15" x14ac:dyDescent="0.25">
      <c r="A257"/>
      <c r="B257"/>
      <c r="C257"/>
      <c r="D257" s="43"/>
      <c r="E257" s="44"/>
      <c r="F257" s="45"/>
      <c r="G257" s="46"/>
      <c r="H257" s="44"/>
      <c r="I257" s="45"/>
      <c r="J257" s="46"/>
      <c r="K257" s="44"/>
      <c r="L257" s="45"/>
      <c r="M257" s="46"/>
      <c r="N257" s="47"/>
      <c r="O257" s="48"/>
      <c r="P257" s="48"/>
      <c r="Q257"/>
      <c r="R257"/>
      <c r="S257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F257"/>
      <c r="AG257"/>
      <c r="AH257" s="66"/>
      <c r="AJ257"/>
    </row>
    <row r="258" spans="1:36" ht="15" x14ac:dyDescent="0.25">
      <c r="A258"/>
      <c r="B258"/>
      <c r="C258"/>
      <c r="D258" s="43"/>
      <c r="E258" s="44"/>
      <c r="F258" s="45"/>
      <c r="G258" s="46"/>
      <c r="H258" s="44"/>
      <c r="I258" s="45"/>
      <c r="J258" s="46"/>
      <c r="K258" s="44"/>
      <c r="L258" s="45"/>
      <c r="M258" s="46"/>
      <c r="N258" s="47"/>
      <c r="O258" s="48"/>
      <c r="P258" s="48"/>
      <c r="Q258"/>
      <c r="R258"/>
      <c r="S258"/>
      <c r="T258" s="50"/>
      <c r="U258" s="50"/>
      <c r="V258" s="50"/>
      <c r="W258" s="50"/>
      <c r="X258" s="50"/>
      <c r="Y258" s="50"/>
      <c r="Z258" s="50"/>
      <c r="AA258" s="50"/>
      <c r="AB258" s="50"/>
      <c r="AC258" s="50"/>
      <c r="AF258"/>
      <c r="AG258"/>
      <c r="AH258" s="66"/>
      <c r="AJ258"/>
    </row>
    <row r="259" spans="1:36" ht="15" x14ac:dyDescent="0.25">
      <c r="A259"/>
      <c r="B259"/>
      <c r="C259"/>
      <c r="D259" s="43"/>
      <c r="E259" s="44"/>
      <c r="F259" s="45"/>
      <c r="G259" s="46"/>
      <c r="H259" s="44"/>
      <c r="I259" s="45"/>
      <c r="J259" s="46"/>
      <c r="K259" s="44"/>
      <c r="L259" s="45"/>
      <c r="M259" s="46"/>
      <c r="N259" s="47"/>
      <c r="O259" s="48"/>
      <c r="P259" s="48"/>
      <c r="Q259"/>
      <c r="R259"/>
      <c r="S259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F259"/>
      <c r="AG259"/>
      <c r="AH259" s="66"/>
      <c r="AJ259"/>
    </row>
    <row r="260" spans="1:36" ht="15" x14ac:dyDescent="0.25">
      <c r="A260"/>
      <c r="B260"/>
      <c r="C260"/>
      <c r="D260" s="43"/>
      <c r="E260" s="44"/>
      <c r="F260" s="45"/>
      <c r="G260" s="46"/>
      <c r="H260" s="44"/>
      <c r="I260" s="45"/>
      <c r="J260" s="46"/>
      <c r="K260" s="44"/>
      <c r="L260" s="45"/>
      <c r="M260" s="46"/>
      <c r="N260" s="47"/>
      <c r="O260" s="48"/>
      <c r="P260" s="48"/>
      <c r="Q260"/>
      <c r="R260"/>
      <c r="S260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F260"/>
      <c r="AG260"/>
      <c r="AH260" s="66"/>
      <c r="AJ260"/>
    </row>
    <row r="261" spans="1:36" ht="15" x14ac:dyDescent="0.25">
      <c r="A261"/>
      <c r="B261"/>
      <c r="C261"/>
      <c r="D261" s="43"/>
      <c r="E261" s="44"/>
      <c r="F261" s="45"/>
      <c r="G261" s="46"/>
      <c r="H261" s="44"/>
      <c r="I261" s="45"/>
      <c r="J261" s="46"/>
      <c r="K261" s="44"/>
      <c r="L261" s="45"/>
      <c r="M261" s="46"/>
      <c r="N261" s="47"/>
      <c r="O261" s="48"/>
      <c r="P261" s="48"/>
      <c r="Q261"/>
      <c r="R261"/>
      <c r="S261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F261"/>
      <c r="AG261"/>
      <c r="AH261" s="66"/>
      <c r="AJ261"/>
    </row>
    <row r="262" spans="1:36" ht="15" x14ac:dyDescent="0.25">
      <c r="A262"/>
      <c r="B262"/>
      <c r="C262"/>
      <c r="D262" s="43"/>
      <c r="E262" s="44"/>
      <c r="F262" s="45"/>
      <c r="G262" s="46"/>
      <c r="H262" s="44"/>
      <c r="I262" s="45"/>
      <c r="J262" s="46"/>
      <c r="K262" s="44"/>
      <c r="L262" s="45"/>
      <c r="M262" s="46"/>
      <c r="N262" s="47"/>
      <c r="O262" s="48"/>
      <c r="P262" s="48"/>
      <c r="Q262"/>
      <c r="R262"/>
      <c r="S262"/>
      <c r="T262" s="50"/>
      <c r="U262" s="50"/>
      <c r="V262" s="50"/>
      <c r="W262" s="50"/>
      <c r="X262" s="50"/>
      <c r="Y262" s="50"/>
      <c r="Z262" s="50"/>
      <c r="AA262" s="50"/>
      <c r="AB262" s="50"/>
      <c r="AC262" s="50"/>
      <c r="AF262"/>
      <c r="AG262"/>
      <c r="AH262" s="66"/>
      <c r="AJ262"/>
    </row>
    <row r="263" spans="1:36" ht="15" x14ac:dyDescent="0.25">
      <c r="A263"/>
      <c r="B263"/>
      <c r="C263"/>
      <c r="D263" s="43"/>
      <c r="E263" s="44"/>
      <c r="F263" s="45"/>
      <c r="G263" s="46"/>
      <c r="H263" s="44"/>
      <c r="I263" s="45"/>
      <c r="J263" s="46"/>
      <c r="K263" s="44"/>
      <c r="L263" s="45"/>
      <c r="M263" s="46"/>
      <c r="N263" s="47"/>
      <c r="O263" s="48"/>
      <c r="P263" s="48"/>
      <c r="Q263"/>
      <c r="R263"/>
      <c r="S263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F263"/>
      <c r="AG263"/>
      <c r="AH263" s="66"/>
      <c r="AJ263"/>
    </row>
    <row r="264" spans="1:36" ht="15" x14ac:dyDescent="0.25">
      <c r="A264"/>
      <c r="B264"/>
      <c r="C264"/>
      <c r="D264" s="43"/>
      <c r="E264" s="44"/>
      <c r="F264" s="45"/>
      <c r="G264" s="46"/>
      <c r="H264" s="44"/>
      <c r="I264" s="45"/>
      <c r="J264" s="46"/>
      <c r="K264" s="44"/>
      <c r="L264" s="45"/>
      <c r="M264" s="46"/>
      <c r="N264" s="47"/>
      <c r="O264" s="48"/>
      <c r="P264" s="48"/>
      <c r="Q264"/>
      <c r="R264"/>
      <c r="S264"/>
      <c r="T264" s="50"/>
      <c r="U264" s="50"/>
      <c r="V264" s="50"/>
      <c r="W264" s="50"/>
      <c r="X264" s="50"/>
      <c r="Y264" s="50"/>
      <c r="Z264" s="50"/>
      <c r="AA264" s="50"/>
      <c r="AB264" s="50"/>
      <c r="AC264" s="50"/>
      <c r="AF264"/>
      <c r="AG264"/>
      <c r="AH264" s="66"/>
      <c r="AJ264"/>
    </row>
    <row r="265" spans="1:36" ht="15" x14ac:dyDescent="0.25">
      <c r="A265"/>
      <c r="B265"/>
      <c r="C265"/>
      <c r="D265" s="43"/>
      <c r="E265" s="44"/>
      <c r="F265" s="45"/>
      <c r="G265" s="46"/>
      <c r="H265" s="44"/>
      <c r="I265" s="45"/>
      <c r="J265" s="46"/>
      <c r="K265" s="44"/>
      <c r="L265" s="45"/>
      <c r="M265" s="46"/>
      <c r="N265" s="47"/>
      <c r="O265" s="48"/>
      <c r="P265" s="48"/>
      <c r="Q265"/>
      <c r="R265"/>
      <c r="S265"/>
      <c r="T265" s="50"/>
      <c r="U265" s="50"/>
      <c r="V265" s="50"/>
      <c r="W265" s="50"/>
      <c r="X265" s="50"/>
      <c r="Y265" s="50"/>
      <c r="Z265" s="50"/>
      <c r="AA265" s="50"/>
      <c r="AB265" s="50"/>
      <c r="AC265" s="50"/>
      <c r="AF265"/>
      <c r="AG265"/>
      <c r="AH265" s="66"/>
      <c r="AJ265"/>
    </row>
    <row r="266" spans="1:36" ht="15" x14ac:dyDescent="0.25">
      <c r="A266"/>
      <c r="B266"/>
      <c r="C266"/>
      <c r="D266" s="43"/>
      <c r="E266" s="44"/>
      <c r="F266" s="45"/>
      <c r="G266" s="46"/>
      <c r="H266" s="44"/>
      <c r="I266" s="45"/>
      <c r="J266" s="46"/>
      <c r="K266" s="44"/>
      <c r="L266" s="45"/>
      <c r="M266" s="46"/>
      <c r="N266" s="47"/>
      <c r="O266" s="48"/>
      <c r="P266" s="48"/>
      <c r="Q266"/>
      <c r="R266"/>
      <c r="S266"/>
      <c r="T266" s="50"/>
      <c r="U266" s="50"/>
      <c r="V266" s="50"/>
      <c r="W266" s="50"/>
      <c r="X266" s="50"/>
      <c r="Y266" s="50"/>
      <c r="Z266" s="50"/>
      <c r="AA266" s="50"/>
      <c r="AB266" s="50"/>
      <c r="AC266" s="50"/>
      <c r="AF266"/>
      <c r="AG266"/>
      <c r="AH266" s="66"/>
      <c r="AJ266"/>
    </row>
    <row r="267" spans="1:36" ht="15" x14ac:dyDescent="0.25">
      <c r="A267"/>
      <c r="B267"/>
      <c r="C267"/>
      <c r="D267" s="43"/>
      <c r="E267" s="44"/>
      <c r="F267" s="45"/>
      <c r="G267" s="46"/>
      <c r="H267" s="44"/>
      <c r="I267" s="45"/>
      <c r="J267" s="46"/>
      <c r="K267" s="44"/>
      <c r="L267" s="45"/>
      <c r="M267" s="46"/>
      <c r="N267" s="47"/>
      <c r="O267" s="48"/>
      <c r="P267" s="48"/>
      <c r="Q267"/>
      <c r="R267"/>
      <c r="S267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F267"/>
      <c r="AG267"/>
      <c r="AH267" s="66"/>
      <c r="AJ267"/>
    </row>
    <row r="268" spans="1:36" ht="15" x14ac:dyDescent="0.25">
      <c r="A268"/>
      <c r="B268"/>
      <c r="C268"/>
      <c r="D268" s="43"/>
      <c r="E268" s="44"/>
      <c r="F268" s="45"/>
      <c r="G268" s="46"/>
      <c r="H268" s="44"/>
      <c r="I268" s="45"/>
      <c r="J268" s="46"/>
      <c r="K268" s="44"/>
      <c r="L268" s="45"/>
      <c r="M268" s="46"/>
      <c r="N268" s="47"/>
      <c r="O268" s="48"/>
      <c r="P268" s="48"/>
      <c r="Q268"/>
      <c r="R268"/>
      <c r="S268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F268"/>
      <c r="AG268"/>
      <c r="AH268" s="66"/>
      <c r="AJ268"/>
    </row>
    <row r="269" spans="1:36" ht="15" x14ac:dyDescent="0.25">
      <c r="A269"/>
      <c r="B269"/>
      <c r="C269"/>
      <c r="D269" s="43"/>
      <c r="E269" s="44"/>
      <c r="F269" s="45"/>
      <c r="G269" s="46"/>
      <c r="H269" s="44"/>
      <c r="I269" s="45"/>
      <c r="J269" s="46"/>
      <c r="K269" s="44"/>
      <c r="L269" s="45"/>
      <c r="M269" s="46"/>
      <c r="N269" s="47"/>
      <c r="O269" s="48"/>
      <c r="P269" s="48"/>
      <c r="Q269"/>
      <c r="R269"/>
      <c r="S269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F269"/>
      <c r="AG269"/>
      <c r="AH269" s="66"/>
      <c r="AJ269"/>
    </row>
    <row r="270" spans="1:36" ht="15" x14ac:dyDescent="0.25">
      <c r="A270"/>
      <c r="B270"/>
      <c r="C270"/>
      <c r="D270" s="43"/>
      <c r="E270" s="44"/>
      <c r="F270" s="45"/>
      <c r="G270" s="46"/>
      <c r="H270" s="44"/>
      <c r="I270" s="45"/>
      <c r="J270" s="46"/>
      <c r="K270" s="44"/>
      <c r="L270" s="45"/>
      <c r="M270" s="46"/>
      <c r="N270" s="47"/>
      <c r="O270" s="48"/>
      <c r="P270" s="48"/>
      <c r="Q270"/>
      <c r="R270"/>
      <c r="S270"/>
      <c r="T270" s="50"/>
      <c r="U270" s="50"/>
      <c r="V270" s="50"/>
      <c r="W270" s="50"/>
      <c r="X270" s="50"/>
      <c r="Y270" s="50"/>
      <c r="Z270" s="50"/>
      <c r="AA270" s="50"/>
      <c r="AB270" s="50"/>
      <c r="AC270" s="50"/>
      <c r="AF270"/>
      <c r="AG270"/>
      <c r="AH270" s="66"/>
      <c r="AJ270"/>
    </row>
    <row r="271" spans="1:36" ht="15" x14ac:dyDescent="0.25">
      <c r="A271"/>
      <c r="B271"/>
      <c r="C271"/>
      <c r="D271" s="43"/>
      <c r="E271" s="44"/>
      <c r="F271" s="45"/>
      <c r="G271" s="46"/>
      <c r="H271" s="44"/>
      <c r="I271" s="45"/>
      <c r="J271" s="46"/>
      <c r="K271" s="44"/>
      <c r="L271" s="45"/>
      <c r="M271" s="46"/>
      <c r="N271" s="47"/>
      <c r="O271" s="48"/>
      <c r="P271" s="48"/>
      <c r="Q271"/>
      <c r="R271"/>
      <c r="S271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F271"/>
      <c r="AG271"/>
      <c r="AH271" s="66"/>
      <c r="AJ271"/>
    </row>
    <row r="272" spans="1:36" ht="15" x14ac:dyDescent="0.25">
      <c r="A272"/>
      <c r="B272"/>
      <c r="C272"/>
      <c r="D272" s="43"/>
      <c r="E272" s="44"/>
      <c r="F272" s="45"/>
      <c r="G272" s="46"/>
      <c r="H272" s="44"/>
      <c r="I272" s="45"/>
      <c r="J272" s="46"/>
      <c r="K272" s="44"/>
      <c r="L272" s="45"/>
      <c r="M272" s="46"/>
      <c r="N272" s="47"/>
      <c r="O272" s="48"/>
      <c r="P272" s="48"/>
      <c r="Q272"/>
      <c r="R272"/>
      <c r="S272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F272"/>
      <c r="AG272"/>
      <c r="AH272" s="66"/>
      <c r="AJ272"/>
    </row>
    <row r="273" spans="1:36" ht="15" x14ac:dyDescent="0.25">
      <c r="A273"/>
      <c r="B273"/>
      <c r="C273"/>
      <c r="D273" s="43"/>
      <c r="E273" s="44"/>
      <c r="F273" s="45"/>
      <c r="G273" s="46"/>
      <c r="H273" s="44"/>
      <c r="I273" s="45"/>
      <c r="J273" s="46"/>
      <c r="K273" s="44"/>
      <c r="L273" s="45"/>
      <c r="M273" s="46"/>
      <c r="N273" s="47"/>
      <c r="O273" s="48"/>
      <c r="P273" s="48"/>
      <c r="Q273"/>
      <c r="R273"/>
      <c r="S273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F273"/>
      <c r="AG273"/>
      <c r="AH273" s="66"/>
      <c r="AJ273"/>
    </row>
    <row r="274" spans="1:36" ht="15" x14ac:dyDescent="0.25">
      <c r="A274"/>
      <c r="B274"/>
      <c r="C274"/>
      <c r="D274" s="43"/>
      <c r="E274" s="44"/>
      <c r="F274" s="45"/>
      <c r="G274" s="46"/>
      <c r="H274" s="44"/>
      <c r="I274" s="45"/>
      <c r="J274" s="46"/>
      <c r="K274" s="44"/>
      <c r="L274" s="45"/>
      <c r="M274" s="46"/>
      <c r="N274" s="47"/>
      <c r="O274" s="48"/>
      <c r="P274" s="48"/>
      <c r="Q274"/>
      <c r="R274"/>
      <c r="S274"/>
      <c r="T274" s="50"/>
      <c r="U274" s="50"/>
      <c r="V274" s="50"/>
      <c r="W274" s="50"/>
      <c r="X274" s="50"/>
      <c r="Y274" s="50"/>
      <c r="Z274" s="50"/>
      <c r="AA274" s="50"/>
      <c r="AB274" s="50"/>
      <c r="AC274" s="50"/>
      <c r="AF274"/>
      <c r="AG274"/>
      <c r="AH274" s="66"/>
      <c r="AJ274"/>
    </row>
    <row r="275" spans="1:36" ht="15" x14ac:dyDescent="0.25">
      <c r="A275"/>
      <c r="B275"/>
      <c r="C275"/>
      <c r="D275" s="43"/>
      <c r="E275" s="44"/>
      <c r="F275" s="45"/>
      <c r="G275" s="46"/>
      <c r="H275" s="44"/>
      <c r="I275" s="45"/>
      <c r="J275" s="46"/>
      <c r="K275" s="44"/>
      <c r="L275" s="45"/>
      <c r="M275" s="46"/>
      <c r="N275" s="47"/>
      <c r="O275" s="48"/>
      <c r="P275" s="48"/>
      <c r="Q275"/>
      <c r="R275"/>
      <c r="S275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F275"/>
      <c r="AG275"/>
      <c r="AH275" s="66"/>
      <c r="AJ275"/>
    </row>
    <row r="276" spans="1:36" ht="15" x14ac:dyDescent="0.25">
      <c r="A276"/>
      <c r="B276"/>
      <c r="C276"/>
      <c r="D276" s="43"/>
      <c r="E276" s="44"/>
      <c r="F276" s="45"/>
      <c r="G276" s="46"/>
      <c r="H276" s="44"/>
      <c r="I276" s="45"/>
      <c r="J276" s="46"/>
      <c r="K276" s="44"/>
      <c r="L276" s="45"/>
      <c r="M276" s="46"/>
      <c r="N276" s="47"/>
      <c r="O276" s="48"/>
      <c r="P276" s="48"/>
      <c r="Q276"/>
      <c r="R276"/>
      <c r="S276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F276"/>
      <c r="AG276"/>
      <c r="AH276" s="66"/>
      <c r="AJ276"/>
    </row>
    <row r="277" spans="1:36" ht="15" x14ac:dyDescent="0.25">
      <c r="A277"/>
      <c r="B277"/>
      <c r="C277"/>
      <c r="D277" s="43"/>
      <c r="E277" s="44"/>
      <c r="F277" s="45"/>
      <c r="G277" s="46"/>
      <c r="H277" s="44"/>
      <c r="I277" s="45"/>
      <c r="J277" s="46"/>
      <c r="K277" s="44"/>
      <c r="L277" s="45"/>
      <c r="M277" s="46"/>
      <c r="N277" s="47"/>
      <c r="O277" s="48"/>
      <c r="P277" s="48"/>
      <c r="Q277"/>
      <c r="R277"/>
      <c r="S277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F277"/>
      <c r="AG277"/>
      <c r="AH277" s="66"/>
      <c r="AJ277"/>
    </row>
    <row r="278" spans="1:36" ht="15" x14ac:dyDescent="0.25">
      <c r="A278"/>
      <c r="B278"/>
      <c r="C278"/>
      <c r="D278" s="43"/>
      <c r="E278" s="44"/>
      <c r="F278" s="45"/>
      <c r="G278" s="46"/>
      <c r="H278" s="44"/>
      <c r="I278" s="45"/>
      <c r="J278" s="46"/>
      <c r="K278" s="44"/>
      <c r="L278" s="45"/>
      <c r="M278" s="46"/>
      <c r="N278" s="47"/>
      <c r="O278" s="48"/>
      <c r="P278" s="48"/>
      <c r="Q278"/>
      <c r="R278"/>
      <c r="S278"/>
      <c r="T278" s="50"/>
      <c r="U278" s="50"/>
      <c r="V278" s="50"/>
      <c r="W278" s="50"/>
      <c r="X278" s="50"/>
      <c r="Y278" s="50"/>
      <c r="Z278" s="50"/>
      <c r="AA278" s="50"/>
      <c r="AB278" s="50"/>
      <c r="AC278" s="50"/>
      <c r="AF278"/>
      <c r="AG278"/>
      <c r="AH278" s="66"/>
      <c r="AJ278"/>
    </row>
    <row r="279" spans="1:36" ht="15" x14ac:dyDescent="0.25">
      <c r="A279"/>
      <c r="B279"/>
      <c r="C279"/>
      <c r="D279" s="43"/>
      <c r="E279" s="44"/>
      <c r="F279" s="45"/>
      <c r="G279" s="46"/>
      <c r="H279" s="44"/>
      <c r="I279" s="45"/>
      <c r="J279" s="46"/>
      <c r="K279" s="44"/>
      <c r="L279" s="45"/>
      <c r="M279" s="46"/>
      <c r="N279" s="47"/>
      <c r="O279" s="48"/>
      <c r="P279" s="48"/>
      <c r="Q279"/>
      <c r="R279"/>
      <c r="S279"/>
      <c r="T279" s="50"/>
      <c r="U279" s="50"/>
      <c r="V279" s="50"/>
      <c r="W279" s="50"/>
      <c r="X279" s="50"/>
      <c r="Y279" s="50"/>
      <c r="Z279" s="50"/>
      <c r="AA279" s="50"/>
      <c r="AB279" s="50"/>
      <c r="AC279" s="50"/>
      <c r="AF279"/>
      <c r="AG279"/>
      <c r="AH279" s="66"/>
      <c r="AJ279"/>
    </row>
    <row r="280" spans="1:36" ht="15" x14ac:dyDescent="0.25">
      <c r="A280"/>
      <c r="B280"/>
      <c r="C280"/>
      <c r="D280" s="43"/>
      <c r="E280" s="44"/>
      <c r="F280" s="45"/>
      <c r="G280" s="46"/>
      <c r="H280" s="44"/>
      <c r="I280" s="45"/>
      <c r="J280" s="46"/>
      <c r="K280" s="44"/>
      <c r="L280" s="45"/>
      <c r="M280" s="46"/>
      <c r="N280" s="47"/>
      <c r="O280" s="48"/>
      <c r="P280" s="48"/>
      <c r="Q280"/>
      <c r="R280"/>
      <c r="S280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F280"/>
      <c r="AG280"/>
      <c r="AH280" s="66"/>
      <c r="AJ280"/>
    </row>
    <row r="281" spans="1:36" ht="15" x14ac:dyDescent="0.25">
      <c r="A281"/>
      <c r="B281"/>
      <c r="C281"/>
      <c r="D281" s="43"/>
      <c r="E281" s="44"/>
      <c r="F281" s="45"/>
      <c r="G281" s="46"/>
      <c r="H281" s="44"/>
      <c r="I281" s="45"/>
      <c r="J281" s="46"/>
      <c r="K281" s="44"/>
      <c r="L281" s="45"/>
      <c r="M281" s="46"/>
      <c r="N281" s="47"/>
      <c r="O281" s="48"/>
      <c r="P281" s="48"/>
      <c r="Q281"/>
      <c r="R281"/>
      <c r="S281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F281"/>
      <c r="AG281"/>
      <c r="AH281" s="66"/>
      <c r="AJ281"/>
    </row>
    <row r="282" spans="1:36" ht="15" x14ac:dyDescent="0.25">
      <c r="A282"/>
      <c r="B282"/>
      <c r="C282"/>
      <c r="D282" s="43"/>
      <c r="E282" s="44"/>
      <c r="F282" s="45"/>
      <c r="G282" s="46"/>
      <c r="H282" s="44"/>
      <c r="I282" s="45"/>
      <c r="J282" s="46"/>
      <c r="K282" s="44"/>
      <c r="L282" s="45"/>
      <c r="M282" s="46"/>
      <c r="N282" s="47"/>
      <c r="O282" s="48"/>
      <c r="P282" s="48"/>
      <c r="Q282"/>
      <c r="R282"/>
      <c r="S282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F282"/>
      <c r="AG282"/>
      <c r="AH282" s="66"/>
      <c r="AJ282"/>
    </row>
    <row r="283" spans="1:36" ht="15" x14ac:dyDescent="0.25">
      <c r="A283"/>
      <c r="B283"/>
      <c r="C283"/>
      <c r="D283" s="43"/>
      <c r="E283" s="44"/>
      <c r="F283" s="45"/>
      <c r="G283" s="46"/>
      <c r="H283" s="44"/>
      <c r="I283" s="45"/>
      <c r="J283" s="46"/>
      <c r="K283" s="44"/>
      <c r="L283" s="45"/>
      <c r="M283" s="46"/>
      <c r="N283" s="47"/>
      <c r="O283" s="48"/>
      <c r="P283" s="48"/>
      <c r="Q283"/>
      <c r="R283"/>
      <c r="S283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F283"/>
      <c r="AG283"/>
      <c r="AH283" s="66"/>
      <c r="AJ283"/>
    </row>
    <row r="284" spans="1:36" ht="15" x14ac:dyDescent="0.25">
      <c r="A284"/>
      <c r="B284"/>
      <c r="C284"/>
      <c r="D284" s="43"/>
      <c r="E284" s="44"/>
      <c r="F284" s="45"/>
      <c r="G284" s="46"/>
      <c r="H284" s="44"/>
      <c r="I284" s="45"/>
      <c r="J284" s="46"/>
      <c r="K284" s="44"/>
      <c r="L284" s="45"/>
      <c r="M284" s="46"/>
      <c r="N284" s="47"/>
      <c r="O284" s="48"/>
      <c r="P284" s="48"/>
      <c r="Q284"/>
      <c r="R284"/>
      <c r="S284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F284"/>
      <c r="AG284"/>
      <c r="AH284" s="66"/>
      <c r="AJ284"/>
    </row>
    <row r="285" spans="1:36" ht="15" x14ac:dyDescent="0.25">
      <c r="A285"/>
      <c r="B285"/>
      <c r="C285"/>
      <c r="D285" s="43"/>
      <c r="E285" s="44"/>
      <c r="F285" s="45"/>
      <c r="G285" s="46"/>
      <c r="H285" s="44"/>
      <c r="I285" s="45"/>
      <c r="J285" s="46"/>
      <c r="K285" s="44"/>
      <c r="L285" s="45"/>
      <c r="M285" s="46"/>
      <c r="N285" s="47"/>
      <c r="O285" s="48"/>
      <c r="P285" s="48"/>
      <c r="Q285"/>
      <c r="R285"/>
      <c r="S285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F285"/>
      <c r="AG285"/>
      <c r="AH285" s="66"/>
      <c r="AJ285"/>
    </row>
    <row r="286" spans="1:36" ht="15" x14ac:dyDescent="0.25">
      <c r="A286"/>
      <c r="B286"/>
      <c r="C286"/>
      <c r="D286" s="43"/>
      <c r="E286" s="44"/>
      <c r="F286" s="45"/>
      <c r="G286" s="46"/>
      <c r="H286" s="44"/>
      <c r="I286" s="45"/>
      <c r="J286" s="46"/>
      <c r="K286" s="44"/>
      <c r="L286" s="45"/>
      <c r="M286" s="46"/>
      <c r="N286" s="47"/>
      <c r="O286" s="48"/>
      <c r="P286" s="48"/>
      <c r="Q286"/>
      <c r="R286"/>
      <c r="S286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F286"/>
      <c r="AG286"/>
      <c r="AH286" s="66"/>
      <c r="AJ286"/>
    </row>
    <row r="287" spans="1:36" ht="15" x14ac:dyDescent="0.25">
      <c r="A287"/>
      <c r="B287"/>
      <c r="C287"/>
      <c r="D287" s="43"/>
      <c r="E287" s="44"/>
      <c r="F287" s="45"/>
      <c r="G287" s="46"/>
      <c r="H287" s="44"/>
      <c r="I287" s="45"/>
      <c r="J287" s="46"/>
      <c r="K287" s="44"/>
      <c r="L287" s="45"/>
      <c r="M287" s="46"/>
      <c r="N287" s="47"/>
      <c r="O287" s="48"/>
      <c r="P287" s="48"/>
      <c r="Q287"/>
      <c r="R287"/>
      <c r="S287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F287"/>
      <c r="AG287"/>
      <c r="AH287" s="66"/>
      <c r="AJ287"/>
    </row>
    <row r="288" spans="1:36" ht="15" x14ac:dyDescent="0.25">
      <c r="A288"/>
      <c r="B288"/>
      <c r="C288"/>
      <c r="D288" s="43"/>
      <c r="E288" s="44"/>
      <c r="F288" s="45"/>
      <c r="G288" s="46"/>
      <c r="H288" s="44"/>
      <c r="I288" s="45"/>
      <c r="J288" s="46"/>
      <c r="K288" s="44"/>
      <c r="L288" s="45"/>
      <c r="M288" s="46"/>
      <c r="N288" s="47"/>
      <c r="O288" s="48"/>
      <c r="P288" s="48"/>
      <c r="Q288"/>
      <c r="R288"/>
      <c r="S288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F288"/>
      <c r="AG288"/>
      <c r="AH288" s="66"/>
      <c r="AJ288"/>
    </row>
    <row r="289" spans="1:36" ht="15" x14ac:dyDescent="0.25">
      <c r="A289"/>
      <c r="B289"/>
      <c r="C289"/>
      <c r="D289" s="43"/>
      <c r="E289" s="44"/>
      <c r="F289" s="45"/>
      <c r="G289" s="46"/>
      <c r="H289" s="44"/>
      <c r="I289" s="45"/>
      <c r="J289" s="46"/>
      <c r="K289" s="44"/>
      <c r="L289" s="45"/>
      <c r="M289" s="46"/>
      <c r="N289" s="47"/>
      <c r="O289" s="48"/>
      <c r="P289" s="48"/>
      <c r="Q289"/>
      <c r="R289"/>
      <c r="S289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F289"/>
      <c r="AG289"/>
      <c r="AH289" s="66"/>
      <c r="AJ289"/>
    </row>
    <row r="290" spans="1:36" ht="15" x14ac:dyDescent="0.25">
      <c r="A290"/>
      <c r="B290"/>
      <c r="C290"/>
      <c r="D290" s="43"/>
      <c r="E290" s="44"/>
      <c r="F290" s="45"/>
      <c r="G290" s="46"/>
      <c r="H290" s="44"/>
      <c r="I290" s="45"/>
      <c r="J290" s="46"/>
      <c r="K290" s="44"/>
      <c r="L290" s="45"/>
      <c r="M290" s="46"/>
      <c r="N290" s="47"/>
      <c r="O290" s="48"/>
      <c r="P290" s="48"/>
      <c r="Q290"/>
      <c r="R290"/>
      <c r="S29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F290"/>
      <c r="AG290"/>
      <c r="AH290" s="66"/>
      <c r="AJ290"/>
    </row>
    <row r="291" spans="1:36" ht="15" x14ac:dyDescent="0.25">
      <c r="A291"/>
      <c r="B291"/>
      <c r="C291"/>
      <c r="D291" s="43"/>
      <c r="E291" s="44"/>
      <c r="F291" s="45"/>
      <c r="G291" s="46"/>
      <c r="H291" s="44"/>
      <c r="I291" s="45"/>
      <c r="J291" s="46"/>
      <c r="K291" s="44"/>
      <c r="L291" s="45"/>
      <c r="M291" s="46"/>
      <c r="N291" s="47"/>
      <c r="O291" s="48"/>
      <c r="P291" s="48"/>
      <c r="Q291"/>
      <c r="R291"/>
      <c r="S291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F291"/>
      <c r="AG291"/>
      <c r="AH291" s="66"/>
      <c r="AJ291"/>
    </row>
    <row r="292" spans="1:36" ht="15" x14ac:dyDescent="0.25">
      <c r="A292"/>
      <c r="B292"/>
      <c r="C292"/>
      <c r="D292" s="43"/>
      <c r="E292" s="44"/>
      <c r="F292" s="45"/>
      <c r="G292" s="46"/>
      <c r="H292" s="44"/>
      <c r="I292" s="45"/>
      <c r="J292" s="46"/>
      <c r="K292" s="44"/>
      <c r="L292" s="45"/>
      <c r="M292" s="46"/>
      <c r="N292" s="47"/>
      <c r="O292" s="48"/>
      <c r="P292" s="48"/>
      <c r="Q292"/>
      <c r="R292"/>
      <c r="S292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F292"/>
      <c r="AG292"/>
      <c r="AH292" s="66"/>
      <c r="AJ292"/>
    </row>
    <row r="293" spans="1:36" s="50" customFormat="1" ht="15" x14ac:dyDescent="0.25">
      <c r="A293"/>
      <c r="B293"/>
      <c r="C293"/>
      <c r="D293" s="43"/>
      <c r="E293" s="44"/>
      <c r="F293" s="45"/>
      <c r="G293" s="46"/>
      <c r="H293" s="44"/>
      <c r="I293" s="45"/>
      <c r="J293" s="46"/>
      <c r="K293" s="44"/>
      <c r="L293" s="45"/>
      <c r="M293" s="46"/>
      <c r="N293" s="47"/>
      <c r="O293" s="48"/>
      <c r="P293" s="48"/>
      <c r="Q293"/>
      <c r="R293"/>
      <c r="S293"/>
      <c r="AD293" s="51"/>
      <c r="AF293"/>
      <c r="AG293"/>
      <c r="AH293" s="66"/>
      <c r="AI293" s="51"/>
      <c r="AJ293"/>
    </row>
    <row r="294" spans="1:36" ht="15" x14ac:dyDescent="0.25">
      <c r="A294"/>
      <c r="B294"/>
      <c r="C294"/>
      <c r="D294" s="43"/>
      <c r="E294" s="44"/>
      <c r="F294" s="45"/>
      <c r="G294" s="46"/>
      <c r="H294" s="44"/>
      <c r="I294" s="45"/>
      <c r="J294" s="46"/>
      <c r="K294" s="44"/>
      <c r="L294" s="45"/>
      <c r="M294" s="46"/>
      <c r="N294" s="47"/>
      <c r="O294" s="48"/>
      <c r="P294" s="48"/>
      <c r="Q294"/>
      <c r="R294"/>
      <c r="S294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F294"/>
      <c r="AG294"/>
      <c r="AH294" s="66"/>
      <c r="AJ294"/>
    </row>
    <row r="295" spans="1:36" ht="15" x14ac:dyDescent="0.25">
      <c r="A295"/>
      <c r="B295"/>
      <c r="C295"/>
      <c r="D295" s="43"/>
      <c r="E295" s="44"/>
      <c r="F295" s="45"/>
      <c r="G295" s="46"/>
      <c r="H295" s="44"/>
      <c r="I295" s="45"/>
      <c r="J295" s="46"/>
      <c r="K295" s="44"/>
      <c r="L295" s="45"/>
      <c r="M295" s="46"/>
      <c r="N295" s="47"/>
      <c r="O295" s="48"/>
      <c r="P295" s="48"/>
      <c r="Q295"/>
      <c r="R295"/>
      <c r="S295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F295"/>
      <c r="AG295"/>
      <c r="AH295" s="66"/>
      <c r="AJ295"/>
    </row>
    <row r="296" spans="1:36" ht="15" x14ac:dyDescent="0.25">
      <c r="A296"/>
      <c r="B296"/>
      <c r="C296"/>
      <c r="D296" s="43"/>
      <c r="E296" s="44"/>
      <c r="F296" s="45"/>
      <c r="G296" s="46"/>
      <c r="H296" s="44"/>
      <c r="I296" s="45"/>
      <c r="J296" s="46"/>
      <c r="K296" s="44"/>
      <c r="L296" s="45"/>
      <c r="M296" s="46"/>
      <c r="N296" s="47"/>
      <c r="O296" s="48"/>
      <c r="P296" s="48"/>
      <c r="Q296"/>
      <c r="R296"/>
      <c r="S296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F296"/>
      <c r="AG296"/>
      <c r="AH296" s="66"/>
      <c r="AJ296"/>
    </row>
    <row r="297" spans="1:36" ht="15" x14ac:dyDescent="0.25">
      <c r="A297"/>
      <c r="B297"/>
      <c r="C297"/>
      <c r="D297" s="43"/>
      <c r="E297" s="44"/>
      <c r="F297" s="45"/>
      <c r="G297" s="46"/>
      <c r="H297" s="44"/>
      <c r="I297" s="45"/>
      <c r="J297" s="46"/>
      <c r="K297" s="44"/>
      <c r="L297" s="45"/>
      <c r="M297" s="46"/>
      <c r="N297" s="47"/>
      <c r="O297" s="48"/>
      <c r="P297" s="48"/>
      <c r="Q297"/>
      <c r="R297"/>
      <c r="S297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F297"/>
      <c r="AG297"/>
      <c r="AH297" s="66"/>
      <c r="AJ297"/>
    </row>
    <row r="298" spans="1:36" ht="15" x14ac:dyDescent="0.25">
      <c r="A298"/>
      <c r="B298"/>
      <c r="C298"/>
      <c r="D298" s="43"/>
      <c r="E298" s="44"/>
      <c r="F298" s="45"/>
      <c r="G298" s="46"/>
      <c r="H298" s="44"/>
      <c r="I298" s="45"/>
      <c r="J298" s="46"/>
      <c r="K298" s="44"/>
      <c r="L298" s="45"/>
      <c r="M298" s="46"/>
      <c r="N298" s="47"/>
      <c r="O298" s="48"/>
      <c r="P298" s="48"/>
      <c r="Q298"/>
      <c r="R298"/>
      <c r="S298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F298"/>
      <c r="AG298"/>
      <c r="AH298" s="66"/>
      <c r="AJ298"/>
    </row>
    <row r="299" spans="1:36" ht="15" x14ac:dyDescent="0.25">
      <c r="A299"/>
      <c r="B299"/>
      <c r="C299"/>
      <c r="D299" s="43"/>
      <c r="E299" s="44"/>
      <c r="F299" s="45"/>
      <c r="G299" s="46"/>
      <c r="H299" s="44"/>
      <c r="I299" s="45"/>
      <c r="J299" s="46"/>
      <c r="K299" s="44"/>
      <c r="L299" s="45"/>
      <c r="M299" s="46"/>
      <c r="N299" s="47"/>
      <c r="O299" s="48"/>
      <c r="P299" s="48"/>
      <c r="Q299"/>
      <c r="R299"/>
      <c r="S299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F299"/>
      <c r="AG299"/>
      <c r="AH299" s="66"/>
      <c r="AJ299"/>
    </row>
    <row r="300" spans="1:36" ht="15" x14ac:dyDescent="0.25">
      <c r="A300"/>
      <c r="B300"/>
      <c r="C300"/>
      <c r="D300" s="43"/>
      <c r="E300" s="44"/>
      <c r="F300" s="45"/>
      <c r="G300" s="46"/>
      <c r="H300" s="44"/>
      <c r="I300" s="45"/>
      <c r="J300" s="46"/>
      <c r="K300" s="44"/>
      <c r="L300" s="45"/>
      <c r="M300" s="46"/>
      <c r="N300" s="47"/>
      <c r="O300" s="48"/>
      <c r="P300" s="48"/>
      <c r="Q300"/>
      <c r="R300"/>
      <c r="S30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F300"/>
      <c r="AG300"/>
      <c r="AH300" s="66"/>
      <c r="AJ300"/>
    </row>
    <row r="301" spans="1:36" s="50" customFormat="1" ht="15" x14ac:dyDescent="0.25">
      <c r="A301"/>
      <c r="B301"/>
      <c r="C301"/>
      <c r="D301" s="43"/>
      <c r="E301" s="44"/>
      <c r="F301" s="45"/>
      <c r="G301" s="46"/>
      <c r="H301" s="44"/>
      <c r="I301" s="45"/>
      <c r="J301" s="46"/>
      <c r="K301" s="44"/>
      <c r="L301" s="45"/>
      <c r="M301" s="46"/>
      <c r="N301" s="47"/>
      <c r="O301" s="48"/>
      <c r="P301" s="48"/>
      <c r="Q301"/>
      <c r="R301"/>
      <c r="S301"/>
      <c r="AD301" s="51"/>
      <c r="AF301"/>
      <c r="AG301"/>
      <c r="AH301" s="66"/>
      <c r="AI301" s="51"/>
      <c r="AJ301"/>
    </row>
    <row r="302" spans="1:36" ht="15" x14ac:dyDescent="0.25">
      <c r="A302"/>
      <c r="B302"/>
      <c r="C302"/>
      <c r="D302" s="43"/>
      <c r="E302" s="44"/>
      <c r="F302" s="45"/>
      <c r="G302" s="46"/>
      <c r="H302" s="44"/>
      <c r="I302" s="45"/>
      <c r="J302" s="46"/>
      <c r="K302" s="44"/>
      <c r="L302" s="45"/>
      <c r="M302" s="46"/>
      <c r="N302" s="47"/>
      <c r="O302" s="48"/>
      <c r="P302" s="48"/>
      <c r="Q302"/>
      <c r="R302"/>
      <c r="S302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F302"/>
      <c r="AG302"/>
      <c r="AH302" s="66"/>
      <c r="AJ302"/>
    </row>
    <row r="303" spans="1:36" ht="15" x14ac:dyDescent="0.25">
      <c r="A303"/>
      <c r="B303"/>
      <c r="C303"/>
      <c r="D303" s="43"/>
      <c r="E303" s="44"/>
      <c r="F303" s="45"/>
      <c r="G303" s="46"/>
      <c r="H303" s="44"/>
      <c r="I303" s="45"/>
      <c r="J303" s="46"/>
      <c r="K303" s="44"/>
      <c r="L303" s="45"/>
      <c r="M303" s="46"/>
      <c r="N303" s="47"/>
      <c r="O303" s="48"/>
      <c r="P303" s="48"/>
      <c r="Q303"/>
      <c r="R303"/>
      <c r="S303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F303"/>
      <c r="AG303"/>
      <c r="AH303" s="66"/>
      <c r="AJ303"/>
    </row>
    <row r="304" spans="1:36" s="50" customFormat="1" ht="15" x14ac:dyDescent="0.25">
      <c r="A304"/>
      <c r="B304"/>
      <c r="C304"/>
      <c r="D304" s="43"/>
      <c r="E304" s="44"/>
      <c r="F304" s="45"/>
      <c r="G304" s="46"/>
      <c r="H304" s="44"/>
      <c r="I304" s="45"/>
      <c r="J304" s="46"/>
      <c r="K304" s="44"/>
      <c r="L304" s="45"/>
      <c r="M304" s="46"/>
      <c r="N304" s="47"/>
      <c r="O304" s="48"/>
      <c r="P304" s="48"/>
      <c r="Q304"/>
      <c r="R304"/>
      <c r="S304"/>
      <c r="AD304" s="51"/>
      <c r="AF304"/>
      <c r="AG304"/>
      <c r="AH304" s="66"/>
      <c r="AI304" s="51"/>
      <c r="AJ304"/>
    </row>
    <row r="305" spans="1:36" ht="15" x14ac:dyDescent="0.25">
      <c r="A305"/>
      <c r="B305"/>
      <c r="C305"/>
      <c r="D305" s="43"/>
      <c r="E305" s="44"/>
      <c r="F305" s="45"/>
      <c r="G305" s="46"/>
      <c r="H305" s="44"/>
      <c r="I305" s="45"/>
      <c r="J305" s="46"/>
      <c r="K305" s="44"/>
      <c r="L305" s="45"/>
      <c r="M305" s="46"/>
      <c r="N305" s="47"/>
      <c r="O305" s="48"/>
      <c r="P305" s="48"/>
      <c r="Q305"/>
      <c r="R305"/>
      <c r="S305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F305"/>
      <c r="AG305"/>
      <c r="AH305" s="66"/>
      <c r="AJ305"/>
    </row>
    <row r="306" spans="1:36" ht="15" x14ac:dyDescent="0.25">
      <c r="A306"/>
      <c r="B306"/>
      <c r="C306"/>
      <c r="D306" s="43"/>
      <c r="E306" s="44"/>
      <c r="F306" s="45"/>
      <c r="G306" s="46"/>
      <c r="H306" s="44"/>
      <c r="I306" s="45"/>
      <c r="J306" s="46"/>
      <c r="K306" s="44"/>
      <c r="L306" s="45"/>
      <c r="M306" s="46"/>
      <c r="N306" s="47"/>
      <c r="O306" s="48"/>
      <c r="P306" s="48"/>
      <c r="Q306"/>
      <c r="R306"/>
      <c r="S306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F306"/>
      <c r="AG306"/>
      <c r="AH306" s="66"/>
      <c r="AJ306"/>
    </row>
    <row r="307" spans="1:36" ht="15" x14ac:dyDescent="0.25">
      <c r="A307"/>
      <c r="B307"/>
      <c r="C307"/>
      <c r="D307" s="43"/>
      <c r="E307" s="44"/>
      <c r="F307" s="45"/>
      <c r="G307" s="46"/>
      <c r="H307" s="44"/>
      <c r="I307" s="45"/>
      <c r="J307" s="46"/>
      <c r="K307" s="44"/>
      <c r="L307" s="45"/>
      <c r="M307" s="46"/>
      <c r="N307" s="47"/>
      <c r="O307" s="48"/>
      <c r="P307" s="48"/>
      <c r="Q307"/>
      <c r="R307"/>
      <c r="S307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F307"/>
      <c r="AG307"/>
      <c r="AH307" s="66"/>
      <c r="AJ307"/>
    </row>
    <row r="308" spans="1:36" ht="15" x14ac:dyDescent="0.25">
      <c r="A308"/>
      <c r="B308"/>
      <c r="C308"/>
      <c r="D308" s="43"/>
      <c r="E308" s="44"/>
      <c r="F308" s="45"/>
      <c r="G308" s="46"/>
      <c r="H308" s="44"/>
      <c r="I308" s="45"/>
      <c r="J308" s="46"/>
      <c r="K308" s="44"/>
      <c r="L308" s="45"/>
      <c r="M308" s="46"/>
      <c r="N308" s="47"/>
      <c r="O308" s="48"/>
      <c r="P308" s="48"/>
      <c r="Q308"/>
      <c r="R308"/>
      <c r="S308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F308"/>
      <c r="AG308"/>
      <c r="AH308" s="66"/>
      <c r="AJ308"/>
    </row>
    <row r="309" spans="1:36" ht="15" x14ac:dyDescent="0.25">
      <c r="A309"/>
      <c r="B309"/>
      <c r="C309"/>
      <c r="D309" s="43"/>
      <c r="E309" s="44"/>
      <c r="F309" s="45"/>
      <c r="G309" s="46"/>
      <c r="H309" s="44"/>
      <c r="I309" s="45"/>
      <c r="J309" s="46"/>
      <c r="K309" s="44"/>
      <c r="L309" s="45"/>
      <c r="M309" s="46"/>
      <c r="N309" s="47"/>
      <c r="O309" s="48"/>
      <c r="P309" s="48"/>
      <c r="Q309"/>
      <c r="R309"/>
      <c r="S309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F309"/>
      <c r="AG309"/>
      <c r="AH309" s="66"/>
      <c r="AJ309"/>
    </row>
    <row r="310" spans="1:36" s="50" customFormat="1" ht="15" x14ac:dyDescent="0.25">
      <c r="A310"/>
      <c r="B310"/>
      <c r="C310"/>
      <c r="D310" s="43"/>
      <c r="E310" s="44"/>
      <c r="F310" s="45"/>
      <c r="G310" s="46"/>
      <c r="H310" s="44"/>
      <c r="I310" s="45"/>
      <c r="J310" s="46"/>
      <c r="K310" s="44"/>
      <c r="L310" s="45"/>
      <c r="M310" s="46"/>
      <c r="N310" s="47"/>
      <c r="O310" s="48"/>
      <c r="P310" s="48"/>
      <c r="Q310"/>
      <c r="R310"/>
      <c r="S310"/>
      <c r="AD310" s="51"/>
      <c r="AF310"/>
      <c r="AG310"/>
      <c r="AH310" s="66"/>
      <c r="AI310" s="51"/>
      <c r="AJ310"/>
    </row>
    <row r="311" spans="1:36" s="50" customFormat="1" ht="15" x14ac:dyDescent="0.25">
      <c r="A311"/>
      <c r="B311"/>
      <c r="C311"/>
      <c r="D311" s="43"/>
      <c r="E311" s="44"/>
      <c r="F311" s="45"/>
      <c r="G311" s="46"/>
      <c r="H311" s="44"/>
      <c r="I311" s="45"/>
      <c r="J311" s="46"/>
      <c r="K311" s="44"/>
      <c r="L311" s="45"/>
      <c r="M311" s="46"/>
      <c r="N311" s="47"/>
      <c r="O311" s="48"/>
      <c r="P311" s="48"/>
      <c r="Q311"/>
      <c r="R311"/>
      <c r="S311"/>
      <c r="AD311" s="51"/>
      <c r="AF311"/>
      <c r="AG311"/>
      <c r="AH311" s="66"/>
      <c r="AI311" s="51"/>
      <c r="AJ311"/>
    </row>
    <row r="312" spans="1:36" s="50" customFormat="1" ht="15" x14ac:dyDescent="0.25">
      <c r="A312"/>
      <c r="B312"/>
      <c r="C312"/>
      <c r="D312" s="43"/>
      <c r="E312" s="44"/>
      <c r="F312" s="45"/>
      <c r="G312" s="46"/>
      <c r="H312" s="44"/>
      <c r="I312" s="45"/>
      <c r="J312" s="46"/>
      <c r="K312" s="44"/>
      <c r="L312" s="45"/>
      <c r="M312" s="46"/>
      <c r="N312" s="47"/>
      <c r="O312" s="48"/>
      <c r="P312" s="48"/>
      <c r="Q312"/>
      <c r="R312"/>
      <c r="S312"/>
      <c r="AD312" s="51"/>
      <c r="AF312"/>
      <c r="AG312"/>
      <c r="AH312" s="66"/>
      <c r="AI312" s="51"/>
      <c r="AJ312"/>
    </row>
    <row r="313" spans="1:36" ht="15" x14ac:dyDescent="0.25">
      <c r="A313"/>
      <c r="B313"/>
      <c r="C313"/>
      <c r="D313" s="43"/>
      <c r="E313" s="44"/>
      <c r="F313" s="45"/>
      <c r="G313" s="46"/>
      <c r="H313" s="44"/>
      <c r="I313" s="45"/>
      <c r="J313" s="46"/>
      <c r="K313" s="44"/>
      <c r="L313" s="45"/>
      <c r="M313" s="46"/>
      <c r="N313" s="47"/>
      <c r="O313" s="48"/>
      <c r="P313" s="48"/>
      <c r="Q313"/>
      <c r="R313"/>
      <c r="S313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F313"/>
      <c r="AG313"/>
      <c r="AH313" s="66"/>
      <c r="AJ313"/>
    </row>
    <row r="314" spans="1:36" ht="15" x14ac:dyDescent="0.25">
      <c r="A314"/>
      <c r="B314"/>
      <c r="C314"/>
      <c r="D314" s="43"/>
      <c r="E314" s="44"/>
      <c r="F314" s="45"/>
      <c r="G314" s="46"/>
      <c r="H314" s="44"/>
      <c r="I314" s="45"/>
      <c r="J314" s="46"/>
      <c r="K314" s="44"/>
      <c r="L314" s="45"/>
      <c r="M314" s="46"/>
      <c r="N314" s="47"/>
      <c r="O314" s="48"/>
      <c r="P314" s="48"/>
      <c r="Q314"/>
      <c r="R314"/>
      <c r="S314" s="38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F314"/>
      <c r="AG314"/>
      <c r="AH314" s="66"/>
      <c r="AJ314"/>
    </row>
    <row r="315" spans="1:36" ht="15" x14ac:dyDescent="0.25">
      <c r="A315"/>
      <c r="B315"/>
      <c r="C315"/>
      <c r="D315" s="43"/>
      <c r="E315" s="44"/>
      <c r="F315" s="45"/>
      <c r="G315" s="46"/>
      <c r="H315" s="44"/>
      <c r="I315" s="45"/>
      <c r="J315" s="46"/>
      <c r="K315" s="44"/>
      <c r="L315" s="45"/>
      <c r="M315" s="46"/>
      <c r="N315" s="47"/>
      <c r="O315" s="48"/>
      <c r="P315" s="48"/>
      <c r="Q315"/>
      <c r="R315"/>
      <c r="S315" s="38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F315"/>
      <c r="AG315"/>
      <c r="AH315" s="66"/>
      <c r="AJ315"/>
    </row>
    <row r="316" spans="1:36" ht="15" x14ac:dyDescent="0.25">
      <c r="A316"/>
      <c r="B316"/>
      <c r="C316"/>
      <c r="D316" s="43"/>
      <c r="E316" s="44"/>
      <c r="F316" s="45"/>
      <c r="G316" s="46"/>
      <c r="H316" s="44"/>
      <c r="I316" s="45"/>
      <c r="J316" s="46"/>
      <c r="K316" s="44"/>
      <c r="L316" s="45"/>
      <c r="M316" s="46"/>
      <c r="N316" s="47"/>
      <c r="O316" s="48"/>
      <c r="P316" s="48"/>
      <c r="Q316"/>
      <c r="R316"/>
      <c r="S316" s="38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F316"/>
      <c r="AG316"/>
      <c r="AH316" s="66"/>
      <c r="AJ316"/>
    </row>
    <row r="317" spans="1:36" ht="15" x14ac:dyDescent="0.25">
      <c r="A317"/>
      <c r="B317"/>
      <c r="C317"/>
      <c r="D317" s="43"/>
      <c r="E317" s="44"/>
      <c r="F317" s="45"/>
      <c r="G317" s="46"/>
      <c r="H317" s="44"/>
      <c r="I317" s="45"/>
      <c r="J317" s="46"/>
      <c r="K317" s="44"/>
      <c r="L317" s="45"/>
      <c r="M317" s="46"/>
      <c r="N317" s="47"/>
      <c r="O317" s="48"/>
      <c r="P317" s="48"/>
      <c r="Q317"/>
      <c r="R317"/>
      <c r="S317" s="38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F317"/>
      <c r="AG317"/>
      <c r="AH317" s="66"/>
      <c r="AJ317"/>
    </row>
    <row r="318" spans="1:36" ht="15" x14ac:dyDescent="0.25">
      <c r="A318"/>
      <c r="B318"/>
      <c r="C318"/>
      <c r="D318" s="43"/>
      <c r="E318" s="44"/>
      <c r="F318" s="45"/>
      <c r="G318" s="46"/>
      <c r="H318" s="44"/>
      <c r="I318" s="45"/>
      <c r="J318" s="46"/>
      <c r="K318" s="44"/>
      <c r="L318" s="45"/>
      <c r="M318" s="46"/>
      <c r="N318" s="47"/>
      <c r="O318" s="48"/>
      <c r="P318" s="48"/>
      <c r="Q318"/>
      <c r="R318"/>
      <c r="S318" s="38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F318"/>
      <c r="AG318"/>
      <c r="AH318" s="66"/>
      <c r="AJ318"/>
    </row>
    <row r="319" spans="1:36" s="50" customFormat="1" ht="15" x14ac:dyDescent="0.25">
      <c r="A319"/>
      <c r="B319"/>
      <c r="C319"/>
      <c r="D319" s="43"/>
      <c r="E319" s="44"/>
      <c r="F319" s="45"/>
      <c r="G319" s="46"/>
      <c r="H319" s="44"/>
      <c r="I319" s="45"/>
      <c r="J319" s="46"/>
      <c r="K319" s="44"/>
      <c r="L319" s="45"/>
      <c r="M319" s="46"/>
      <c r="N319" s="47"/>
      <c r="O319" s="48"/>
      <c r="P319" s="48"/>
      <c r="Q319"/>
      <c r="R319"/>
      <c r="S319" s="38"/>
      <c r="AD319" s="51"/>
      <c r="AF319"/>
      <c r="AG319"/>
      <c r="AH319" s="66"/>
      <c r="AI319" s="51"/>
      <c r="AJ319"/>
    </row>
    <row r="320" spans="1:36" ht="15" x14ac:dyDescent="0.25">
      <c r="A320"/>
      <c r="B320"/>
      <c r="C320"/>
      <c r="D320" s="43"/>
      <c r="E320" s="44"/>
      <c r="F320" s="45"/>
      <c r="G320" s="46"/>
      <c r="H320" s="44"/>
      <c r="I320" s="45"/>
      <c r="J320" s="46"/>
      <c r="K320" s="44"/>
      <c r="L320" s="45"/>
      <c r="M320" s="46"/>
      <c r="N320" s="47"/>
      <c r="O320" s="48"/>
      <c r="P320" s="48"/>
      <c r="Q320"/>
      <c r="R320"/>
      <c r="S320" s="38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F320"/>
      <c r="AG320"/>
      <c r="AH320" s="66"/>
      <c r="AJ320"/>
    </row>
    <row r="321" spans="1:36" ht="15" x14ac:dyDescent="0.25">
      <c r="A321"/>
      <c r="B321"/>
      <c r="C321"/>
      <c r="D321" s="43"/>
      <c r="E321" s="44"/>
      <c r="F321" s="45"/>
      <c r="G321" s="46"/>
      <c r="H321" s="44"/>
      <c r="I321" s="45"/>
      <c r="J321" s="46"/>
      <c r="K321" s="44"/>
      <c r="L321" s="45"/>
      <c r="M321" s="46"/>
      <c r="N321" s="47"/>
      <c r="O321" s="48"/>
      <c r="P321" s="48"/>
      <c r="Q321"/>
      <c r="R321"/>
      <c r="S321" s="38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F321"/>
      <c r="AG321"/>
      <c r="AH321" s="66"/>
      <c r="AJ321"/>
    </row>
    <row r="322" spans="1:36" ht="15" x14ac:dyDescent="0.25">
      <c r="A322"/>
      <c r="B322"/>
      <c r="C322"/>
      <c r="D322" s="43"/>
      <c r="E322" s="44"/>
      <c r="F322" s="45"/>
      <c r="G322" s="46"/>
      <c r="H322" s="44"/>
      <c r="I322" s="45"/>
      <c r="J322" s="46"/>
      <c r="K322" s="44"/>
      <c r="L322" s="45"/>
      <c r="M322" s="46"/>
      <c r="N322" s="47"/>
      <c r="O322" s="48"/>
      <c r="P322" s="48"/>
      <c r="Q322"/>
      <c r="R322"/>
      <c r="S322" s="38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F322"/>
      <c r="AG322"/>
      <c r="AH322" s="66"/>
      <c r="AJ322"/>
    </row>
    <row r="323" spans="1:36" ht="15" x14ac:dyDescent="0.25">
      <c r="A323"/>
      <c r="B323"/>
      <c r="C323"/>
      <c r="D323" s="43"/>
      <c r="E323" s="44"/>
      <c r="F323" s="45"/>
      <c r="G323" s="46"/>
      <c r="H323" s="44"/>
      <c r="I323" s="45"/>
      <c r="J323" s="46"/>
      <c r="K323" s="44"/>
      <c r="L323" s="45"/>
      <c r="M323" s="46"/>
      <c r="N323" s="47"/>
      <c r="O323" s="48"/>
      <c r="P323" s="48"/>
      <c r="Q323"/>
      <c r="R323"/>
      <c r="S323" s="38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F323"/>
      <c r="AG323"/>
      <c r="AH323" s="66"/>
      <c r="AJ323"/>
    </row>
    <row r="324" spans="1:36" ht="15" x14ac:dyDescent="0.25">
      <c r="A324"/>
      <c r="B324"/>
      <c r="C324"/>
      <c r="D324" s="43"/>
      <c r="E324" s="44"/>
      <c r="F324" s="45"/>
      <c r="G324" s="46"/>
      <c r="H324" s="44"/>
      <c r="I324" s="45"/>
      <c r="J324" s="46"/>
      <c r="K324" s="44"/>
      <c r="L324" s="45"/>
      <c r="M324" s="46"/>
      <c r="N324" s="47"/>
      <c r="O324" s="48"/>
      <c r="P324" s="48"/>
      <c r="Q324"/>
      <c r="R324"/>
      <c r="S324" s="38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F324"/>
      <c r="AG324"/>
      <c r="AH324" s="66"/>
      <c r="AJ324"/>
    </row>
    <row r="325" spans="1:36" ht="15" x14ac:dyDescent="0.25">
      <c r="A325"/>
      <c r="B325"/>
      <c r="C325"/>
      <c r="D325" s="43"/>
      <c r="E325" s="44"/>
      <c r="F325" s="45"/>
      <c r="G325" s="46"/>
      <c r="H325" s="44"/>
      <c r="I325" s="45"/>
      <c r="J325" s="46"/>
      <c r="K325" s="44"/>
      <c r="L325" s="45"/>
      <c r="M325" s="46"/>
      <c r="N325" s="47"/>
      <c r="O325" s="48"/>
      <c r="P325" s="48"/>
      <c r="Q325"/>
      <c r="R325"/>
      <c r="S325" s="38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F325"/>
      <c r="AG325"/>
      <c r="AH325" s="66"/>
      <c r="AJ325"/>
    </row>
    <row r="326" spans="1:36" ht="15" x14ac:dyDescent="0.25">
      <c r="A326"/>
      <c r="B326"/>
      <c r="C326"/>
      <c r="D326" s="43"/>
      <c r="E326" s="44"/>
      <c r="F326" s="45"/>
      <c r="G326" s="46"/>
      <c r="H326" s="44"/>
      <c r="I326" s="45"/>
      <c r="J326" s="46"/>
      <c r="K326" s="44"/>
      <c r="L326" s="45"/>
      <c r="M326" s="46"/>
      <c r="N326" s="47"/>
      <c r="O326" s="48"/>
      <c r="P326" s="48"/>
      <c r="Q326"/>
      <c r="R326"/>
      <c r="S326" s="38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F326"/>
      <c r="AG326"/>
      <c r="AH326" s="66"/>
      <c r="AJ326"/>
    </row>
    <row r="327" spans="1:36" ht="15" x14ac:dyDescent="0.25">
      <c r="A327"/>
      <c r="B327"/>
      <c r="C327"/>
      <c r="D327" s="43"/>
      <c r="E327" s="44"/>
      <c r="F327" s="45"/>
      <c r="G327" s="46"/>
      <c r="H327" s="44"/>
      <c r="I327" s="45"/>
      <c r="J327" s="46"/>
      <c r="K327" s="44"/>
      <c r="L327" s="45"/>
      <c r="M327" s="46"/>
      <c r="N327" s="47"/>
      <c r="O327" s="48"/>
      <c r="P327" s="48"/>
      <c r="Q327"/>
      <c r="R327"/>
      <c r="S327" s="38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F327"/>
      <c r="AG327"/>
      <c r="AH327" s="66"/>
      <c r="AJ327"/>
    </row>
    <row r="328" spans="1:36" ht="15" x14ac:dyDescent="0.25">
      <c r="A328"/>
      <c r="B328"/>
      <c r="C328"/>
      <c r="D328" s="43"/>
      <c r="E328" s="44"/>
      <c r="F328" s="45"/>
      <c r="G328" s="46"/>
      <c r="H328" s="44"/>
      <c r="I328" s="45"/>
      <c r="J328" s="46"/>
      <c r="K328" s="44"/>
      <c r="L328" s="45"/>
      <c r="M328" s="46"/>
      <c r="N328" s="47"/>
      <c r="O328" s="48"/>
      <c r="P328" s="48"/>
      <c r="Q328"/>
      <c r="R328"/>
      <c r="S328" s="38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F328"/>
      <c r="AG328"/>
      <c r="AH328" s="66"/>
      <c r="AJ328"/>
    </row>
    <row r="329" spans="1:36" ht="15" x14ac:dyDescent="0.25">
      <c r="A329"/>
      <c r="B329"/>
      <c r="C329"/>
      <c r="D329" s="43"/>
      <c r="E329" s="44"/>
      <c r="F329" s="45"/>
      <c r="G329" s="46"/>
      <c r="H329" s="44"/>
      <c r="I329" s="45"/>
      <c r="J329" s="46"/>
      <c r="K329" s="44"/>
      <c r="L329" s="45"/>
      <c r="M329" s="46"/>
      <c r="N329" s="47"/>
      <c r="O329" s="48"/>
      <c r="P329" s="48"/>
      <c r="Q329"/>
      <c r="R329"/>
      <c r="S329" s="38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F329"/>
      <c r="AG329"/>
      <c r="AH329" s="66"/>
      <c r="AJ329"/>
    </row>
    <row r="330" spans="1:36" ht="15" x14ac:dyDescent="0.25">
      <c r="A330"/>
      <c r="B330"/>
      <c r="C330"/>
      <c r="D330" s="43"/>
      <c r="E330" s="44"/>
      <c r="F330" s="45"/>
      <c r="G330" s="46"/>
      <c r="H330" s="44"/>
      <c r="I330" s="45"/>
      <c r="J330" s="46"/>
      <c r="K330" s="44"/>
      <c r="L330" s="45"/>
      <c r="M330" s="46"/>
      <c r="N330" s="47"/>
      <c r="O330" s="48"/>
      <c r="P330" s="48"/>
      <c r="Q330"/>
      <c r="R330"/>
      <c r="S330" s="38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F330"/>
      <c r="AG330"/>
      <c r="AH330" s="66"/>
      <c r="AJ330"/>
    </row>
    <row r="331" spans="1:36" ht="15" x14ac:dyDescent="0.25">
      <c r="A331"/>
      <c r="B331"/>
      <c r="C331"/>
      <c r="D331" s="43"/>
      <c r="E331" s="44"/>
      <c r="F331" s="45"/>
      <c r="G331" s="46"/>
      <c r="H331" s="44"/>
      <c r="I331" s="45"/>
      <c r="J331" s="46"/>
      <c r="K331" s="44"/>
      <c r="L331" s="45"/>
      <c r="M331" s="46"/>
      <c r="N331" s="47"/>
      <c r="O331" s="48"/>
      <c r="P331" s="48"/>
      <c r="Q331"/>
      <c r="R331"/>
      <c r="S331" s="38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F331"/>
      <c r="AG331"/>
      <c r="AH331" s="66"/>
      <c r="AJ331"/>
    </row>
    <row r="332" spans="1:36" ht="15" x14ac:dyDescent="0.25">
      <c r="A332"/>
      <c r="B332"/>
      <c r="C332"/>
      <c r="D332" s="43"/>
      <c r="E332" s="44"/>
      <c r="F332" s="45"/>
      <c r="G332" s="46"/>
      <c r="H332" s="44"/>
      <c r="I332" s="45"/>
      <c r="J332" s="46"/>
      <c r="K332" s="44"/>
      <c r="L332" s="45"/>
      <c r="M332" s="46"/>
      <c r="N332" s="47"/>
      <c r="O332" s="48"/>
      <c r="P332" s="48"/>
      <c r="Q332"/>
      <c r="R332"/>
      <c r="S332" s="38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F332"/>
      <c r="AG332"/>
      <c r="AH332" s="66"/>
      <c r="AJ332"/>
    </row>
    <row r="333" spans="1:36" ht="15" x14ac:dyDescent="0.25">
      <c r="A333"/>
      <c r="B333"/>
      <c r="C333"/>
      <c r="D333" s="43"/>
      <c r="E333" s="44"/>
      <c r="F333" s="45"/>
      <c r="G333" s="46"/>
      <c r="H333" s="44"/>
      <c r="I333" s="45"/>
      <c r="J333" s="46"/>
      <c r="K333" s="44"/>
      <c r="L333" s="45"/>
      <c r="M333" s="46"/>
      <c r="N333" s="47"/>
      <c r="O333" s="48"/>
      <c r="P333" s="48"/>
      <c r="Q333"/>
      <c r="R333"/>
      <c r="S333" s="38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F333"/>
      <c r="AG333"/>
      <c r="AH333" s="66"/>
      <c r="AJ333"/>
    </row>
    <row r="334" spans="1:36" ht="15" x14ac:dyDescent="0.25">
      <c r="A334"/>
      <c r="B334"/>
      <c r="C334"/>
      <c r="D334" s="43"/>
      <c r="E334" s="44"/>
      <c r="F334" s="45"/>
      <c r="G334" s="46"/>
      <c r="H334" s="44"/>
      <c r="I334" s="45"/>
      <c r="J334" s="46"/>
      <c r="K334" s="44"/>
      <c r="L334" s="45"/>
      <c r="M334" s="46"/>
      <c r="N334" s="47"/>
      <c r="O334" s="48"/>
      <c r="P334" s="48"/>
      <c r="Q334"/>
      <c r="R334"/>
      <c r="S334" s="38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F334"/>
      <c r="AG334"/>
      <c r="AH334" s="66"/>
      <c r="AJ334"/>
    </row>
    <row r="335" spans="1:36" ht="15" x14ac:dyDescent="0.25">
      <c r="A335"/>
      <c r="B335"/>
      <c r="C335"/>
      <c r="D335" s="43"/>
      <c r="E335" s="44"/>
      <c r="F335" s="45"/>
      <c r="G335" s="46"/>
      <c r="H335" s="44"/>
      <c r="I335" s="45"/>
      <c r="J335" s="46"/>
      <c r="K335" s="44"/>
      <c r="L335" s="45"/>
      <c r="M335" s="46"/>
      <c r="N335" s="47"/>
      <c r="O335" s="48"/>
      <c r="P335" s="48"/>
      <c r="Q335"/>
      <c r="R335"/>
      <c r="S335" s="38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F335"/>
      <c r="AG335"/>
      <c r="AH335" s="66"/>
      <c r="AJ335"/>
    </row>
    <row r="336" spans="1:36" ht="15" x14ac:dyDescent="0.25">
      <c r="A336"/>
      <c r="B336"/>
      <c r="C336"/>
      <c r="D336" s="43"/>
      <c r="E336" s="44"/>
      <c r="F336" s="45"/>
      <c r="G336" s="46"/>
      <c r="H336" s="44"/>
      <c r="I336" s="45"/>
      <c r="J336" s="46"/>
      <c r="K336" s="44"/>
      <c r="L336" s="45"/>
      <c r="M336" s="46"/>
      <c r="N336" s="47"/>
      <c r="O336" s="48"/>
      <c r="P336" s="48"/>
      <c r="Q336"/>
      <c r="R336"/>
      <c r="S336" s="38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F336"/>
      <c r="AG336"/>
      <c r="AH336" s="66"/>
      <c r="AJ336"/>
    </row>
    <row r="337" spans="1:36" ht="15" x14ac:dyDescent="0.25">
      <c r="A337"/>
      <c r="B337"/>
      <c r="C337"/>
      <c r="D337" s="43"/>
      <c r="E337" s="44"/>
      <c r="F337" s="45"/>
      <c r="G337" s="46"/>
      <c r="H337" s="44"/>
      <c r="I337" s="45"/>
      <c r="J337" s="46"/>
      <c r="K337" s="44"/>
      <c r="L337" s="45"/>
      <c r="M337" s="46"/>
      <c r="N337" s="47"/>
      <c r="O337" s="48"/>
      <c r="P337" s="48"/>
      <c r="Q337"/>
      <c r="R337"/>
      <c r="S337" s="38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F337"/>
      <c r="AG337"/>
      <c r="AH337" s="66"/>
      <c r="AJ337"/>
    </row>
    <row r="338" spans="1:36" ht="15" x14ac:dyDescent="0.25">
      <c r="A338"/>
      <c r="B338"/>
      <c r="C338"/>
      <c r="D338" s="43"/>
      <c r="E338" s="44"/>
      <c r="F338" s="45"/>
      <c r="G338" s="46"/>
      <c r="H338" s="44"/>
      <c r="I338" s="45"/>
      <c r="J338" s="46"/>
      <c r="K338" s="44"/>
      <c r="L338" s="45"/>
      <c r="M338" s="46"/>
      <c r="N338" s="47"/>
      <c r="O338" s="48"/>
      <c r="P338" s="48"/>
      <c r="Q338"/>
      <c r="R338"/>
      <c r="S338" s="38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F338"/>
      <c r="AG338"/>
      <c r="AH338" s="66"/>
      <c r="AJ338"/>
    </row>
    <row r="339" spans="1:36" ht="15" x14ac:dyDescent="0.25">
      <c r="A339"/>
      <c r="B339"/>
      <c r="C339"/>
      <c r="D339" s="43"/>
      <c r="E339" s="44"/>
      <c r="F339" s="45"/>
      <c r="G339" s="46"/>
      <c r="H339" s="44"/>
      <c r="I339" s="45"/>
      <c r="J339" s="46"/>
      <c r="K339" s="44"/>
      <c r="L339" s="45"/>
      <c r="M339" s="46"/>
      <c r="N339" s="47"/>
      <c r="O339" s="48"/>
      <c r="P339" s="48"/>
      <c r="Q339"/>
      <c r="R339"/>
      <c r="S339" s="38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F339"/>
      <c r="AG339"/>
      <c r="AH339" s="66"/>
      <c r="AJ339"/>
    </row>
    <row r="340" spans="1:36" ht="15" x14ac:dyDescent="0.25">
      <c r="A340"/>
      <c r="B340"/>
      <c r="C340"/>
      <c r="D340" s="43"/>
      <c r="E340" s="44"/>
      <c r="F340" s="45"/>
      <c r="G340" s="46"/>
      <c r="H340" s="44"/>
      <c r="I340" s="45"/>
      <c r="J340" s="46"/>
      <c r="K340" s="44"/>
      <c r="L340" s="45"/>
      <c r="M340" s="46"/>
      <c r="N340" s="47"/>
      <c r="O340" s="48"/>
      <c r="P340" s="48"/>
      <c r="Q340"/>
      <c r="R340"/>
      <c r="S340" s="38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F340"/>
      <c r="AG340"/>
      <c r="AH340" s="66"/>
      <c r="AJ340"/>
    </row>
    <row r="341" spans="1:36" ht="15" x14ac:dyDescent="0.25">
      <c r="A341"/>
      <c r="B341"/>
      <c r="C341"/>
      <c r="D341" s="43"/>
      <c r="E341" s="44"/>
      <c r="F341" s="45"/>
      <c r="G341" s="46"/>
      <c r="H341" s="44"/>
      <c r="I341" s="45"/>
      <c r="J341" s="46"/>
      <c r="K341" s="44"/>
      <c r="L341" s="45"/>
      <c r="M341" s="46"/>
      <c r="N341" s="47"/>
      <c r="O341" s="48"/>
      <c r="P341" s="48"/>
      <c r="Q341"/>
      <c r="R341"/>
      <c r="S341" s="38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F341"/>
      <c r="AG341"/>
      <c r="AH341" s="66"/>
      <c r="AJ341"/>
    </row>
    <row r="342" spans="1:36" ht="15" x14ac:dyDescent="0.25">
      <c r="A342"/>
      <c r="B342"/>
      <c r="C342"/>
      <c r="D342" s="43"/>
      <c r="E342" s="44"/>
      <c r="F342" s="45"/>
      <c r="G342" s="46"/>
      <c r="H342" s="44"/>
      <c r="I342" s="45"/>
      <c r="J342" s="46"/>
      <c r="K342" s="44"/>
      <c r="L342" s="45"/>
      <c r="M342" s="46"/>
      <c r="N342" s="47"/>
      <c r="O342" s="48"/>
      <c r="P342" s="48"/>
      <c r="Q342"/>
      <c r="R342"/>
      <c r="S342" s="38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F342"/>
      <c r="AG342"/>
      <c r="AH342" s="66"/>
      <c r="AJ342"/>
    </row>
    <row r="343" spans="1:36" ht="15" x14ac:dyDescent="0.25">
      <c r="A343"/>
      <c r="B343"/>
      <c r="C343"/>
      <c r="D343" s="43"/>
      <c r="E343" s="44"/>
      <c r="F343" s="45"/>
      <c r="G343" s="46"/>
      <c r="H343" s="44"/>
      <c r="I343" s="45"/>
      <c r="J343" s="46"/>
      <c r="K343" s="44"/>
      <c r="L343" s="45"/>
      <c r="M343" s="46"/>
      <c r="N343" s="47"/>
      <c r="O343" s="48"/>
      <c r="P343" s="48"/>
      <c r="Q343"/>
      <c r="R343"/>
      <c r="S343" s="38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F343"/>
      <c r="AG343"/>
      <c r="AH343" s="66"/>
      <c r="AJ343"/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 s="38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 s="38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 s="38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 s="38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 s="3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 s="38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 s="38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 s="38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 s="38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 s="38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7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7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7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2021-07-23T18:23:56Z</dcterms:modified>
</cp:coreProperties>
</file>